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T:\FEADER\PSN\6. SAFRAN\1. Dispositifs PSN\77.07 - Soutien aux projets pilotes et développement\1. Parametrage Usager\2. Mise en validation\MEV 3\"/>
    </mc:Choice>
  </mc:AlternateContent>
  <workbookProtection workbookAlgorithmName="SHA-512" workbookHashValue="6im8yD3hB2b8RcQ3ijm/LTBljnFG3f4v6Sw5s9+lgsV4+8D7dIbAwivZiIqnfbXsZKSCiFQPq+pIiFshC7VlqA==" workbookSaltValue="DH9EnvEA6GkIfXV4u71/8w==" workbookSpinCount="100000" lockStructure="1"/>
  <bookViews>
    <workbookView xWindow="0" yWindow="0" windowWidth="28800" windowHeight="12330" tabRatio="857"/>
  </bookViews>
  <sheets>
    <sheet name="Notice" sheetId="22" r:id="rId1"/>
    <sheet name="Synthèse dépenses bénéficiaire" sheetId="20" r:id="rId2"/>
    <sheet name="Devis" sheetId="24" r:id="rId3"/>
    <sheet name="Frais de personnel" sheetId="26" r:id="rId4"/>
    <sheet name="Frais réels" sheetId="27" r:id="rId5"/>
    <sheet name="Forfaitaires" sheetId="28" r:id="rId6"/>
    <sheet name="Synthèse dépenses SI" sheetId="21" state="hidden" r:id="rId7"/>
    <sheet name="Plafonds budgétaires indicatifs" sheetId="34" state="hidden" r:id="rId8"/>
    <sheet name="Instruction Devis" sheetId="29" state="hidden" r:id="rId9"/>
    <sheet name="Instruction Frais de personnel" sheetId="31" state="hidden" r:id="rId10"/>
    <sheet name="Instruction Frais réels" sheetId="32" state="hidden" r:id="rId11"/>
    <sheet name="Instruction Forfaitaires" sheetId="33" state="hidden" r:id="rId12"/>
    <sheet name="Listes" sheetId="2" state="hidden" r:id="rId13"/>
  </sheets>
  <externalReferences>
    <externalReference r:id="rId14"/>
    <externalReference r:id="rId15"/>
  </externalReferences>
  <definedNames>
    <definedName name="_xlnm._FilterDatabase" localSheetId="10" hidden="1">'Instruction Frais réels'!$A$5:$V$507</definedName>
    <definedName name="Salaire_chercheur">Listes!$B$11:$B$20</definedName>
    <definedName name="Salaire_directeur">Listes!$C$11:$C$20</definedName>
    <definedName name="Salaire_ingénieur">Listes!$D$11:$D$20</definedName>
    <definedName name="Salaire_technicien">Listes!$E$11:$E$20</definedName>
    <definedName name="_xlnm.Print_Area" localSheetId="1">'Synthèse dépenses bénéficiaire'!$A$1:$J$28</definedName>
    <definedName name="_xlnm.Print_Area" localSheetId="6">'Synthèse dépenses SI'!$B$1:$G$72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 i="33" l="1"/>
  <c r="O9" i="33"/>
  <c r="O10" i="33"/>
  <c r="O11" i="33"/>
  <c r="O12" i="33"/>
  <c r="O13" i="33"/>
  <c r="O14" i="33"/>
  <c r="Q14" i="33" s="1"/>
  <c r="O15" i="33"/>
  <c r="O16" i="33"/>
  <c r="H9" i="28"/>
  <c r="H10" i="28"/>
  <c r="H11" i="28"/>
  <c r="H12" i="28"/>
  <c r="H13" i="28"/>
  <c r="H14" i="28"/>
  <c r="H15" i="28"/>
  <c r="H16" i="28"/>
  <c r="H17" i="28"/>
  <c r="Q8" i="33"/>
  <c r="Q9" i="33"/>
  <c r="Q10" i="33"/>
  <c r="Q11" i="33"/>
  <c r="Q12" i="33"/>
  <c r="Q15" i="33"/>
  <c r="Q16" i="33"/>
  <c r="Q19" i="33"/>
  <c r="Q20" i="33"/>
  <c r="Q21" i="33"/>
  <c r="Q22" i="33"/>
  <c r="Q23" i="33"/>
  <c r="Q24" i="33"/>
  <c r="Q25" i="33"/>
  <c r="Q26" i="33"/>
  <c r="Q27" i="33"/>
  <c r="Q28" i="33"/>
  <c r="Q29" i="33"/>
  <c r="Q30" i="33"/>
  <c r="Q31" i="33"/>
  <c r="Q32" i="33"/>
  <c r="Q33" i="33"/>
  <c r="Q34" i="33"/>
  <c r="Q35" i="33"/>
  <c r="Q36" i="33"/>
  <c r="Q37" i="33"/>
  <c r="Q38" i="33"/>
  <c r="Q39" i="33"/>
  <c r="Q40" i="33"/>
  <c r="Q41" i="33"/>
  <c r="Q42" i="33"/>
  <c r="Q43" i="33"/>
  <c r="Q44" i="33"/>
  <c r="Q45" i="33"/>
  <c r="Q46" i="33"/>
  <c r="Q47" i="33"/>
  <c r="Q48" i="33"/>
  <c r="Q49" i="33"/>
  <c r="Q50" i="33"/>
  <c r="Q51" i="33"/>
  <c r="Q52" i="33"/>
  <c r="Q53" i="33"/>
  <c r="Q54" i="33"/>
  <c r="Q55" i="33"/>
  <c r="Q56" i="33"/>
  <c r="Q57" i="33"/>
  <c r="Q58" i="33"/>
  <c r="Q59" i="33"/>
  <c r="Q60" i="33"/>
  <c r="Q61" i="33"/>
  <c r="Q62" i="33"/>
  <c r="Q63" i="33"/>
  <c r="Q64" i="33"/>
  <c r="Q65" i="33"/>
  <c r="Q66" i="33"/>
  <c r="Q67" i="33"/>
  <c r="Q68" i="33"/>
  <c r="Q69" i="33"/>
  <c r="Q70" i="33"/>
  <c r="Q71" i="33"/>
  <c r="Q72" i="33"/>
  <c r="Q73" i="33"/>
  <c r="Q74" i="33"/>
  <c r="Q75" i="33"/>
  <c r="Q76" i="33"/>
  <c r="Q77" i="33"/>
  <c r="Q78" i="33"/>
  <c r="Q79" i="33"/>
  <c r="Q80" i="33"/>
  <c r="Q81" i="33"/>
  <c r="Q82" i="33"/>
  <c r="Q83" i="33"/>
  <c r="Q84" i="33"/>
  <c r="Q85" i="33"/>
  <c r="Q86" i="33"/>
  <c r="Q87" i="33"/>
  <c r="Q88" i="33"/>
  <c r="Q89" i="33"/>
  <c r="Q90" i="33"/>
  <c r="Q91" i="33"/>
  <c r="Q92" i="33"/>
  <c r="Q93" i="33"/>
  <c r="Q94" i="33"/>
  <c r="Q95" i="33"/>
  <c r="Q96" i="33"/>
  <c r="Q97" i="33"/>
  <c r="Q98" i="33"/>
  <c r="Q99" i="33"/>
  <c r="Q100" i="33"/>
  <c r="Q101" i="33"/>
  <c r="Q102" i="33"/>
  <c r="Q103" i="33"/>
  <c r="Q104" i="33"/>
  <c r="Q105" i="33"/>
  <c r="Q106" i="33"/>
  <c r="Q107" i="33"/>
  <c r="Q108" i="33"/>
  <c r="Q109" i="33"/>
  <c r="Q110" i="33"/>
  <c r="Q111" i="33"/>
  <c r="Q112" i="33"/>
  <c r="Q113" i="33"/>
  <c r="Q114" i="33"/>
  <c r="Q115" i="33"/>
  <c r="Q116" i="33"/>
  <c r="Q117" i="33"/>
  <c r="Q118" i="33"/>
  <c r="Q119" i="33"/>
  <c r="Q120" i="33"/>
  <c r="Q121" i="33"/>
  <c r="Q122" i="33"/>
  <c r="Q123" i="33"/>
  <c r="Q124" i="33"/>
  <c r="Q125" i="33"/>
  <c r="Q126" i="33"/>
  <c r="Q127" i="33"/>
  <c r="Q128" i="33"/>
  <c r="Q129" i="33"/>
  <c r="Q130" i="33"/>
  <c r="Q131" i="33"/>
  <c r="Q132" i="33"/>
  <c r="Q133" i="33"/>
  <c r="Q134" i="33"/>
  <c r="Q135" i="33"/>
  <c r="Q136" i="33"/>
  <c r="Q137" i="33"/>
  <c r="Q138" i="33"/>
  <c r="Q139" i="33"/>
  <c r="Q140" i="33"/>
  <c r="Q141" i="33"/>
  <c r="Q142" i="33"/>
  <c r="Q143" i="33"/>
  <c r="Q144" i="33"/>
  <c r="Q145" i="33"/>
  <c r="Q146" i="33"/>
  <c r="Q147" i="33"/>
  <c r="Q148" i="33"/>
  <c r="Q149" i="33"/>
  <c r="Q150" i="33"/>
  <c r="Q151" i="33"/>
  <c r="Q152" i="33"/>
  <c r="Q153" i="33"/>
  <c r="Q154" i="33"/>
  <c r="Q155" i="33"/>
  <c r="Q156" i="33"/>
  <c r="Q157" i="33"/>
  <c r="Q158" i="33"/>
  <c r="Q159" i="33"/>
  <c r="Q160" i="33"/>
  <c r="Q161" i="33"/>
  <c r="Q162" i="33"/>
  <c r="Q163" i="33"/>
  <c r="Q164" i="33"/>
  <c r="Q165" i="33"/>
  <c r="Q166" i="33"/>
  <c r="Q167" i="33"/>
  <c r="Q168" i="33"/>
  <c r="Q169" i="33"/>
  <c r="Q170" i="33"/>
  <c r="Q171" i="33"/>
  <c r="Q172" i="33"/>
  <c r="Q173" i="33"/>
  <c r="Q174" i="33"/>
  <c r="Q175" i="33"/>
  <c r="Q176" i="33"/>
  <c r="Q177" i="33"/>
  <c r="Q178" i="33"/>
  <c r="Q179" i="33"/>
  <c r="Q180" i="33"/>
  <c r="Q181" i="33"/>
  <c r="Q182" i="33"/>
  <c r="Q183" i="33"/>
  <c r="Q184" i="33"/>
  <c r="Q185" i="33"/>
  <c r="Q186" i="33"/>
  <c r="Q187" i="33"/>
  <c r="Q188" i="33"/>
  <c r="Q189" i="33"/>
  <c r="Q190" i="33"/>
  <c r="Q191" i="33"/>
  <c r="Q192" i="33"/>
  <c r="Q193" i="33"/>
  <c r="Q194" i="33"/>
  <c r="Q195" i="33"/>
  <c r="Q196" i="33"/>
  <c r="Q197" i="33"/>
  <c r="Q198" i="33"/>
  <c r="Q199" i="33"/>
  <c r="Q200" i="33"/>
  <c r="Q201" i="33"/>
  <c r="Q202" i="33"/>
  <c r="Q203" i="33"/>
  <c r="Q204" i="33"/>
  <c r="Q205" i="33"/>
  <c r="Q206" i="33"/>
  <c r="Q207" i="33"/>
  <c r="Q208" i="33"/>
  <c r="Q209" i="33"/>
  <c r="Q210" i="33"/>
  <c r="Q211" i="33"/>
  <c r="Q212" i="33"/>
  <c r="Q213" i="33"/>
  <c r="Q214" i="33"/>
  <c r="Q215" i="33"/>
  <c r="Q216" i="33"/>
  <c r="Q217" i="33"/>
  <c r="Q218" i="33"/>
  <c r="Q219" i="33"/>
  <c r="Q220" i="33"/>
  <c r="Q221" i="33"/>
  <c r="Q222" i="33"/>
  <c r="Q223" i="33"/>
  <c r="Q224" i="33"/>
  <c r="Q225" i="33"/>
  <c r="Q226" i="33"/>
  <c r="Q227" i="33"/>
  <c r="Q228" i="33"/>
  <c r="Q229" i="33"/>
  <c r="Q230" i="33"/>
  <c r="Q231" i="33"/>
  <c r="Q232" i="33"/>
  <c r="Q233" i="33"/>
  <c r="Q234" i="33"/>
  <c r="Q235" i="33"/>
  <c r="Q236" i="33"/>
  <c r="Q237" i="33"/>
  <c r="Q238" i="33"/>
  <c r="Q239" i="33"/>
  <c r="Q240" i="33"/>
  <c r="Q241" i="33"/>
  <c r="Q242" i="33"/>
  <c r="Q243" i="33"/>
  <c r="Q244" i="33"/>
  <c r="Q245" i="33"/>
  <c r="Q246" i="33"/>
  <c r="Q247" i="33"/>
  <c r="Q248" i="33"/>
  <c r="Q249" i="33"/>
  <c r="Q250" i="33"/>
  <c r="Q251" i="33"/>
  <c r="Q252" i="33"/>
  <c r="Q253" i="33"/>
  <c r="Q254" i="33"/>
  <c r="Q255" i="33"/>
  <c r="Q256" i="33"/>
  <c r="Q257" i="33"/>
  <c r="Q258" i="33"/>
  <c r="Q259" i="33"/>
  <c r="Q260" i="33"/>
  <c r="Q261" i="33"/>
  <c r="Q262" i="33"/>
  <c r="Q263" i="33"/>
  <c r="Q264" i="33"/>
  <c r="Q265" i="33"/>
  <c r="Q266" i="33"/>
  <c r="Q267" i="33"/>
  <c r="Q268" i="33"/>
  <c r="Q269" i="33"/>
  <c r="Q270" i="33"/>
  <c r="Q271" i="33"/>
  <c r="Q272" i="33"/>
  <c r="Q273" i="33"/>
  <c r="Q274" i="33"/>
  <c r="Q275" i="33"/>
  <c r="Q276" i="33"/>
  <c r="Q277" i="33"/>
  <c r="Q278" i="33"/>
  <c r="Q279" i="33"/>
  <c r="Q280" i="33"/>
  <c r="Q281" i="33"/>
  <c r="Q282" i="33"/>
  <c r="Q283" i="33"/>
  <c r="Q284" i="33"/>
  <c r="Q285" i="33"/>
  <c r="Q286" i="33"/>
  <c r="Q287" i="33"/>
  <c r="Q288" i="33"/>
  <c r="Q289" i="33"/>
  <c r="Q290" i="33"/>
  <c r="Q291" i="33"/>
  <c r="Q292" i="33"/>
  <c r="Q293" i="33"/>
  <c r="Q294" i="33"/>
  <c r="Q295" i="33"/>
  <c r="Q296" i="33"/>
  <c r="Q297" i="33"/>
  <c r="Q298" i="33"/>
  <c r="Q299" i="33"/>
  <c r="Q300" i="33"/>
  <c r="Q301" i="33"/>
  <c r="Q302" i="33"/>
  <c r="Q303" i="33"/>
  <c r="Q304" i="33"/>
  <c r="Q305" i="33"/>
  <c r="Q306" i="33"/>
  <c r="Q307" i="33"/>
  <c r="Q308" i="33"/>
  <c r="Q309" i="33"/>
  <c r="Q310" i="33"/>
  <c r="Q311" i="33"/>
  <c r="Q312" i="33"/>
  <c r="Q313" i="33"/>
  <c r="Q314" i="33"/>
  <c r="Q315" i="33"/>
  <c r="Q316" i="33"/>
  <c r="Q317" i="33"/>
  <c r="Q318" i="33"/>
  <c r="Q319" i="33"/>
  <c r="Q320" i="33"/>
  <c r="Q321" i="33"/>
  <c r="Q322" i="33"/>
  <c r="Q323" i="33"/>
  <c r="Q324" i="33"/>
  <c r="Q325" i="33"/>
  <c r="Q326" i="33"/>
  <c r="Q327" i="33"/>
  <c r="Q328" i="33"/>
  <c r="Q329" i="33"/>
  <c r="Q330" i="33"/>
  <c r="Q331" i="33"/>
  <c r="Q332" i="33"/>
  <c r="Q333" i="33"/>
  <c r="Q334" i="33"/>
  <c r="Q335" i="33"/>
  <c r="Q336" i="33"/>
  <c r="Q337" i="33"/>
  <c r="Q338" i="33"/>
  <c r="Q339" i="33"/>
  <c r="Q340" i="33"/>
  <c r="Q341" i="33"/>
  <c r="Q342" i="33"/>
  <c r="Q343" i="33"/>
  <c r="Q344" i="33"/>
  <c r="Q345" i="33"/>
  <c r="Q346" i="33"/>
  <c r="Q347" i="33"/>
  <c r="Q348" i="33"/>
  <c r="Q349" i="33"/>
  <c r="Q350" i="33"/>
  <c r="Q351" i="33"/>
  <c r="Q352" i="33"/>
  <c r="Q353" i="33"/>
  <c r="Q354" i="33"/>
  <c r="Q355" i="33"/>
  <c r="Q356" i="33"/>
  <c r="Q357" i="33"/>
  <c r="Q358" i="33"/>
  <c r="Q359" i="33"/>
  <c r="Q360" i="33"/>
  <c r="Q361" i="33"/>
  <c r="Q362" i="33"/>
  <c r="Q363" i="33"/>
  <c r="Q364" i="33"/>
  <c r="Q365" i="33"/>
  <c r="Q366" i="33"/>
  <c r="Q367" i="33"/>
  <c r="Q368" i="33"/>
  <c r="Q369" i="33"/>
  <c r="Q370" i="33"/>
  <c r="Q371" i="33"/>
  <c r="Q372" i="33"/>
  <c r="Q373" i="33"/>
  <c r="Q374" i="33"/>
  <c r="Q375" i="33"/>
  <c r="Q376" i="33"/>
  <c r="Q377" i="33"/>
  <c r="Q378" i="33"/>
  <c r="Q379" i="33"/>
  <c r="Q380" i="33"/>
  <c r="Q381" i="33"/>
  <c r="Q382" i="33"/>
  <c r="Q383" i="33"/>
  <c r="Q384" i="33"/>
  <c r="Q385" i="33"/>
  <c r="Q386" i="33"/>
  <c r="Q387" i="33"/>
  <c r="Q388" i="33"/>
  <c r="Q389" i="33"/>
  <c r="Q390" i="33"/>
  <c r="Q391" i="33"/>
  <c r="Q392" i="33"/>
  <c r="Q393" i="33"/>
  <c r="Q394" i="33"/>
  <c r="Q395" i="33"/>
  <c r="Q396" i="33"/>
  <c r="Q397" i="33"/>
  <c r="Q398" i="33"/>
  <c r="Q399" i="33"/>
  <c r="Q400" i="33"/>
  <c r="Q401" i="33"/>
  <c r="Q402" i="33"/>
  <c r="Q403" i="33"/>
  <c r="Q404" i="33"/>
  <c r="Q405" i="33"/>
  <c r="Q406" i="33"/>
  <c r="Q407" i="33"/>
  <c r="Q408" i="33"/>
  <c r="Q409" i="33"/>
  <c r="Q410" i="33"/>
  <c r="Q411" i="33"/>
  <c r="Q412" i="33"/>
  <c r="Q413" i="33"/>
  <c r="Q414" i="33"/>
  <c r="Q415" i="33"/>
  <c r="Q416" i="33"/>
  <c r="Q417" i="33"/>
  <c r="Q418" i="33"/>
  <c r="Q419" i="33"/>
  <c r="Q420" i="33"/>
  <c r="Q421" i="33"/>
  <c r="Q422" i="33"/>
  <c r="Q423" i="33"/>
  <c r="Q424" i="33"/>
  <c r="Q425" i="33"/>
  <c r="Q426" i="33"/>
  <c r="Q427" i="33"/>
  <c r="Q428" i="33"/>
  <c r="Q429" i="33"/>
  <c r="Q430" i="33"/>
  <c r="Q431" i="33"/>
  <c r="Q432" i="33"/>
  <c r="Q433" i="33"/>
  <c r="Q434" i="33"/>
  <c r="Q435" i="33"/>
  <c r="Q436" i="33"/>
  <c r="Q437" i="33"/>
  <c r="Q438" i="33"/>
  <c r="Q439" i="33"/>
  <c r="Q440" i="33"/>
  <c r="Q441" i="33"/>
  <c r="Q442" i="33"/>
  <c r="Q443" i="33"/>
  <c r="Q444" i="33"/>
  <c r="Q445" i="33"/>
  <c r="Q446" i="33"/>
  <c r="Q447" i="33"/>
  <c r="Q448" i="33"/>
  <c r="Q449" i="33"/>
  <c r="Q450" i="33"/>
  <c r="Q451" i="33"/>
  <c r="Q452" i="33"/>
  <c r="Q453" i="33"/>
  <c r="Q454" i="33"/>
  <c r="Q455" i="33"/>
  <c r="Q456" i="33"/>
  <c r="Q457" i="33"/>
  <c r="Q458" i="33"/>
  <c r="Q459" i="33"/>
  <c r="Q460" i="33"/>
  <c r="Q461" i="33"/>
  <c r="Q462" i="33"/>
  <c r="Q463" i="33"/>
  <c r="Q464" i="33"/>
  <c r="Q465" i="33"/>
  <c r="Q466" i="33"/>
  <c r="Q467" i="33"/>
  <c r="Q468" i="33"/>
  <c r="Q469" i="33"/>
  <c r="Q470" i="33"/>
  <c r="Q471" i="33"/>
  <c r="Q472" i="33"/>
  <c r="Q473" i="33"/>
  <c r="Q474" i="33"/>
  <c r="Q475" i="33"/>
  <c r="Q476" i="33"/>
  <c r="Q477" i="33"/>
  <c r="Q478" i="33"/>
  <c r="Q479" i="33"/>
  <c r="Q480" i="33"/>
  <c r="Q481" i="33"/>
  <c r="Q482" i="33"/>
  <c r="Q483" i="33"/>
  <c r="Q484" i="33"/>
  <c r="Q485" i="33"/>
  <c r="Q486" i="33"/>
  <c r="Q487" i="33"/>
  <c r="Q488" i="33"/>
  <c r="Q489" i="33"/>
  <c r="Q490" i="33"/>
  <c r="Q491" i="33"/>
  <c r="Q492" i="33"/>
  <c r="Q493" i="33"/>
  <c r="Q494" i="33"/>
  <c r="Q495" i="33"/>
  <c r="Q496" i="33"/>
  <c r="Q497" i="33"/>
  <c r="Q498" i="33"/>
  <c r="Q499" i="33"/>
  <c r="Q500" i="33"/>
  <c r="Q501" i="33"/>
  <c r="Q502" i="33"/>
  <c r="Q503" i="33"/>
  <c r="Q504" i="33"/>
  <c r="Q505" i="33"/>
  <c r="Q506" i="33"/>
  <c r="G17" i="20" l="1"/>
  <c r="G18" i="20"/>
  <c r="G19" i="20"/>
  <c r="G20" i="20"/>
  <c r="G16" i="20"/>
  <c r="I6" i="27"/>
  <c r="K13" i="29" l="1"/>
  <c r="K14" i="29"/>
  <c r="K15" i="29"/>
  <c r="K16" i="29"/>
  <c r="K17" i="29"/>
  <c r="K18" i="29"/>
  <c r="K19" i="29"/>
  <c r="K20" i="29"/>
  <c r="B7" i="32"/>
  <c r="B8" i="32"/>
  <c r="B9" i="32"/>
  <c r="B10" i="32"/>
  <c r="B14" i="32"/>
  <c r="B15" i="32"/>
  <c r="B16" i="32"/>
  <c r="B17" i="32"/>
  <c r="B18" i="32"/>
  <c r="B19" i="32"/>
  <c r="B20" i="32"/>
  <c r="B21" i="32"/>
  <c r="B22" i="32"/>
  <c r="B23" i="32"/>
  <c r="B24" i="32"/>
  <c r="B25" i="32"/>
  <c r="B26" i="32"/>
  <c r="B27" i="32"/>
  <c r="B28" i="32"/>
  <c r="B29" i="32"/>
  <c r="B30" i="32"/>
  <c r="B31" i="32"/>
  <c r="B32" i="32"/>
  <c r="B33" i="32"/>
  <c r="B34" i="32"/>
  <c r="B35" i="32"/>
  <c r="B36" i="32"/>
  <c r="B37" i="32"/>
  <c r="B38" i="32"/>
  <c r="B39" i="32"/>
  <c r="B40" i="32"/>
  <c r="B41" i="32"/>
  <c r="B42" i="32"/>
  <c r="B43" i="32"/>
  <c r="B44" i="32"/>
  <c r="B45" i="32"/>
  <c r="B46" i="32"/>
  <c r="B47" i="32"/>
  <c r="B48" i="32"/>
  <c r="B49" i="32"/>
  <c r="B50" i="32"/>
  <c r="B51" i="32"/>
  <c r="B52" i="32"/>
  <c r="B53" i="32"/>
  <c r="B54" i="32"/>
  <c r="B55" i="32"/>
  <c r="B56" i="32"/>
  <c r="B57" i="32"/>
  <c r="B58" i="32"/>
  <c r="B59" i="32"/>
  <c r="B60" i="32"/>
  <c r="B61" i="32"/>
  <c r="B62" i="32"/>
  <c r="B63" i="32"/>
  <c r="B64" i="32"/>
  <c r="B65" i="32"/>
  <c r="B66" i="32"/>
  <c r="B67" i="32"/>
  <c r="B68" i="32"/>
  <c r="B69" i="32"/>
  <c r="B70" i="32"/>
  <c r="B71" i="32"/>
  <c r="B72" i="32"/>
  <c r="B73" i="32"/>
  <c r="B74" i="32"/>
  <c r="B75" i="32"/>
  <c r="B76" i="32"/>
  <c r="B77" i="32"/>
  <c r="B78" i="32"/>
  <c r="B79" i="32"/>
  <c r="B80" i="32"/>
  <c r="B81" i="32"/>
  <c r="B82" i="32"/>
  <c r="B83" i="32"/>
  <c r="B84" i="32"/>
  <c r="B85" i="32"/>
  <c r="B86" i="32"/>
  <c r="B87" i="32"/>
  <c r="B88" i="32"/>
  <c r="B89" i="32"/>
  <c r="B90" i="32"/>
  <c r="B91" i="32"/>
  <c r="B92" i="32"/>
  <c r="B93" i="32"/>
  <c r="B94" i="32"/>
  <c r="B95" i="32"/>
  <c r="B96" i="32"/>
  <c r="B97" i="32"/>
  <c r="B98" i="32"/>
  <c r="B99" i="32"/>
  <c r="B100" i="32"/>
  <c r="B101" i="32"/>
  <c r="B102" i="32"/>
  <c r="B103" i="32"/>
  <c r="B104" i="32"/>
  <c r="B105" i="32"/>
  <c r="B106" i="32"/>
  <c r="B107" i="32"/>
  <c r="B108" i="32"/>
  <c r="B109" i="32"/>
  <c r="B110" i="32"/>
  <c r="B111" i="32"/>
  <c r="B112" i="32"/>
  <c r="B113" i="32"/>
  <c r="B114" i="32"/>
  <c r="B115" i="32"/>
  <c r="B116" i="32"/>
  <c r="B117" i="32"/>
  <c r="B118" i="32"/>
  <c r="B119" i="32"/>
  <c r="B120" i="32"/>
  <c r="B121" i="32"/>
  <c r="B122" i="32"/>
  <c r="B123" i="32"/>
  <c r="B124" i="32"/>
  <c r="B125" i="32"/>
  <c r="B126" i="32"/>
  <c r="B127" i="32"/>
  <c r="B128" i="32"/>
  <c r="B129" i="32"/>
  <c r="B130" i="32"/>
  <c r="B131" i="32"/>
  <c r="B132" i="32"/>
  <c r="B133" i="32"/>
  <c r="B134" i="32"/>
  <c r="B135" i="32"/>
  <c r="B136" i="32"/>
  <c r="B137" i="32"/>
  <c r="B138" i="32"/>
  <c r="B139" i="32"/>
  <c r="B140" i="32"/>
  <c r="B141" i="32"/>
  <c r="B142" i="32"/>
  <c r="B143" i="32"/>
  <c r="B144" i="32"/>
  <c r="B145" i="32"/>
  <c r="B146" i="32"/>
  <c r="B147" i="32"/>
  <c r="B148" i="32"/>
  <c r="B149" i="32"/>
  <c r="B150" i="32"/>
  <c r="B151" i="32"/>
  <c r="B152" i="32"/>
  <c r="B153" i="32"/>
  <c r="B154" i="32"/>
  <c r="B155" i="32"/>
  <c r="B156" i="32"/>
  <c r="B157" i="32"/>
  <c r="B158" i="32"/>
  <c r="B159" i="32"/>
  <c r="B160" i="32"/>
  <c r="B161" i="32"/>
  <c r="B162" i="32"/>
  <c r="B163" i="32"/>
  <c r="B164" i="32"/>
  <c r="B165" i="32"/>
  <c r="B166" i="32"/>
  <c r="B167" i="32"/>
  <c r="B168" i="32"/>
  <c r="B169" i="32"/>
  <c r="B170" i="32"/>
  <c r="B171" i="32"/>
  <c r="B172" i="32"/>
  <c r="B173" i="32"/>
  <c r="B174" i="32"/>
  <c r="B175" i="32"/>
  <c r="B176" i="32"/>
  <c r="B177" i="32"/>
  <c r="B178" i="32"/>
  <c r="B179" i="32"/>
  <c r="B180" i="32"/>
  <c r="B181" i="32"/>
  <c r="B182" i="32"/>
  <c r="B183" i="32"/>
  <c r="B184" i="32"/>
  <c r="B185" i="32"/>
  <c r="B186" i="32"/>
  <c r="B187" i="32"/>
  <c r="B188" i="32"/>
  <c r="B189" i="32"/>
  <c r="B190" i="32"/>
  <c r="B191" i="32"/>
  <c r="B192" i="32"/>
  <c r="B193" i="32"/>
  <c r="B194" i="32"/>
  <c r="B195" i="32"/>
  <c r="B196" i="32"/>
  <c r="B197" i="32"/>
  <c r="B198" i="32"/>
  <c r="B199" i="32"/>
  <c r="B200" i="32"/>
  <c r="B201" i="32"/>
  <c r="B202" i="32"/>
  <c r="B203" i="32"/>
  <c r="B204" i="32"/>
  <c r="B205" i="32"/>
  <c r="B206" i="32"/>
  <c r="B207" i="32"/>
  <c r="B208" i="32"/>
  <c r="B209" i="32"/>
  <c r="B210" i="32"/>
  <c r="B211" i="32"/>
  <c r="B212" i="32"/>
  <c r="B213" i="32"/>
  <c r="B214" i="32"/>
  <c r="B215" i="32"/>
  <c r="B216" i="32"/>
  <c r="B217" i="32"/>
  <c r="B218" i="32"/>
  <c r="B219" i="32"/>
  <c r="B220" i="32"/>
  <c r="B221" i="32"/>
  <c r="B222" i="32"/>
  <c r="B223" i="32"/>
  <c r="B224" i="32"/>
  <c r="B225" i="32"/>
  <c r="B226" i="32"/>
  <c r="B227" i="32"/>
  <c r="B228" i="32"/>
  <c r="B229" i="32"/>
  <c r="B230" i="32"/>
  <c r="B231" i="32"/>
  <c r="B232" i="32"/>
  <c r="B233" i="32"/>
  <c r="B234" i="32"/>
  <c r="B235" i="32"/>
  <c r="B236" i="32"/>
  <c r="B237" i="32"/>
  <c r="B238" i="32"/>
  <c r="B239" i="32"/>
  <c r="B240" i="32"/>
  <c r="B241" i="32"/>
  <c r="B242" i="32"/>
  <c r="B243" i="32"/>
  <c r="B244" i="32"/>
  <c r="B245" i="32"/>
  <c r="B246" i="32"/>
  <c r="B247" i="32"/>
  <c r="B248" i="32"/>
  <c r="B249" i="32"/>
  <c r="B250" i="32"/>
  <c r="B251" i="32"/>
  <c r="B252" i="32"/>
  <c r="B253" i="32"/>
  <c r="B254" i="32"/>
  <c r="B255" i="32"/>
  <c r="B256" i="32"/>
  <c r="B257" i="32"/>
  <c r="B258" i="32"/>
  <c r="B259" i="32"/>
  <c r="B260" i="32"/>
  <c r="B261" i="32"/>
  <c r="B262" i="32"/>
  <c r="B263" i="32"/>
  <c r="B264" i="32"/>
  <c r="B265" i="32"/>
  <c r="B266" i="32"/>
  <c r="B267" i="32"/>
  <c r="B268" i="32"/>
  <c r="B269" i="32"/>
  <c r="B270" i="32"/>
  <c r="B271" i="32"/>
  <c r="B272" i="32"/>
  <c r="B273" i="32"/>
  <c r="B274" i="32"/>
  <c r="B275" i="32"/>
  <c r="B276" i="32"/>
  <c r="B277" i="32"/>
  <c r="B278" i="32"/>
  <c r="B279" i="32"/>
  <c r="B280" i="32"/>
  <c r="B281" i="32"/>
  <c r="B282" i="32"/>
  <c r="B283" i="32"/>
  <c r="B284" i="32"/>
  <c r="B285" i="32"/>
  <c r="B286" i="32"/>
  <c r="B287" i="32"/>
  <c r="B288" i="32"/>
  <c r="B289" i="32"/>
  <c r="B290" i="32"/>
  <c r="B291" i="32"/>
  <c r="B292" i="32"/>
  <c r="B293" i="32"/>
  <c r="B294" i="32"/>
  <c r="B295" i="32"/>
  <c r="B296" i="32"/>
  <c r="B297" i="32"/>
  <c r="B298" i="32"/>
  <c r="B299" i="32"/>
  <c r="B300" i="32"/>
  <c r="B301" i="32"/>
  <c r="B302" i="32"/>
  <c r="B303" i="32"/>
  <c r="B304" i="32"/>
  <c r="B305" i="32"/>
  <c r="B306" i="32"/>
  <c r="B307" i="32"/>
  <c r="B308" i="32"/>
  <c r="B309" i="32"/>
  <c r="B310" i="32"/>
  <c r="B311" i="32"/>
  <c r="B312" i="32"/>
  <c r="B313" i="32"/>
  <c r="B314" i="32"/>
  <c r="B315" i="32"/>
  <c r="B316" i="32"/>
  <c r="B317" i="32"/>
  <c r="B318" i="32"/>
  <c r="B319" i="32"/>
  <c r="B320" i="32"/>
  <c r="B321" i="32"/>
  <c r="B322" i="32"/>
  <c r="B323" i="32"/>
  <c r="B324" i="32"/>
  <c r="B325" i="32"/>
  <c r="B326" i="32"/>
  <c r="B327" i="32"/>
  <c r="B328" i="32"/>
  <c r="B329" i="32"/>
  <c r="B330" i="32"/>
  <c r="B331" i="32"/>
  <c r="B332" i="32"/>
  <c r="B333" i="32"/>
  <c r="B334" i="32"/>
  <c r="B335" i="32"/>
  <c r="B336" i="32"/>
  <c r="B337" i="32"/>
  <c r="B338" i="32"/>
  <c r="B339" i="32"/>
  <c r="B340" i="32"/>
  <c r="B341" i="32"/>
  <c r="B342" i="32"/>
  <c r="B343" i="32"/>
  <c r="B344" i="32"/>
  <c r="B345" i="32"/>
  <c r="B346" i="32"/>
  <c r="B347" i="32"/>
  <c r="B348" i="32"/>
  <c r="B349" i="32"/>
  <c r="B350" i="32"/>
  <c r="B351" i="32"/>
  <c r="B352" i="32"/>
  <c r="B353" i="32"/>
  <c r="B354" i="32"/>
  <c r="B355" i="32"/>
  <c r="B356" i="32"/>
  <c r="B357" i="32"/>
  <c r="B358" i="32"/>
  <c r="B359" i="32"/>
  <c r="B360" i="32"/>
  <c r="B361" i="32"/>
  <c r="B362" i="32"/>
  <c r="B363" i="32"/>
  <c r="B364" i="32"/>
  <c r="B365" i="32"/>
  <c r="B366" i="32"/>
  <c r="B367" i="32"/>
  <c r="B368" i="32"/>
  <c r="B369" i="32"/>
  <c r="B370" i="32"/>
  <c r="B371" i="32"/>
  <c r="B372" i="32"/>
  <c r="B373" i="32"/>
  <c r="B374" i="32"/>
  <c r="B375" i="32"/>
  <c r="B376" i="32"/>
  <c r="B377" i="32"/>
  <c r="B378" i="32"/>
  <c r="B379" i="32"/>
  <c r="B380" i="32"/>
  <c r="B381" i="32"/>
  <c r="B382" i="32"/>
  <c r="B383" i="32"/>
  <c r="B384" i="32"/>
  <c r="B385" i="32"/>
  <c r="B386" i="32"/>
  <c r="B387" i="32"/>
  <c r="B388" i="32"/>
  <c r="B389" i="32"/>
  <c r="B390" i="32"/>
  <c r="B391" i="32"/>
  <c r="B392" i="32"/>
  <c r="B393" i="32"/>
  <c r="B394" i="32"/>
  <c r="B395" i="32"/>
  <c r="B396" i="32"/>
  <c r="B397" i="32"/>
  <c r="B398" i="32"/>
  <c r="B399" i="32"/>
  <c r="B400" i="32"/>
  <c r="B401" i="32"/>
  <c r="B402" i="32"/>
  <c r="B403" i="32"/>
  <c r="B404" i="32"/>
  <c r="B405" i="32"/>
  <c r="B406" i="32"/>
  <c r="B407" i="32"/>
  <c r="B408" i="32"/>
  <c r="B409" i="32"/>
  <c r="B410" i="32"/>
  <c r="B411" i="32"/>
  <c r="B412" i="32"/>
  <c r="B413" i="32"/>
  <c r="B414" i="32"/>
  <c r="B415" i="32"/>
  <c r="B416" i="32"/>
  <c r="B417" i="32"/>
  <c r="B418" i="32"/>
  <c r="B419" i="32"/>
  <c r="B420" i="32"/>
  <c r="B421" i="32"/>
  <c r="B422" i="32"/>
  <c r="B423" i="32"/>
  <c r="B424" i="32"/>
  <c r="B425" i="32"/>
  <c r="B426" i="32"/>
  <c r="B427" i="32"/>
  <c r="B428" i="32"/>
  <c r="B429" i="32"/>
  <c r="B430" i="32"/>
  <c r="B431" i="32"/>
  <c r="B432" i="32"/>
  <c r="B433" i="32"/>
  <c r="B434" i="32"/>
  <c r="B435" i="32"/>
  <c r="B436" i="32"/>
  <c r="B437" i="32"/>
  <c r="B438" i="32"/>
  <c r="B439" i="32"/>
  <c r="B440" i="32"/>
  <c r="B441" i="32"/>
  <c r="B442" i="32"/>
  <c r="B443" i="32"/>
  <c r="B444" i="32"/>
  <c r="B445" i="32"/>
  <c r="B446" i="32"/>
  <c r="B447" i="32"/>
  <c r="B448" i="32"/>
  <c r="B449" i="32"/>
  <c r="B450" i="32"/>
  <c r="B451" i="32"/>
  <c r="B452" i="32"/>
  <c r="B453" i="32"/>
  <c r="B454" i="32"/>
  <c r="B455" i="32"/>
  <c r="B456" i="32"/>
  <c r="B457" i="32"/>
  <c r="B458" i="32"/>
  <c r="B459" i="32"/>
  <c r="B460" i="32"/>
  <c r="B461" i="32"/>
  <c r="B462" i="32"/>
  <c r="B463" i="32"/>
  <c r="B464" i="32"/>
  <c r="B465" i="32"/>
  <c r="B466" i="32"/>
  <c r="B467" i="32"/>
  <c r="B468" i="32"/>
  <c r="B469" i="32"/>
  <c r="B470" i="32"/>
  <c r="B471" i="32"/>
  <c r="B472" i="32"/>
  <c r="B473" i="32"/>
  <c r="B474" i="32"/>
  <c r="B475" i="32"/>
  <c r="B476" i="32"/>
  <c r="B477" i="32"/>
  <c r="B478" i="32"/>
  <c r="B479" i="32"/>
  <c r="B480" i="32"/>
  <c r="B481" i="32"/>
  <c r="B482" i="32"/>
  <c r="B483" i="32"/>
  <c r="B484" i="32"/>
  <c r="B485" i="32"/>
  <c r="B486" i="32"/>
  <c r="B487" i="32"/>
  <c r="B488" i="32"/>
  <c r="B489" i="32"/>
  <c r="B490" i="32"/>
  <c r="B491" i="32"/>
  <c r="B492" i="32"/>
  <c r="B493" i="32"/>
  <c r="B494" i="32"/>
  <c r="B495" i="32"/>
  <c r="B496" i="32"/>
  <c r="B497" i="32"/>
  <c r="B498" i="32"/>
  <c r="B499" i="32"/>
  <c r="B500" i="32"/>
  <c r="B501" i="32"/>
  <c r="B502" i="32"/>
  <c r="B503" i="32"/>
  <c r="B504" i="32"/>
  <c r="B505" i="32"/>
  <c r="B506" i="32"/>
  <c r="B11" i="32"/>
  <c r="B12" i="32"/>
  <c r="B13" i="32"/>
  <c r="H18" i="28"/>
  <c r="H19" i="28"/>
  <c r="H20" i="28"/>
  <c r="H21" i="28"/>
  <c r="H22" i="28"/>
  <c r="H23" i="28"/>
  <c r="H24" i="28"/>
  <c r="H25" i="28"/>
  <c r="H26" i="28"/>
  <c r="H27" i="28"/>
  <c r="H28" i="28"/>
  <c r="H29" i="28"/>
  <c r="H30" i="28"/>
  <c r="H31" i="28"/>
  <c r="H32" i="28"/>
  <c r="H33" i="28"/>
  <c r="H34" i="28"/>
  <c r="H35" i="28"/>
  <c r="H36" i="28"/>
  <c r="H37" i="28"/>
  <c r="H38" i="28"/>
  <c r="H39" i="28"/>
  <c r="H40" i="28"/>
  <c r="H41" i="28"/>
  <c r="H42" i="28"/>
  <c r="H43" i="28"/>
  <c r="H44" i="28"/>
  <c r="H45" i="28"/>
  <c r="H46" i="28"/>
  <c r="H47" i="28"/>
  <c r="H48" i="28"/>
  <c r="H49" i="28"/>
  <c r="H50" i="28"/>
  <c r="H51" i="28"/>
  <c r="H52" i="28"/>
  <c r="H53" i="28"/>
  <c r="H54" i="28"/>
  <c r="H55" i="28"/>
  <c r="H56" i="28"/>
  <c r="H57" i="28"/>
  <c r="H58" i="28"/>
  <c r="H59" i="28"/>
  <c r="H60" i="28"/>
  <c r="H61" i="28"/>
  <c r="H62" i="28"/>
  <c r="H63" i="28"/>
  <c r="H64" i="28"/>
  <c r="H65" i="28"/>
  <c r="H66" i="28"/>
  <c r="H67" i="28"/>
  <c r="H68" i="28"/>
  <c r="H69" i="28"/>
  <c r="H70" i="28"/>
  <c r="H71" i="28"/>
  <c r="H72" i="28"/>
  <c r="H73" i="28"/>
  <c r="H74" i="28"/>
  <c r="H75" i="28"/>
  <c r="H76" i="28"/>
  <c r="H77" i="28"/>
  <c r="H78" i="28"/>
  <c r="H79" i="28"/>
  <c r="H80" i="28"/>
  <c r="H81" i="28"/>
  <c r="H82" i="28"/>
  <c r="H83" i="28"/>
  <c r="H84" i="28"/>
  <c r="H85" i="28"/>
  <c r="H86" i="28"/>
  <c r="H87" i="28"/>
  <c r="H88" i="28"/>
  <c r="H89" i="28"/>
  <c r="H90" i="28"/>
  <c r="H91" i="28"/>
  <c r="H92" i="28"/>
  <c r="H93" i="28"/>
  <c r="H94" i="28"/>
  <c r="H95" i="28"/>
  <c r="H96" i="28"/>
  <c r="H97" i="28"/>
  <c r="H98" i="28"/>
  <c r="H99" i="28"/>
  <c r="H100" i="28"/>
  <c r="H101" i="28"/>
  <c r="H102" i="28"/>
  <c r="H103" i="28"/>
  <c r="H104" i="28"/>
  <c r="H105" i="28"/>
  <c r="H106" i="28"/>
  <c r="H107" i="28"/>
  <c r="H108" i="28"/>
  <c r="H109" i="28"/>
  <c r="H110" i="28"/>
  <c r="H111" i="28"/>
  <c r="H112" i="28"/>
  <c r="H113" i="28"/>
  <c r="H114" i="28"/>
  <c r="H115" i="28"/>
  <c r="H116" i="28"/>
  <c r="H117" i="28"/>
  <c r="H118" i="28"/>
  <c r="H119" i="28"/>
  <c r="H120" i="28"/>
  <c r="H121" i="28"/>
  <c r="H122" i="28"/>
  <c r="H123" i="28"/>
  <c r="H124" i="28"/>
  <c r="H125" i="28"/>
  <c r="H126" i="28"/>
  <c r="H127" i="28"/>
  <c r="H128" i="28"/>
  <c r="H129" i="28"/>
  <c r="H130" i="28"/>
  <c r="H131" i="28"/>
  <c r="H132" i="28"/>
  <c r="H133" i="28"/>
  <c r="H134" i="28"/>
  <c r="H135" i="28"/>
  <c r="H136" i="28"/>
  <c r="H137" i="28"/>
  <c r="H138" i="28"/>
  <c r="H139" i="28"/>
  <c r="H140" i="28"/>
  <c r="H141" i="28"/>
  <c r="H142" i="28"/>
  <c r="H143" i="28"/>
  <c r="H144" i="28"/>
  <c r="H145" i="28"/>
  <c r="H146" i="28"/>
  <c r="H147" i="28"/>
  <c r="H148" i="28"/>
  <c r="H149" i="28"/>
  <c r="H150" i="28"/>
  <c r="H151" i="28"/>
  <c r="H152" i="28"/>
  <c r="H153" i="28"/>
  <c r="H154" i="28"/>
  <c r="H155" i="28"/>
  <c r="H156" i="28"/>
  <c r="H157" i="28"/>
  <c r="H158" i="28"/>
  <c r="H159" i="28"/>
  <c r="H160" i="28"/>
  <c r="H161" i="28"/>
  <c r="H162" i="28"/>
  <c r="H163" i="28"/>
  <c r="H164" i="28"/>
  <c r="H165" i="28"/>
  <c r="H166" i="28"/>
  <c r="H167" i="28"/>
  <c r="H168" i="28"/>
  <c r="H169" i="28"/>
  <c r="H170" i="28"/>
  <c r="H171" i="28"/>
  <c r="H172" i="28"/>
  <c r="H173" i="28"/>
  <c r="H174" i="28"/>
  <c r="H175" i="28"/>
  <c r="H176" i="28"/>
  <c r="H177" i="28"/>
  <c r="H178" i="28"/>
  <c r="H179" i="28"/>
  <c r="H180" i="28"/>
  <c r="H181" i="28"/>
  <c r="H182" i="28"/>
  <c r="H183" i="28"/>
  <c r="H184" i="28"/>
  <c r="H185" i="28"/>
  <c r="H186" i="28"/>
  <c r="H187" i="28"/>
  <c r="H188" i="28"/>
  <c r="H189" i="28"/>
  <c r="H190" i="28"/>
  <c r="H191" i="28"/>
  <c r="H192" i="28"/>
  <c r="H193" i="28"/>
  <c r="H194" i="28"/>
  <c r="H195" i="28"/>
  <c r="H196" i="28"/>
  <c r="H197" i="28"/>
  <c r="H198" i="28"/>
  <c r="H199" i="28"/>
  <c r="H200" i="28"/>
  <c r="H201" i="28"/>
  <c r="H202" i="28"/>
  <c r="H203" i="28"/>
  <c r="H204" i="28"/>
  <c r="H205" i="28"/>
  <c r="H206" i="28"/>
  <c r="H207" i="28"/>
  <c r="H208" i="28"/>
  <c r="H209" i="28"/>
  <c r="H210" i="28"/>
  <c r="H211" i="28"/>
  <c r="H212" i="28"/>
  <c r="H213" i="28"/>
  <c r="H214" i="28"/>
  <c r="H215" i="28"/>
  <c r="H216" i="28"/>
  <c r="H217" i="28"/>
  <c r="H218" i="28"/>
  <c r="H219" i="28"/>
  <c r="H220" i="28"/>
  <c r="H221" i="28"/>
  <c r="H222" i="28"/>
  <c r="H223" i="28"/>
  <c r="H224" i="28"/>
  <c r="H225" i="28"/>
  <c r="H226" i="28"/>
  <c r="H227" i="28"/>
  <c r="H228" i="28"/>
  <c r="H229" i="28"/>
  <c r="H230" i="28"/>
  <c r="H231" i="28"/>
  <c r="H232" i="28"/>
  <c r="H233" i="28"/>
  <c r="H234" i="28"/>
  <c r="H235" i="28"/>
  <c r="H236" i="28"/>
  <c r="H237" i="28"/>
  <c r="H238" i="28"/>
  <c r="H239" i="28"/>
  <c r="H240" i="28"/>
  <c r="H241" i="28"/>
  <c r="H242" i="28"/>
  <c r="H243" i="28"/>
  <c r="H244" i="28"/>
  <c r="H245" i="28"/>
  <c r="H246" i="28"/>
  <c r="H247" i="28"/>
  <c r="H248" i="28"/>
  <c r="H249" i="28"/>
  <c r="H250" i="28"/>
  <c r="H251" i="28"/>
  <c r="H252" i="28"/>
  <c r="H253" i="28"/>
  <c r="H254" i="28"/>
  <c r="H255" i="28"/>
  <c r="H256" i="28"/>
  <c r="H257" i="28"/>
  <c r="H258" i="28"/>
  <c r="H259" i="28"/>
  <c r="H260" i="28"/>
  <c r="H261" i="28"/>
  <c r="H262" i="28"/>
  <c r="H263" i="28"/>
  <c r="H264" i="28"/>
  <c r="H265" i="28"/>
  <c r="H266" i="28"/>
  <c r="H267" i="28"/>
  <c r="H268" i="28"/>
  <c r="H269" i="28"/>
  <c r="H270" i="28"/>
  <c r="H271" i="28"/>
  <c r="H272" i="28"/>
  <c r="H273" i="28"/>
  <c r="H274" i="28"/>
  <c r="H275" i="28"/>
  <c r="H276" i="28"/>
  <c r="H277" i="28"/>
  <c r="H278" i="28"/>
  <c r="H279" i="28"/>
  <c r="H280" i="28"/>
  <c r="H281" i="28"/>
  <c r="H282" i="28"/>
  <c r="H283" i="28"/>
  <c r="H284" i="28"/>
  <c r="H285" i="28"/>
  <c r="H286" i="28"/>
  <c r="H287" i="28"/>
  <c r="H288" i="28"/>
  <c r="H289" i="28"/>
  <c r="H290" i="28"/>
  <c r="H291" i="28"/>
  <c r="H292" i="28"/>
  <c r="H293" i="28"/>
  <c r="H294" i="28"/>
  <c r="H295" i="28"/>
  <c r="H296" i="28"/>
  <c r="H297" i="28"/>
  <c r="H298" i="28"/>
  <c r="H299" i="28"/>
  <c r="H300" i="28"/>
  <c r="H301" i="28"/>
  <c r="H302" i="28"/>
  <c r="H303" i="28"/>
  <c r="H304" i="28"/>
  <c r="H305" i="28"/>
  <c r="H306" i="28"/>
  <c r="H307" i="28"/>
  <c r="H308" i="28"/>
  <c r="H309" i="28"/>
  <c r="H310" i="28"/>
  <c r="H311" i="28"/>
  <c r="H312" i="28"/>
  <c r="H313" i="28"/>
  <c r="H314" i="28"/>
  <c r="H315" i="28"/>
  <c r="H316" i="28"/>
  <c r="H317" i="28"/>
  <c r="H318" i="28"/>
  <c r="H319" i="28"/>
  <c r="H320" i="28"/>
  <c r="H321" i="28"/>
  <c r="H322" i="28"/>
  <c r="H323" i="28"/>
  <c r="H324" i="28"/>
  <c r="H325" i="28"/>
  <c r="H326" i="28"/>
  <c r="H327" i="28"/>
  <c r="H328" i="28"/>
  <c r="H329" i="28"/>
  <c r="H330" i="28"/>
  <c r="H331" i="28"/>
  <c r="H332" i="28"/>
  <c r="H333" i="28"/>
  <c r="H334" i="28"/>
  <c r="H335" i="28"/>
  <c r="H336" i="28"/>
  <c r="H337" i="28"/>
  <c r="H338" i="28"/>
  <c r="H339" i="28"/>
  <c r="H340" i="28"/>
  <c r="H341" i="28"/>
  <c r="H342" i="28"/>
  <c r="H343" i="28"/>
  <c r="H344" i="28"/>
  <c r="H345" i="28"/>
  <c r="H346" i="28"/>
  <c r="H347" i="28"/>
  <c r="H348" i="28"/>
  <c r="H349" i="28"/>
  <c r="H350" i="28"/>
  <c r="H351" i="28"/>
  <c r="H352" i="28"/>
  <c r="H353" i="28"/>
  <c r="H354" i="28"/>
  <c r="H355" i="28"/>
  <c r="H356" i="28"/>
  <c r="H357" i="28"/>
  <c r="H358" i="28"/>
  <c r="H359" i="28"/>
  <c r="H360" i="28"/>
  <c r="H361" i="28"/>
  <c r="H362" i="28"/>
  <c r="H363" i="28"/>
  <c r="H364" i="28"/>
  <c r="H365" i="28"/>
  <c r="H366" i="28"/>
  <c r="H367" i="28"/>
  <c r="H368" i="28"/>
  <c r="H369" i="28"/>
  <c r="H370" i="28"/>
  <c r="H371" i="28"/>
  <c r="H372" i="28"/>
  <c r="H373" i="28"/>
  <c r="H374" i="28"/>
  <c r="H375" i="28"/>
  <c r="H376" i="28"/>
  <c r="H377" i="28"/>
  <c r="H378" i="28"/>
  <c r="H379" i="28"/>
  <c r="H380" i="28"/>
  <c r="H381" i="28"/>
  <c r="H382" i="28"/>
  <c r="H383" i="28"/>
  <c r="H384" i="28"/>
  <c r="H385" i="28"/>
  <c r="H386" i="28"/>
  <c r="H387" i="28"/>
  <c r="H388" i="28"/>
  <c r="H389" i="28"/>
  <c r="H390" i="28"/>
  <c r="H391" i="28"/>
  <c r="H392" i="28"/>
  <c r="H393" i="28"/>
  <c r="H394" i="28"/>
  <c r="H395" i="28"/>
  <c r="H396" i="28"/>
  <c r="H397" i="28"/>
  <c r="H398" i="28"/>
  <c r="H399" i="28"/>
  <c r="H400" i="28"/>
  <c r="H401" i="28"/>
  <c r="H402" i="28"/>
  <c r="H403" i="28"/>
  <c r="H404" i="28"/>
  <c r="H405" i="28"/>
  <c r="H406" i="28"/>
  <c r="H407" i="28"/>
  <c r="H408" i="28"/>
  <c r="H409" i="28"/>
  <c r="H410" i="28"/>
  <c r="H411" i="28"/>
  <c r="H412" i="28"/>
  <c r="H413" i="28"/>
  <c r="H414" i="28"/>
  <c r="H415" i="28"/>
  <c r="H416" i="28"/>
  <c r="H417" i="28"/>
  <c r="H418" i="28"/>
  <c r="H419" i="28"/>
  <c r="H420" i="28"/>
  <c r="H421" i="28"/>
  <c r="H422" i="28"/>
  <c r="H423" i="28"/>
  <c r="H424" i="28"/>
  <c r="H425" i="28"/>
  <c r="H426" i="28"/>
  <c r="H427" i="28"/>
  <c r="H428" i="28"/>
  <c r="H429" i="28"/>
  <c r="H430" i="28"/>
  <c r="H431" i="28"/>
  <c r="H432" i="28"/>
  <c r="H433" i="28"/>
  <c r="H434" i="28"/>
  <c r="H435" i="28"/>
  <c r="H436" i="28"/>
  <c r="H437" i="28"/>
  <c r="H438" i="28"/>
  <c r="H439" i="28"/>
  <c r="H440" i="28"/>
  <c r="H441" i="28"/>
  <c r="H442" i="28"/>
  <c r="H443" i="28"/>
  <c r="H444" i="28"/>
  <c r="H445" i="28"/>
  <c r="H446" i="28"/>
  <c r="H447" i="28"/>
  <c r="H448" i="28"/>
  <c r="H449" i="28"/>
  <c r="H450" i="28"/>
  <c r="H451" i="28"/>
  <c r="H452" i="28"/>
  <c r="H453" i="28"/>
  <c r="H454" i="28"/>
  <c r="H455" i="28"/>
  <c r="H456" i="28"/>
  <c r="H457" i="28"/>
  <c r="H458" i="28"/>
  <c r="H459" i="28"/>
  <c r="H460" i="28"/>
  <c r="H461" i="28"/>
  <c r="H462" i="28"/>
  <c r="H463" i="28"/>
  <c r="H464" i="28"/>
  <c r="H465" i="28"/>
  <c r="H466" i="28"/>
  <c r="H467" i="28"/>
  <c r="H468" i="28"/>
  <c r="H469" i="28"/>
  <c r="H470" i="28"/>
  <c r="H471" i="28"/>
  <c r="H472" i="28"/>
  <c r="H473" i="28"/>
  <c r="H474" i="28"/>
  <c r="H475" i="28"/>
  <c r="H476" i="28"/>
  <c r="H477" i="28"/>
  <c r="H478" i="28"/>
  <c r="H479" i="28"/>
  <c r="H480" i="28"/>
  <c r="H481" i="28"/>
  <c r="H482" i="28"/>
  <c r="H483" i="28"/>
  <c r="H484" i="28"/>
  <c r="H485" i="28"/>
  <c r="H486" i="28"/>
  <c r="H487" i="28"/>
  <c r="H488" i="28"/>
  <c r="H489" i="28"/>
  <c r="H490" i="28"/>
  <c r="H491" i="28"/>
  <c r="H492" i="28"/>
  <c r="H493" i="28"/>
  <c r="H494" i="28"/>
  <c r="H495" i="28"/>
  <c r="H496" i="28"/>
  <c r="H497" i="28"/>
  <c r="H498" i="28"/>
  <c r="H499" i="28"/>
  <c r="H500" i="28"/>
  <c r="H501" i="28"/>
  <c r="H502" i="28"/>
  <c r="H503" i="28"/>
  <c r="H504" i="28"/>
  <c r="H505" i="28"/>
  <c r="J15" i="26"/>
  <c r="J16" i="26"/>
  <c r="J17" i="26"/>
  <c r="J18" i="26"/>
  <c r="J19" i="26"/>
  <c r="J20" i="26"/>
  <c r="J21" i="26"/>
  <c r="J22" i="26"/>
  <c r="J23" i="26"/>
  <c r="J24" i="26"/>
  <c r="J25" i="26"/>
  <c r="J26" i="26"/>
  <c r="J27" i="26"/>
  <c r="J28" i="26"/>
  <c r="J29" i="26"/>
  <c r="J30" i="26"/>
  <c r="J31" i="26"/>
  <c r="J32" i="26"/>
  <c r="J33" i="26"/>
  <c r="J34" i="26"/>
  <c r="J35" i="26"/>
  <c r="J36" i="26"/>
  <c r="J37" i="26"/>
  <c r="J38" i="26"/>
  <c r="J39" i="26"/>
  <c r="J40" i="26"/>
  <c r="J41" i="26"/>
  <c r="J42" i="26"/>
  <c r="J43" i="26"/>
  <c r="J44" i="26"/>
  <c r="J45" i="26"/>
  <c r="J46" i="26"/>
  <c r="J47" i="26"/>
  <c r="J48" i="26"/>
  <c r="J49" i="26"/>
  <c r="J50" i="26"/>
  <c r="J51" i="26"/>
  <c r="J52" i="26"/>
  <c r="J53" i="26"/>
  <c r="J54" i="26"/>
  <c r="J55" i="26"/>
  <c r="J56" i="26"/>
  <c r="J57" i="26"/>
  <c r="J58" i="26"/>
  <c r="J59" i="26"/>
  <c r="J60" i="26"/>
  <c r="J61" i="26"/>
  <c r="J62" i="26"/>
  <c r="J63" i="26"/>
  <c r="J64" i="26"/>
  <c r="J65" i="26"/>
  <c r="J66" i="26"/>
  <c r="J67" i="26"/>
  <c r="J68" i="26"/>
  <c r="J69" i="26"/>
  <c r="J70" i="26"/>
  <c r="J71" i="26"/>
  <c r="J72" i="26"/>
  <c r="J73" i="26"/>
  <c r="J74" i="26"/>
  <c r="J75" i="26"/>
  <c r="J76" i="26"/>
  <c r="J77" i="26"/>
  <c r="J78" i="26"/>
  <c r="J79" i="26"/>
  <c r="J80" i="26"/>
  <c r="J81" i="26"/>
  <c r="J82" i="26"/>
  <c r="J83" i="26"/>
  <c r="J84" i="26"/>
  <c r="J85" i="26"/>
  <c r="J86" i="26"/>
  <c r="J87" i="26"/>
  <c r="J88" i="26"/>
  <c r="J89" i="26"/>
  <c r="J90" i="26"/>
  <c r="J91" i="26"/>
  <c r="J92" i="26"/>
  <c r="J93" i="26"/>
  <c r="J94" i="26"/>
  <c r="J95" i="26"/>
  <c r="J96" i="26"/>
  <c r="J97" i="26"/>
  <c r="J98" i="26"/>
  <c r="J99" i="26"/>
  <c r="J100" i="26"/>
  <c r="J101" i="26"/>
  <c r="J102" i="26"/>
  <c r="J103" i="26"/>
  <c r="J104" i="26"/>
  <c r="J105" i="26"/>
  <c r="J106" i="26"/>
  <c r="J107" i="26"/>
  <c r="J108" i="26"/>
  <c r="J109" i="26"/>
  <c r="J110" i="26"/>
  <c r="J111" i="26"/>
  <c r="J112" i="26"/>
  <c r="J113" i="26"/>
  <c r="J114" i="26"/>
  <c r="J115" i="26"/>
  <c r="J116" i="26"/>
  <c r="J117" i="26"/>
  <c r="J118" i="26"/>
  <c r="J119" i="26"/>
  <c r="J120" i="26"/>
  <c r="J121" i="26"/>
  <c r="J122" i="26"/>
  <c r="J123" i="26"/>
  <c r="J124" i="26"/>
  <c r="J125" i="26"/>
  <c r="J126" i="26"/>
  <c r="J127" i="26"/>
  <c r="J128" i="26"/>
  <c r="J129" i="26"/>
  <c r="J130" i="26"/>
  <c r="J131" i="26"/>
  <c r="J132" i="26"/>
  <c r="J133" i="26"/>
  <c r="J134" i="26"/>
  <c r="J135" i="26"/>
  <c r="J136" i="26"/>
  <c r="J137" i="26"/>
  <c r="J138" i="26"/>
  <c r="J139" i="26"/>
  <c r="J140" i="26"/>
  <c r="J141" i="26"/>
  <c r="J142" i="26"/>
  <c r="J143" i="26"/>
  <c r="J144" i="26"/>
  <c r="J145" i="26"/>
  <c r="J146" i="26"/>
  <c r="J147" i="26"/>
  <c r="J148" i="26"/>
  <c r="J149" i="26"/>
  <c r="J150" i="26"/>
  <c r="J151" i="26"/>
  <c r="J152" i="26"/>
  <c r="J153" i="26"/>
  <c r="J154" i="26"/>
  <c r="J155" i="26"/>
  <c r="J156" i="26"/>
  <c r="J157" i="26"/>
  <c r="J158" i="26"/>
  <c r="J159" i="26"/>
  <c r="J160" i="26"/>
  <c r="J161" i="26"/>
  <c r="J162" i="26"/>
  <c r="J163" i="26"/>
  <c r="J164" i="26"/>
  <c r="J165" i="26"/>
  <c r="J166" i="26"/>
  <c r="J167" i="26"/>
  <c r="J168" i="26"/>
  <c r="J169" i="26"/>
  <c r="J170" i="26"/>
  <c r="J171" i="26"/>
  <c r="J172" i="26"/>
  <c r="J173" i="26"/>
  <c r="J174" i="26"/>
  <c r="J175" i="26"/>
  <c r="J176" i="26"/>
  <c r="J177" i="26"/>
  <c r="J178" i="26"/>
  <c r="J179" i="26"/>
  <c r="J180" i="26"/>
  <c r="J181" i="26"/>
  <c r="J182" i="26"/>
  <c r="J183" i="26"/>
  <c r="J184" i="26"/>
  <c r="J185" i="26"/>
  <c r="J186" i="26"/>
  <c r="J187" i="26"/>
  <c r="J188" i="26"/>
  <c r="J189" i="26"/>
  <c r="J190" i="26"/>
  <c r="J191" i="26"/>
  <c r="J192" i="26"/>
  <c r="J193" i="26"/>
  <c r="J194" i="26"/>
  <c r="J195" i="26"/>
  <c r="J196" i="26"/>
  <c r="J197" i="26"/>
  <c r="J198" i="26"/>
  <c r="J199" i="26"/>
  <c r="J200" i="26"/>
  <c r="J201" i="26"/>
  <c r="J202" i="26"/>
  <c r="J203" i="26"/>
  <c r="J204" i="26"/>
  <c r="J205" i="26"/>
  <c r="J206" i="26"/>
  <c r="J207" i="26"/>
  <c r="J208" i="26"/>
  <c r="J209" i="26"/>
  <c r="J210" i="26"/>
  <c r="J211" i="26"/>
  <c r="J212" i="26"/>
  <c r="J213" i="26"/>
  <c r="J214" i="26"/>
  <c r="J215" i="26"/>
  <c r="J216" i="26"/>
  <c r="J217" i="26"/>
  <c r="J218" i="26"/>
  <c r="J219" i="26"/>
  <c r="J220" i="26"/>
  <c r="J221" i="26"/>
  <c r="J222" i="26"/>
  <c r="J223" i="26"/>
  <c r="J224" i="26"/>
  <c r="J225" i="26"/>
  <c r="J226" i="26"/>
  <c r="J227" i="26"/>
  <c r="J228" i="26"/>
  <c r="J229" i="26"/>
  <c r="J230" i="26"/>
  <c r="J231" i="26"/>
  <c r="J232" i="26"/>
  <c r="J233" i="26"/>
  <c r="J234" i="26"/>
  <c r="J235" i="26"/>
  <c r="J236" i="26"/>
  <c r="J237" i="26"/>
  <c r="J238" i="26"/>
  <c r="J239" i="26"/>
  <c r="J240" i="26"/>
  <c r="J241" i="26"/>
  <c r="J242" i="26"/>
  <c r="J243" i="26"/>
  <c r="J244" i="26"/>
  <c r="J245" i="26"/>
  <c r="J246" i="26"/>
  <c r="J247" i="26"/>
  <c r="J248" i="26"/>
  <c r="J249" i="26"/>
  <c r="J250" i="26"/>
  <c r="J251" i="26"/>
  <c r="J252" i="26"/>
  <c r="J253" i="26"/>
  <c r="J254" i="26"/>
  <c r="J255" i="26"/>
  <c r="J256" i="26"/>
  <c r="J257" i="26"/>
  <c r="J258" i="26"/>
  <c r="J259" i="26"/>
  <c r="J260" i="26"/>
  <c r="J261" i="26"/>
  <c r="J262" i="26"/>
  <c r="J263" i="26"/>
  <c r="J264" i="26"/>
  <c r="J265" i="26"/>
  <c r="J266" i="26"/>
  <c r="J267" i="26"/>
  <c r="J268" i="26"/>
  <c r="J269" i="26"/>
  <c r="J270" i="26"/>
  <c r="J271" i="26"/>
  <c r="J272" i="26"/>
  <c r="J273" i="26"/>
  <c r="J274" i="26"/>
  <c r="J275" i="26"/>
  <c r="J276" i="26"/>
  <c r="J277" i="26"/>
  <c r="J278" i="26"/>
  <c r="J279" i="26"/>
  <c r="J280" i="26"/>
  <c r="J281" i="26"/>
  <c r="J282" i="26"/>
  <c r="J283" i="26"/>
  <c r="J284" i="26"/>
  <c r="J285" i="26"/>
  <c r="J286" i="26"/>
  <c r="J287" i="26"/>
  <c r="J288" i="26"/>
  <c r="J289" i="26"/>
  <c r="J290" i="26"/>
  <c r="J291" i="26"/>
  <c r="J292" i="26"/>
  <c r="J293" i="26"/>
  <c r="J294" i="26"/>
  <c r="J295" i="26"/>
  <c r="J296" i="26"/>
  <c r="J297" i="26"/>
  <c r="J298" i="26"/>
  <c r="J299" i="26"/>
  <c r="J300" i="26"/>
  <c r="J301" i="26"/>
  <c r="J302" i="26"/>
  <c r="J303" i="26"/>
  <c r="J304" i="26"/>
  <c r="J305" i="26"/>
  <c r="J306" i="26"/>
  <c r="J307" i="26"/>
  <c r="J308" i="26"/>
  <c r="J309" i="26"/>
  <c r="J310" i="26"/>
  <c r="J311" i="26"/>
  <c r="J312" i="26"/>
  <c r="J313" i="26"/>
  <c r="J314" i="26"/>
  <c r="J315" i="26"/>
  <c r="J316" i="26"/>
  <c r="J317" i="26"/>
  <c r="J318" i="26"/>
  <c r="J319" i="26"/>
  <c r="J320" i="26"/>
  <c r="J321" i="26"/>
  <c r="J322" i="26"/>
  <c r="J323" i="26"/>
  <c r="J324" i="26"/>
  <c r="J325" i="26"/>
  <c r="J326" i="26"/>
  <c r="J327" i="26"/>
  <c r="J328" i="26"/>
  <c r="J329" i="26"/>
  <c r="J330" i="26"/>
  <c r="J331" i="26"/>
  <c r="J332" i="26"/>
  <c r="J333" i="26"/>
  <c r="J334" i="26"/>
  <c r="J335" i="26"/>
  <c r="J336" i="26"/>
  <c r="J337" i="26"/>
  <c r="J338" i="26"/>
  <c r="J339" i="26"/>
  <c r="J340" i="26"/>
  <c r="J341" i="26"/>
  <c r="J342" i="26"/>
  <c r="J343" i="26"/>
  <c r="J344" i="26"/>
  <c r="J345" i="26"/>
  <c r="J346" i="26"/>
  <c r="J347" i="26"/>
  <c r="J348" i="26"/>
  <c r="J349" i="26"/>
  <c r="J350" i="26"/>
  <c r="J351" i="26"/>
  <c r="J352" i="26"/>
  <c r="J353" i="26"/>
  <c r="J354" i="26"/>
  <c r="J355" i="26"/>
  <c r="J356" i="26"/>
  <c r="J357" i="26"/>
  <c r="J358" i="26"/>
  <c r="J359" i="26"/>
  <c r="J360" i="26"/>
  <c r="J361" i="26"/>
  <c r="J362" i="26"/>
  <c r="J363" i="26"/>
  <c r="J364" i="26"/>
  <c r="J365" i="26"/>
  <c r="J366" i="26"/>
  <c r="J367" i="26"/>
  <c r="J368" i="26"/>
  <c r="J369" i="26"/>
  <c r="J370" i="26"/>
  <c r="J371" i="26"/>
  <c r="J372" i="26"/>
  <c r="J373" i="26"/>
  <c r="J374" i="26"/>
  <c r="J375" i="26"/>
  <c r="J376" i="26"/>
  <c r="J377" i="26"/>
  <c r="J378" i="26"/>
  <c r="J379" i="26"/>
  <c r="J380" i="26"/>
  <c r="J381" i="26"/>
  <c r="J382" i="26"/>
  <c r="J383" i="26"/>
  <c r="J384" i="26"/>
  <c r="J385" i="26"/>
  <c r="J386" i="26"/>
  <c r="J387" i="26"/>
  <c r="J388" i="26"/>
  <c r="J389" i="26"/>
  <c r="J390" i="26"/>
  <c r="J391" i="26"/>
  <c r="J392" i="26"/>
  <c r="J393" i="26"/>
  <c r="J394" i="26"/>
  <c r="J395" i="26"/>
  <c r="J396" i="26"/>
  <c r="J397" i="26"/>
  <c r="J398" i="26"/>
  <c r="J399" i="26"/>
  <c r="J400" i="26"/>
  <c r="J401" i="26"/>
  <c r="J402" i="26"/>
  <c r="J403" i="26"/>
  <c r="J404" i="26"/>
  <c r="J405" i="26"/>
  <c r="J406" i="26"/>
  <c r="J407" i="26"/>
  <c r="J408" i="26"/>
  <c r="J409" i="26"/>
  <c r="J410" i="26"/>
  <c r="J411" i="26"/>
  <c r="J412" i="26"/>
  <c r="J413" i="26"/>
  <c r="J414" i="26"/>
  <c r="J415" i="26"/>
  <c r="J416" i="26"/>
  <c r="J417" i="26"/>
  <c r="J418" i="26"/>
  <c r="J419" i="26"/>
  <c r="J420" i="26"/>
  <c r="J421" i="26"/>
  <c r="J422" i="26"/>
  <c r="J423" i="26"/>
  <c r="J424" i="26"/>
  <c r="J425" i="26"/>
  <c r="J426" i="26"/>
  <c r="J427" i="26"/>
  <c r="J428" i="26"/>
  <c r="J429" i="26"/>
  <c r="J430" i="26"/>
  <c r="J431" i="26"/>
  <c r="J432" i="26"/>
  <c r="J433" i="26"/>
  <c r="J434" i="26"/>
  <c r="J435" i="26"/>
  <c r="J436" i="26"/>
  <c r="J437" i="26"/>
  <c r="J438" i="26"/>
  <c r="J439" i="26"/>
  <c r="J440" i="26"/>
  <c r="J441" i="26"/>
  <c r="J442" i="26"/>
  <c r="J443" i="26"/>
  <c r="J444" i="26"/>
  <c r="J445" i="26"/>
  <c r="J446" i="26"/>
  <c r="J447" i="26"/>
  <c r="J448" i="26"/>
  <c r="J449" i="26"/>
  <c r="J450" i="26"/>
  <c r="J451" i="26"/>
  <c r="J452" i="26"/>
  <c r="J453" i="26"/>
  <c r="J454" i="26"/>
  <c r="J455" i="26"/>
  <c r="J456" i="26"/>
  <c r="J457" i="26"/>
  <c r="J458" i="26"/>
  <c r="J459" i="26"/>
  <c r="J460" i="26"/>
  <c r="J461" i="26"/>
  <c r="J462" i="26"/>
  <c r="J463" i="26"/>
  <c r="J464" i="26"/>
  <c r="J465" i="26"/>
  <c r="J466" i="26"/>
  <c r="J467" i="26"/>
  <c r="J468" i="26"/>
  <c r="J469" i="26"/>
  <c r="J470" i="26"/>
  <c r="J471" i="26"/>
  <c r="J472" i="26"/>
  <c r="J473" i="26"/>
  <c r="J474" i="26"/>
  <c r="J475" i="26"/>
  <c r="J476" i="26"/>
  <c r="J477" i="26"/>
  <c r="J478" i="26"/>
  <c r="J479" i="26"/>
  <c r="J480" i="26"/>
  <c r="J481" i="26"/>
  <c r="J482" i="26"/>
  <c r="J483" i="26"/>
  <c r="J484" i="26"/>
  <c r="J485" i="26"/>
  <c r="J486" i="26"/>
  <c r="J487" i="26"/>
  <c r="J488" i="26"/>
  <c r="J489" i="26"/>
  <c r="J490" i="26"/>
  <c r="J491" i="26"/>
  <c r="J492" i="26"/>
  <c r="J493" i="26"/>
  <c r="J494" i="26"/>
  <c r="J495" i="26"/>
  <c r="J496" i="26"/>
  <c r="J497" i="26"/>
  <c r="J498" i="26"/>
  <c r="J499" i="26"/>
  <c r="J500" i="26"/>
  <c r="J501" i="26"/>
  <c r="J502" i="26"/>
  <c r="J503" i="26"/>
  <c r="J504" i="26"/>
  <c r="J505" i="26"/>
  <c r="J11" i="26"/>
  <c r="J12" i="26"/>
  <c r="J13" i="26"/>
  <c r="J14" i="26"/>
  <c r="F7" i="31" l="1"/>
  <c r="F8" i="31"/>
  <c r="F9" i="31"/>
  <c r="F10" i="31"/>
  <c r="F11" i="31"/>
  <c r="F12" i="31"/>
  <c r="F8" i="29"/>
  <c r="F9" i="29"/>
  <c r="F10" i="29"/>
  <c r="F11" i="29"/>
  <c r="F12" i="29"/>
  <c r="F13" i="29"/>
  <c r="F14" i="29"/>
  <c r="F15" i="29"/>
  <c r="F16" i="29"/>
  <c r="F17" i="29"/>
  <c r="F18" i="29"/>
  <c r="F19" i="29"/>
  <c r="F20" i="29"/>
  <c r="F21" i="29"/>
  <c r="F22" i="29"/>
  <c r="F23" i="29"/>
  <c r="F24" i="29"/>
  <c r="F25" i="29"/>
  <c r="F26" i="29"/>
  <c r="F27" i="29"/>
  <c r="F28" i="29"/>
  <c r="F29" i="29"/>
  <c r="F30" i="29"/>
  <c r="F31" i="29"/>
  <c r="F32" i="29"/>
  <c r="F33" i="29"/>
  <c r="F34" i="29"/>
  <c r="F35" i="29"/>
  <c r="F36" i="29"/>
  <c r="F37" i="29"/>
  <c r="F38" i="29"/>
  <c r="F39" i="29"/>
  <c r="F40" i="29"/>
  <c r="F41" i="29"/>
  <c r="F42" i="29"/>
  <c r="F43" i="29"/>
  <c r="F44" i="29"/>
  <c r="F45" i="29"/>
  <c r="F46" i="29"/>
  <c r="F47" i="29"/>
  <c r="F48" i="29"/>
  <c r="F49" i="29"/>
  <c r="F50" i="29"/>
  <c r="F51" i="29"/>
  <c r="F52" i="29"/>
  <c r="F53" i="29"/>
  <c r="F54" i="29"/>
  <c r="F55" i="29"/>
  <c r="F56" i="29"/>
  <c r="F57" i="29"/>
  <c r="F58" i="29"/>
  <c r="F59" i="29"/>
  <c r="F60" i="29"/>
  <c r="F61" i="29"/>
  <c r="F62" i="29"/>
  <c r="F63" i="29"/>
  <c r="F64" i="29"/>
  <c r="F65" i="29"/>
  <c r="F66" i="29"/>
  <c r="F67" i="29"/>
  <c r="F68" i="29"/>
  <c r="F69" i="29"/>
  <c r="F70" i="29"/>
  <c r="F71" i="29"/>
  <c r="F72" i="29"/>
  <c r="F73" i="29"/>
  <c r="F74" i="29"/>
  <c r="F75" i="29"/>
  <c r="F76" i="29"/>
  <c r="F77" i="29"/>
  <c r="F78" i="29"/>
  <c r="F79" i="29"/>
  <c r="F80" i="29"/>
  <c r="F81" i="29"/>
  <c r="F82" i="29"/>
  <c r="F83" i="29"/>
  <c r="F84" i="29"/>
  <c r="F85" i="29"/>
  <c r="F86" i="29"/>
  <c r="F87" i="29"/>
  <c r="F88" i="29"/>
  <c r="F89" i="29"/>
  <c r="F90" i="29"/>
  <c r="F91" i="29"/>
  <c r="F92" i="29"/>
  <c r="F93" i="29"/>
  <c r="F94" i="29"/>
  <c r="F95" i="29"/>
  <c r="F96" i="29"/>
  <c r="F97" i="29"/>
  <c r="F98" i="29"/>
  <c r="F99" i="29"/>
  <c r="F100" i="29"/>
  <c r="F101" i="29"/>
  <c r="F102" i="29"/>
  <c r="F103" i="29"/>
  <c r="F104" i="29"/>
  <c r="F105" i="29"/>
  <c r="F106" i="29"/>
  <c r="F107" i="29"/>
  <c r="F108" i="29"/>
  <c r="F109" i="29"/>
  <c r="F110" i="29"/>
  <c r="F111" i="29"/>
  <c r="F112" i="29"/>
  <c r="F113" i="29"/>
  <c r="F114" i="29"/>
  <c r="F115" i="29"/>
  <c r="F116" i="29"/>
  <c r="F117" i="29"/>
  <c r="F118" i="29"/>
  <c r="F119" i="29"/>
  <c r="F120" i="29"/>
  <c r="F121" i="29"/>
  <c r="F122" i="29"/>
  <c r="F123" i="29"/>
  <c r="F124" i="29"/>
  <c r="F125" i="29"/>
  <c r="F126" i="29"/>
  <c r="F127" i="29"/>
  <c r="F128" i="29"/>
  <c r="F129" i="29"/>
  <c r="F130" i="29"/>
  <c r="F131" i="29"/>
  <c r="F132" i="29"/>
  <c r="F133" i="29"/>
  <c r="F134" i="29"/>
  <c r="F135" i="29"/>
  <c r="F136" i="29"/>
  <c r="F137" i="29"/>
  <c r="F138" i="29"/>
  <c r="F139" i="29"/>
  <c r="F140" i="29"/>
  <c r="F141" i="29"/>
  <c r="F142" i="29"/>
  <c r="F143" i="29"/>
  <c r="F144" i="29"/>
  <c r="F145" i="29"/>
  <c r="F146" i="29"/>
  <c r="F147" i="29"/>
  <c r="F148" i="29"/>
  <c r="F149" i="29"/>
  <c r="F150" i="29"/>
  <c r="F151" i="29"/>
  <c r="F152" i="29"/>
  <c r="F153" i="29"/>
  <c r="F154" i="29"/>
  <c r="F155" i="29"/>
  <c r="F156" i="29"/>
  <c r="F157" i="29"/>
  <c r="F158" i="29"/>
  <c r="F159" i="29"/>
  <c r="F160" i="29"/>
  <c r="F161" i="29"/>
  <c r="F162" i="29"/>
  <c r="F163" i="29"/>
  <c r="F164" i="29"/>
  <c r="F165" i="29"/>
  <c r="F166" i="29"/>
  <c r="F167" i="29"/>
  <c r="F168" i="29"/>
  <c r="F169" i="29"/>
  <c r="F170" i="29"/>
  <c r="F171" i="29"/>
  <c r="F172" i="29"/>
  <c r="F173" i="29"/>
  <c r="F174" i="29"/>
  <c r="F175" i="29"/>
  <c r="F176" i="29"/>
  <c r="F177" i="29"/>
  <c r="F178" i="29"/>
  <c r="F179" i="29"/>
  <c r="F180" i="29"/>
  <c r="F181" i="29"/>
  <c r="F182" i="29"/>
  <c r="F183" i="29"/>
  <c r="F184" i="29"/>
  <c r="F185" i="29"/>
  <c r="F186" i="29"/>
  <c r="F187" i="29"/>
  <c r="F188" i="29"/>
  <c r="F189" i="29"/>
  <c r="F190" i="29"/>
  <c r="F191" i="29"/>
  <c r="F192" i="29"/>
  <c r="F193" i="29"/>
  <c r="F194" i="29"/>
  <c r="F195" i="29"/>
  <c r="F196" i="29"/>
  <c r="F197" i="29"/>
  <c r="F198" i="29"/>
  <c r="F199" i="29"/>
  <c r="F200" i="29"/>
  <c r="F201" i="29"/>
  <c r="F202" i="29"/>
  <c r="F203" i="29"/>
  <c r="F204" i="29"/>
  <c r="F205" i="29"/>
  <c r="F206" i="29"/>
  <c r="F207" i="29"/>
  <c r="F208" i="29"/>
  <c r="F209" i="29"/>
  <c r="F210" i="29"/>
  <c r="F211" i="29"/>
  <c r="F212" i="29"/>
  <c r="F213" i="29"/>
  <c r="F214" i="29"/>
  <c r="F215" i="29"/>
  <c r="F216" i="29"/>
  <c r="F217" i="29"/>
  <c r="F218" i="29"/>
  <c r="F219" i="29"/>
  <c r="F220" i="29"/>
  <c r="F221" i="29"/>
  <c r="F222" i="29"/>
  <c r="F223" i="29"/>
  <c r="F224" i="29"/>
  <c r="F225" i="29"/>
  <c r="F226" i="29"/>
  <c r="F227" i="29"/>
  <c r="F228" i="29"/>
  <c r="F229" i="29"/>
  <c r="F230" i="29"/>
  <c r="F231" i="29"/>
  <c r="F232" i="29"/>
  <c r="F233" i="29"/>
  <c r="F234" i="29"/>
  <c r="F235" i="29"/>
  <c r="F236" i="29"/>
  <c r="F237" i="29"/>
  <c r="F238" i="29"/>
  <c r="F239" i="29"/>
  <c r="F240" i="29"/>
  <c r="F241" i="29"/>
  <c r="F242" i="29"/>
  <c r="F243" i="29"/>
  <c r="F244" i="29"/>
  <c r="F245" i="29"/>
  <c r="F246" i="29"/>
  <c r="F247" i="29"/>
  <c r="F248" i="29"/>
  <c r="F249" i="29"/>
  <c r="F250" i="29"/>
  <c r="F251" i="29"/>
  <c r="F252" i="29"/>
  <c r="F253" i="29"/>
  <c r="F254" i="29"/>
  <c r="F255" i="29"/>
  <c r="F256" i="29"/>
  <c r="F257" i="29"/>
  <c r="F258" i="29"/>
  <c r="F259" i="29"/>
  <c r="F260" i="29"/>
  <c r="F261" i="29"/>
  <c r="F262" i="29"/>
  <c r="F263" i="29"/>
  <c r="F264" i="29"/>
  <c r="F265" i="29"/>
  <c r="F266" i="29"/>
  <c r="F267" i="29"/>
  <c r="F268" i="29"/>
  <c r="F269" i="29"/>
  <c r="F270" i="29"/>
  <c r="F271" i="29"/>
  <c r="F272" i="29"/>
  <c r="F273" i="29"/>
  <c r="F274" i="29"/>
  <c r="F275" i="29"/>
  <c r="F276" i="29"/>
  <c r="F277" i="29"/>
  <c r="F278" i="29"/>
  <c r="F279" i="29"/>
  <c r="F280" i="29"/>
  <c r="F281" i="29"/>
  <c r="F282" i="29"/>
  <c r="F283" i="29"/>
  <c r="F284" i="29"/>
  <c r="F285" i="29"/>
  <c r="F286" i="29"/>
  <c r="F287" i="29"/>
  <c r="F288" i="29"/>
  <c r="F289" i="29"/>
  <c r="F290" i="29"/>
  <c r="F291" i="29"/>
  <c r="F292" i="29"/>
  <c r="F293" i="29"/>
  <c r="F294" i="29"/>
  <c r="F295" i="29"/>
  <c r="F296" i="29"/>
  <c r="F297" i="29"/>
  <c r="F298" i="29"/>
  <c r="F299" i="29"/>
  <c r="F300" i="29"/>
  <c r="F301" i="29"/>
  <c r="F302" i="29"/>
  <c r="F303" i="29"/>
  <c r="F304" i="29"/>
  <c r="F305" i="29"/>
  <c r="F306" i="29"/>
  <c r="F307" i="29"/>
  <c r="F308" i="29"/>
  <c r="F309" i="29"/>
  <c r="F310" i="29"/>
  <c r="F311" i="29"/>
  <c r="F312" i="29"/>
  <c r="F313" i="29"/>
  <c r="F314" i="29"/>
  <c r="F315" i="29"/>
  <c r="F316" i="29"/>
  <c r="F317" i="29"/>
  <c r="F318" i="29"/>
  <c r="F319" i="29"/>
  <c r="F320" i="29"/>
  <c r="F321" i="29"/>
  <c r="F322" i="29"/>
  <c r="F323" i="29"/>
  <c r="F324" i="29"/>
  <c r="F325" i="29"/>
  <c r="F326" i="29"/>
  <c r="F327" i="29"/>
  <c r="F328" i="29"/>
  <c r="F329" i="29"/>
  <c r="F330" i="29"/>
  <c r="F331" i="29"/>
  <c r="F332" i="29"/>
  <c r="F333" i="29"/>
  <c r="F334" i="29"/>
  <c r="F335" i="29"/>
  <c r="F336" i="29"/>
  <c r="F337" i="29"/>
  <c r="F338" i="29"/>
  <c r="F339" i="29"/>
  <c r="F340" i="29"/>
  <c r="F341" i="29"/>
  <c r="F342" i="29"/>
  <c r="F343" i="29"/>
  <c r="F344" i="29"/>
  <c r="F345" i="29"/>
  <c r="F346" i="29"/>
  <c r="F347" i="29"/>
  <c r="F348" i="29"/>
  <c r="F349" i="29"/>
  <c r="F350" i="29"/>
  <c r="F351" i="29"/>
  <c r="F352" i="29"/>
  <c r="F353" i="29"/>
  <c r="F354" i="29"/>
  <c r="F355" i="29"/>
  <c r="F356" i="29"/>
  <c r="F357" i="29"/>
  <c r="F358" i="29"/>
  <c r="F359" i="29"/>
  <c r="F360" i="29"/>
  <c r="F361" i="29"/>
  <c r="F362" i="29"/>
  <c r="F363" i="29"/>
  <c r="F364" i="29"/>
  <c r="F365" i="29"/>
  <c r="F366" i="29"/>
  <c r="F367" i="29"/>
  <c r="F368" i="29"/>
  <c r="F369" i="29"/>
  <c r="F370" i="29"/>
  <c r="F371" i="29"/>
  <c r="F372" i="29"/>
  <c r="F373" i="29"/>
  <c r="F374" i="29"/>
  <c r="F375" i="29"/>
  <c r="F376" i="29"/>
  <c r="F377" i="29"/>
  <c r="F378" i="29"/>
  <c r="F379" i="29"/>
  <c r="F380" i="29"/>
  <c r="F381" i="29"/>
  <c r="F382" i="29"/>
  <c r="F383" i="29"/>
  <c r="F384" i="29"/>
  <c r="F385" i="29"/>
  <c r="F386" i="29"/>
  <c r="F387" i="29"/>
  <c r="F388" i="29"/>
  <c r="F389" i="29"/>
  <c r="F390" i="29"/>
  <c r="F391" i="29"/>
  <c r="F392" i="29"/>
  <c r="F393" i="29"/>
  <c r="F394" i="29"/>
  <c r="F395" i="29"/>
  <c r="F396" i="29"/>
  <c r="F397" i="29"/>
  <c r="F398" i="29"/>
  <c r="F399" i="29"/>
  <c r="F400" i="29"/>
  <c r="F401" i="29"/>
  <c r="F402" i="29"/>
  <c r="F403" i="29"/>
  <c r="F404" i="29"/>
  <c r="F405" i="29"/>
  <c r="F406" i="29"/>
  <c r="F407" i="29"/>
  <c r="F408" i="29"/>
  <c r="F409" i="29"/>
  <c r="F410" i="29"/>
  <c r="F411" i="29"/>
  <c r="F412" i="29"/>
  <c r="F413" i="29"/>
  <c r="F414" i="29"/>
  <c r="F415" i="29"/>
  <c r="F416" i="29"/>
  <c r="F417" i="29"/>
  <c r="F418" i="29"/>
  <c r="F419" i="29"/>
  <c r="F420" i="29"/>
  <c r="F421" i="29"/>
  <c r="F422" i="29"/>
  <c r="F423" i="29"/>
  <c r="F424" i="29"/>
  <c r="F425" i="29"/>
  <c r="F426" i="29"/>
  <c r="F427" i="29"/>
  <c r="F428" i="29"/>
  <c r="F429" i="29"/>
  <c r="F430" i="29"/>
  <c r="F431" i="29"/>
  <c r="F432" i="29"/>
  <c r="F433" i="29"/>
  <c r="F434" i="29"/>
  <c r="F435" i="29"/>
  <c r="F436" i="29"/>
  <c r="F437" i="29"/>
  <c r="F438" i="29"/>
  <c r="F439" i="29"/>
  <c r="F440" i="29"/>
  <c r="F441" i="29"/>
  <c r="F442" i="29"/>
  <c r="F443" i="29"/>
  <c r="F444" i="29"/>
  <c r="F445" i="29"/>
  <c r="F446" i="29"/>
  <c r="F447" i="29"/>
  <c r="F448" i="29"/>
  <c r="F449" i="29"/>
  <c r="F450" i="29"/>
  <c r="F451" i="29"/>
  <c r="F452" i="29"/>
  <c r="F453" i="29"/>
  <c r="F454" i="29"/>
  <c r="F455" i="29"/>
  <c r="F456" i="29"/>
  <c r="F457" i="29"/>
  <c r="F458" i="29"/>
  <c r="F459" i="29"/>
  <c r="F460" i="29"/>
  <c r="F461" i="29"/>
  <c r="F462" i="29"/>
  <c r="F463" i="29"/>
  <c r="F464" i="29"/>
  <c r="F465" i="29"/>
  <c r="F466" i="29"/>
  <c r="F467" i="29"/>
  <c r="F468" i="29"/>
  <c r="F469" i="29"/>
  <c r="F470" i="29"/>
  <c r="F471" i="29"/>
  <c r="F472" i="29"/>
  <c r="F473" i="29"/>
  <c r="F474" i="29"/>
  <c r="F475" i="29"/>
  <c r="F476" i="29"/>
  <c r="F477" i="29"/>
  <c r="F478" i="29"/>
  <c r="F479" i="29"/>
  <c r="F480" i="29"/>
  <c r="F481" i="29"/>
  <c r="F482" i="29"/>
  <c r="F483" i="29"/>
  <c r="F484" i="29"/>
  <c r="F485" i="29"/>
  <c r="F486" i="29"/>
  <c r="F487" i="29"/>
  <c r="F488" i="29"/>
  <c r="F489" i="29"/>
  <c r="F490" i="29"/>
  <c r="F491" i="29"/>
  <c r="F492" i="29"/>
  <c r="F493" i="29"/>
  <c r="F494" i="29"/>
  <c r="F495" i="29"/>
  <c r="F496" i="29"/>
  <c r="F497" i="29"/>
  <c r="F498" i="29"/>
  <c r="F499" i="29"/>
  <c r="F500" i="29"/>
  <c r="F501" i="29"/>
  <c r="F502" i="29"/>
  <c r="F503" i="29"/>
  <c r="F504" i="29"/>
  <c r="F505" i="29"/>
  <c r="F506" i="29"/>
  <c r="E8" i="31" l="1"/>
  <c r="G8" i="31"/>
  <c r="H8" i="31"/>
  <c r="I8" i="31"/>
  <c r="K5" i="31"/>
  <c r="B8" i="31"/>
  <c r="C8" i="31"/>
  <c r="D8" i="31"/>
  <c r="B9" i="31"/>
  <c r="C9" i="31"/>
  <c r="D9" i="31"/>
  <c r="E9" i="31"/>
  <c r="G9" i="31"/>
  <c r="H9" i="31"/>
  <c r="I9" i="31"/>
  <c r="B10" i="31"/>
  <c r="C10" i="31"/>
  <c r="D10" i="31"/>
  <c r="E10" i="31"/>
  <c r="G10" i="31"/>
  <c r="H10" i="31"/>
  <c r="I10" i="31"/>
  <c r="B11" i="31"/>
  <c r="C11" i="31"/>
  <c r="D11" i="31"/>
  <c r="E11" i="31"/>
  <c r="N11" i="31" s="1"/>
  <c r="G11" i="31"/>
  <c r="H11" i="31"/>
  <c r="I11" i="31"/>
  <c r="B12" i="31"/>
  <c r="C12" i="31"/>
  <c r="D12" i="31"/>
  <c r="E12" i="31"/>
  <c r="G12" i="31"/>
  <c r="H12" i="31"/>
  <c r="I12" i="31"/>
  <c r="B13" i="31"/>
  <c r="C13" i="31"/>
  <c r="D13" i="31"/>
  <c r="E13" i="31"/>
  <c r="N13" i="31" s="1"/>
  <c r="P13" i="31" s="1"/>
  <c r="F13" i="31"/>
  <c r="G13" i="31"/>
  <c r="H13" i="31"/>
  <c r="I13" i="31"/>
  <c r="B14" i="31"/>
  <c r="C14" i="31"/>
  <c r="D14" i="31"/>
  <c r="E14" i="31"/>
  <c r="N14" i="31" s="1"/>
  <c r="F14" i="31"/>
  <c r="G14" i="31"/>
  <c r="H14" i="31"/>
  <c r="I14" i="31"/>
  <c r="B15" i="31"/>
  <c r="C15" i="31"/>
  <c r="D15" i="31"/>
  <c r="E15" i="31"/>
  <c r="N15" i="31" s="1"/>
  <c r="F15" i="31"/>
  <c r="G15" i="31"/>
  <c r="H15" i="31"/>
  <c r="I15" i="31"/>
  <c r="B16" i="31"/>
  <c r="C16" i="31"/>
  <c r="D16" i="31"/>
  <c r="E16" i="31"/>
  <c r="N16" i="31" s="1"/>
  <c r="F16" i="31"/>
  <c r="G16" i="31"/>
  <c r="H16" i="31"/>
  <c r="I16" i="31"/>
  <c r="B17" i="31"/>
  <c r="C17" i="31"/>
  <c r="D17" i="31"/>
  <c r="E17" i="31"/>
  <c r="N17" i="31" s="1"/>
  <c r="F17" i="31"/>
  <c r="G17" i="31"/>
  <c r="H17" i="31"/>
  <c r="I17" i="31"/>
  <c r="B18" i="31"/>
  <c r="C18" i="31"/>
  <c r="D18" i="31"/>
  <c r="E18" i="31"/>
  <c r="N18" i="31" s="1"/>
  <c r="F18" i="31"/>
  <c r="G18" i="31"/>
  <c r="H18" i="31"/>
  <c r="I18" i="31"/>
  <c r="B19" i="31"/>
  <c r="C19" i="31"/>
  <c r="D19" i="31"/>
  <c r="E19" i="31"/>
  <c r="N19" i="31" s="1"/>
  <c r="P19" i="31" s="1"/>
  <c r="F19" i="31"/>
  <c r="G19" i="31"/>
  <c r="H19" i="31"/>
  <c r="I19" i="31"/>
  <c r="B20" i="31"/>
  <c r="C20" i="31"/>
  <c r="D20" i="31"/>
  <c r="E20" i="31"/>
  <c r="N20" i="31" s="1"/>
  <c r="P20" i="31" s="1"/>
  <c r="F20" i="31"/>
  <c r="G20" i="31"/>
  <c r="H20" i="31"/>
  <c r="I20" i="31"/>
  <c r="B21" i="31"/>
  <c r="C21" i="31"/>
  <c r="D21" i="31"/>
  <c r="E21" i="31"/>
  <c r="N21" i="31" s="1"/>
  <c r="P21" i="31" s="1"/>
  <c r="F21" i="31"/>
  <c r="G21" i="31"/>
  <c r="H21" i="31"/>
  <c r="I21" i="31"/>
  <c r="B22" i="31"/>
  <c r="C22" i="31"/>
  <c r="D22" i="31"/>
  <c r="E22" i="31"/>
  <c r="N22" i="31" s="1"/>
  <c r="P22" i="31" s="1"/>
  <c r="F22" i="31"/>
  <c r="G22" i="31"/>
  <c r="H22" i="31"/>
  <c r="I22" i="31"/>
  <c r="B23" i="31"/>
  <c r="C23" i="31"/>
  <c r="D23" i="31"/>
  <c r="E23" i="31"/>
  <c r="N23" i="31" s="1"/>
  <c r="P23" i="31" s="1"/>
  <c r="F23" i="31"/>
  <c r="G23" i="31"/>
  <c r="H23" i="31"/>
  <c r="I23" i="31"/>
  <c r="B24" i="31"/>
  <c r="C24" i="31"/>
  <c r="D24" i="31"/>
  <c r="E24" i="31"/>
  <c r="N24" i="31" s="1"/>
  <c r="P24" i="31" s="1"/>
  <c r="F24" i="31"/>
  <c r="G24" i="31"/>
  <c r="H24" i="31"/>
  <c r="I24" i="31"/>
  <c r="B25" i="31"/>
  <c r="C25" i="31"/>
  <c r="D25" i="31"/>
  <c r="E25" i="31"/>
  <c r="N25" i="31" s="1"/>
  <c r="P25" i="31" s="1"/>
  <c r="F25" i="31"/>
  <c r="G25" i="31"/>
  <c r="H25" i="31"/>
  <c r="I25" i="31"/>
  <c r="B26" i="31"/>
  <c r="C26" i="31"/>
  <c r="D26" i="31"/>
  <c r="E26" i="31"/>
  <c r="N26" i="31" s="1"/>
  <c r="P26" i="31" s="1"/>
  <c r="F26" i="31"/>
  <c r="G26" i="31"/>
  <c r="H26" i="31"/>
  <c r="I26" i="31"/>
  <c r="B27" i="31"/>
  <c r="C27" i="31"/>
  <c r="D27" i="31"/>
  <c r="E27" i="31"/>
  <c r="F27" i="31"/>
  <c r="G27" i="31"/>
  <c r="H27" i="31"/>
  <c r="I27" i="31"/>
  <c r="B28" i="31"/>
  <c r="C28" i="31"/>
  <c r="D28" i="31"/>
  <c r="E28" i="31"/>
  <c r="F28" i="31"/>
  <c r="G28" i="31"/>
  <c r="H28" i="31"/>
  <c r="I28" i="31"/>
  <c r="B29" i="31"/>
  <c r="C29" i="31"/>
  <c r="D29" i="31"/>
  <c r="E29" i="31"/>
  <c r="F29" i="31"/>
  <c r="G29" i="31"/>
  <c r="H29" i="31"/>
  <c r="I29" i="31"/>
  <c r="B30" i="31"/>
  <c r="C30" i="31"/>
  <c r="D30" i="31"/>
  <c r="E30" i="31"/>
  <c r="F30" i="31"/>
  <c r="G30" i="31"/>
  <c r="H30" i="31"/>
  <c r="I30" i="31"/>
  <c r="B31" i="31"/>
  <c r="C31" i="31"/>
  <c r="D31" i="31"/>
  <c r="E31" i="31"/>
  <c r="F31" i="31"/>
  <c r="G31" i="31"/>
  <c r="H31" i="31"/>
  <c r="I31" i="31"/>
  <c r="B32" i="31"/>
  <c r="C32" i="31"/>
  <c r="D32" i="31"/>
  <c r="E32" i="31"/>
  <c r="F32" i="31"/>
  <c r="G32" i="31"/>
  <c r="H32" i="31"/>
  <c r="I32" i="31"/>
  <c r="B33" i="31"/>
  <c r="C33" i="31"/>
  <c r="D33" i="31"/>
  <c r="E33" i="31"/>
  <c r="F33" i="31"/>
  <c r="G33" i="31"/>
  <c r="H33" i="31"/>
  <c r="I33" i="31"/>
  <c r="B34" i="31"/>
  <c r="C34" i="31"/>
  <c r="D34" i="31"/>
  <c r="E34" i="31"/>
  <c r="F34" i="31"/>
  <c r="G34" i="31"/>
  <c r="H34" i="31"/>
  <c r="I34" i="31"/>
  <c r="B35" i="31"/>
  <c r="C35" i="31"/>
  <c r="D35" i="31"/>
  <c r="E35" i="31"/>
  <c r="F35" i="31"/>
  <c r="G35" i="31"/>
  <c r="H35" i="31"/>
  <c r="I35" i="31"/>
  <c r="B36" i="31"/>
  <c r="C36" i="31"/>
  <c r="D36" i="31"/>
  <c r="E36" i="31"/>
  <c r="F36" i="31"/>
  <c r="G36" i="31"/>
  <c r="H36" i="31"/>
  <c r="I36" i="31"/>
  <c r="B37" i="31"/>
  <c r="C37" i="31"/>
  <c r="D37" i="31"/>
  <c r="E37" i="31"/>
  <c r="F37" i="31"/>
  <c r="G37" i="31"/>
  <c r="H37" i="31"/>
  <c r="I37" i="31"/>
  <c r="B38" i="31"/>
  <c r="C38" i="31"/>
  <c r="D38" i="31"/>
  <c r="E38" i="31"/>
  <c r="F38" i="31"/>
  <c r="G38" i="31"/>
  <c r="H38" i="31"/>
  <c r="I38" i="31"/>
  <c r="B39" i="31"/>
  <c r="C39" i="31"/>
  <c r="D39" i="31"/>
  <c r="E39" i="31"/>
  <c r="F39" i="31"/>
  <c r="G39" i="31"/>
  <c r="H39" i="31"/>
  <c r="I39" i="31"/>
  <c r="B40" i="31"/>
  <c r="C40" i="31"/>
  <c r="D40" i="31"/>
  <c r="E40" i="31"/>
  <c r="F40" i="31"/>
  <c r="G40" i="31"/>
  <c r="H40" i="31"/>
  <c r="I40" i="31"/>
  <c r="B41" i="31"/>
  <c r="C41" i="31"/>
  <c r="D41" i="31"/>
  <c r="E41" i="31"/>
  <c r="F41" i="31"/>
  <c r="G41" i="31"/>
  <c r="H41" i="31"/>
  <c r="I41" i="31"/>
  <c r="B42" i="31"/>
  <c r="C42" i="31"/>
  <c r="D42" i="31"/>
  <c r="E42" i="31"/>
  <c r="F42" i="31"/>
  <c r="G42" i="31"/>
  <c r="H42" i="31"/>
  <c r="I42" i="31"/>
  <c r="B43" i="31"/>
  <c r="C43" i="31"/>
  <c r="D43" i="31"/>
  <c r="E43" i="31"/>
  <c r="F43" i="31"/>
  <c r="G43" i="31"/>
  <c r="H43" i="31"/>
  <c r="I43" i="31"/>
  <c r="B44" i="31"/>
  <c r="C44" i="31"/>
  <c r="D44" i="31"/>
  <c r="E44" i="31"/>
  <c r="F44" i="31"/>
  <c r="G44" i="31"/>
  <c r="H44" i="31"/>
  <c r="I44" i="31"/>
  <c r="B45" i="31"/>
  <c r="C45" i="31"/>
  <c r="D45" i="31"/>
  <c r="E45" i="31"/>
  <c r="F45" i="31"/>
  <c r="G45" i="31"/>
  <c r="H45" i="31"/>
  <c r="I45" i="31"/>
  <c r="B46" i="31"/>
  <c r="C46" i="31"/>
  <c r="D46" i="31"/>
  <c r="E46" i="31"/>
  <c r="F46" i="31"/>
  <c r="G46" i="31"/>
  <c r="H46" i="31"/>
  <c r="I46" i="31"/>
  <c r="B47" i="31"/>
  <c r="C47" i="31"/>
  <c r="D47" i="31"/>
  <c r="E47" i="31"/>
  <c r="F47" i="31"/>
  <c r="G47" i="31"/>
  <c r="H47" i="31"/>
  <c r="I47" i="31"/>
  <c r="B48" i="31"/>
  <c r="C48" i="31"/>
  <c r="D48" i="31"/>
  <c r="E48" i="31"/>
  <c r="F48" i="31"/>
  <c r="G48" i="31"/>
  <c r="H48" i="31"/>
  <c r="I48" i="31"/>
  <c r="B49" i="31"/>
  <c r="C49" i="31"/>
  <c r="D49" i="31"/>
  <c r="E49" i="31"/>
  <c r="F49" i="31"/>
  <c r="G49" i="31"/>
  <c r="H49" i="31"/>
  <c r="I49" i="31"/>
  <c r="B50" i="31"/>
  <c r="C50" i="31"/>
  <c r="D50" i="31"/>
  <c r="E50" i="31"/>
  <c r="F50" i="31"/>
  <c r="G50" i="31"/>
  <c r="H50" i="31"/>
  <c r="I50" i="31"/>
  <c r="B51" i="31"/>
  <c r="C51" i="31"/>
  <c r="D51" i="31"/>
  <c r="E51" i="31"/>
  <c r="F51" i="31"/>
  <c r="G51" i="31"/>
  <c r="H51" i="31"/>
  <c r="I51" i="31"/>
  <c r="B52" i="31"/>
  <c r="C52" i="31"/>
  <c r="D52" i="31"/>
  <c r="E52" i="31"/>
  <c r="F52" i="31"/>
  <c r="G52" i="31"/>
  <c r="H52" i="31"/>
  <c r="I52" i="31"/>
  <c r="B53" i="31"/>
  <c r="C53" i="31"/>
  <c r="D53" i="31"/>
  <c r="E53" i="31"/>
  <c r="F53" i="31"/>
  <c r="G53" i="31"/>
  <c r="H53" i="31"/>
  <c r="I53" i="31"/>
  <c r="B54" i="31"/>
  <c r="C54" i="31"/>
  <c r="D54" i="31"/>
  <c r="E54" i="31"/>
  <c r="F54" i="31"/>
  <c r="G54" i="31"/>
  <c r="H54" i="31"/>
  <c r="I54" i="31"/>
  <c r="B55" i="31"/>
  <c r="C55" i="31"/>
  <c r="D55" i="31"/>
  <c r="E55" i="31"/>
  <c r="F55" i="31"/>
  <c r="G55" i="31"/>
  <c r="H55" i="31"/>
  <c r="I55" i="31"/>
  <c r="B56" i="31"/>
  <c r="C56" i="31"/>
  <c r="D56" i="31"/>
  <c r="E56" i="31"/>
  <c r="F56" i="31"/>
  <c r="G56" i="31"/>
  <c r="H56" i="31"/>
  <c r="I56" i="31"/>
  <c r="B57" i="31"/>
  <c r="C57" i="31"/>
  <c r="D57" i="31"/>
  <c r="E57" i="31"/>
  <c r="F57" i="31"/>
  <c r="G57" i="31"/>
  <c r="H57" i="31"/>
  <c r="I57" i="31"/>
  <c r="B58" i="31"/>
  <c r="C58" i="31"/>
  <c r="D58" i="31"/>
  <c r="E58" i="31"/>
  <c r="F58" i="31"/>
  <c r="G58" i="31"/>
  <c r="H58" i="31"/>
  <c r="I58" i="31"/>
  <c r="B59" i="31"/>
  <c r="C59" i="31"/>
  <c r="D59" i="31"/>
  <c r="E59" i="31"/>
  <c r="F59" i="31"/>
  <c r="G59" i="31"/>
  <c r="H59" i="31"/>
  <c r="I59" i="31"/>
  <c r="B60" i="31"/>
  <c r="C60" i="31"/>
  <c r="D60" i="31"/>
  <c r="E60" i="31"/>
  <c r="F60" i="31"/>
  <c r="G60" i="31"/>
  <c r="H60" i="31"/>
  <c r="I60" i="31"/>
  <c r="B61" i="31"/>
  <c r="C61" i="31"/>
  <c r="D61" i="31"/>
  <c r="E61" i="31"/>
  <c r="F61" i="31"/>
  <c r="G61" i="31"/>
  <c r="H61" i="31"/>
  <c r="I61" i="31"/>
  <c r="B62" i="31"/>
  <c r="C62" i="31"/>
  <c r="D62" i="31"/>
  <c r="E62" i="31"/>
  <c r="F62" i="31"/>
  <c r="G62" i="31"/>
  <c r="H62" i="31"/>
  <c r="I62" i="31"/>
  <c r="B63" i="31"/>
  <c r="C63" i="31"/>
  <c r="D63" i="31"/>
  <c r="E63" i="31"/>
  <c r="F63" i="31"/>
  <c r="G63" i="31"/>
  <c r="H63" i="31"/>
  <c r="I63" i="31"/>
  <c r="B64" i="31"/>
  <c r="C64" i="31"/>
  <c r="D64" i="31"/>
  <c r="E64" i="31"/>
  <c r="F64" i="31"/>
  <c r="G64" i="31"/>
  <c r="H64" i="31"/>
  <c r="I64" i="31"/>
  <c r="B65" i="31"/>
  <c r="C65" i="31"/>
  <c r="D65" i="31"/>
  <c r="E65" i="31"/>
  <c r="F65" i="31"/>
  <c r="G65" i="31"/>
  <c r="H65" i="31"/>
  <c r="I65" i="31"/>
  <c r="B66" i="31"/>
  <c r="C66" i="31"/>
  <c r="D66" i="31"/>
  <c r="E66" i="31"/>
  <c r="F66" i="31"/>
  <c r="G66" i="31"/>
  <c r="H66" i="31"/>
  <c r="I66" i="31"/>
  <c r="B67" i="31"/>
  <c r="C67" i="31"/>
  <c r="D67" i="31"/>
  <c r="E67" i="31"/>
  <c r="F67" i="31"/>
  <c r="G67" i="31"/>
  <c r="H67" i="31"/>
  <c r="I67" i="31"/>
  <c r="B68" i="31"/>
  <c r="C68" i="31"/>
  <c r="D68" i="31"/>
  <c r="E68" i="31"/>
  <c r="F68" i="31"/>
  <c r="G68" i="31"/>
  <c r="H68" i="31"/>
  <c r="I68" i="31"/>
  <c r="B69" i="31"/>
  <c r="C69" i="31"/>
  <c r="D69" i="31"/>
  <c r="E69" i="31"/>
  <c r="F69" i="31"/>
  <c r="G69" i="31"/>
  <c r="H69" i="31"/>
  <c r="I69" i="31"/>
  <c r="B70" i="31"/>
  <c r="C70" i="31"/>
  <c r="D70" i="31"/>
  <c r="E70" i="31"/>
  <c r="F70" i="31"/>
  <c r="G70" i="31"/>
  <c r="H70" i="31"/>
  <c r="I70" i="31"/>
  <c r="B71" i="31"/>
  <c r="C71" i="31"/>
  <c r="D71" i="31"/>
  <c r="E71" i="31"/>
  <c r="F71" i="31"/>
  <c r="G71" i="31"/>
  <c r="H71" i="31"/>
  <c r="I71" i="31"/>
  <c r="B72" i="31"/>
  <c r="C72" i="31"/>
  <c r="D72" i="31"/>
  <c r="E72" i="31"/>
  <c r="F72" i="31"/>
  <c r="G72" i="31"/>
  <c r="H72" i="31"/>
  <c r="I72" i="31"/>
  <c r="B73" i="31"/>
  <c r="C73" i="31"/>
  <c r="D73" i="31"/>
  <c r="E73" i="31"/>
  <c r="F73" i="31"/>
  <c r="G73" i="31"/>
  <c r="H73" i="31"/>
  <c r="I73" i="31"/>
  <c r="B74" i="31"/>
  <c r="C74" i="31"/>
  <c r="D74" i="31"/>
  <c r="E74" i="31"/>
  <c r="F74" i="31"/>
  <c r="G74" i="31"/>
  <c r="H74" i="31"/>
  <c r="I74" i="31"/>
  <c r="B75" i="31"/>
  <c r="C75" i="31"/>
  <c r="D75" i="31"/>
  <c r="E75" i="31"/>
  <c r="F75" i="31"/>
  <c r="G75" i="31"/>
  <c r="H75" i="31"/>
  <c r="I75" i="31"/>
  <c r="B76" i="31"/>
  <c r="C76" i="31"/>
  <c r="D76" i="31"/>
  <c r="E76" i="31"/>
  <c r="F76" i="31"/>
  <c r="G76" i="31"/>
  <c r="H76" i="31"/>
  <c r="I76" i="31"/>
  <c r="B77" i="31"/>
  <c r="C77" i="31"/>
  <c r="D77" i="31"/>
  <c r="E77" i="31"/>
  <c r="F77" i="31"/>
  <c r="G77" i="31"/>
  <c r="H77" i="31"/>
  <c r="I77" i="31"/>
  <c r="B78" i="31"/>
  <c r="C78" i="31"/>
  <c r="D78" i="31"/>
  <c r="E78" i="31"/>
  <c r="F78" i="31"/>
  <c r="G78" i="31"/>
  <c r="H78" i="31"/>
  <c r="I78" i="31"/>
  <c r="B79" i="31"/>
  <c r="C79" i="31"/>
  <c r="D79" i="31"/>
  <c r="E79" i="31"/>
  <c r="F79" i="31"/>
  <c r="G79" i="31"/>
  <c r="H79" i="31"/>
  <c r="I79" i="31"/>
  <c r="B80" i="31"/>
  <c r="C80" i="31"/>
  <c r="D80" i="31"/>
  <c r="E80" i="31"/>
  <c r="F80" i="31"/>
  <c r="G80" i="31"/>
  <c r="H80" i="31"/>
  <c r="I80" i="31"/>
  <c r="B81" i="31"/>
  <c r="C81" i="31"/>
  <c r="D81" i="31"/>
  <c r="E81" i="31"/>
  <c r="F81" i="31"/>
  <c r="G81" i="31"/>
  <c r="H81" i="31"/>
  <c r="I81" i="31"/>
  <c r="B82" i="31"/>
  <c r="C82" i="31"/>
  <c r="D82" i="31"/>
  <c r="E82" i="31"/>
  <c r="F82" i="31"/>
  <c r="G82" i="31"/>
  <c r="H82" i="31"/>
  <c r="I82" i="31"/>
  <c r="B83" i="31"/>
  <c r="C83" i="31"/>
  <c r="D83" i="31"/>
  <c r="E83" i="31"/>
  <c r="F83" i="31"/>
  <c r="G83" i="31"/>
  <c r="H83" i="31"/>
  <c r="I83" i="31"/>
  <c r="B84" i="31"/>
  <c r="C84" i="31"/>
  <c r="D84" i="31"/>
  <c r="E84" i="31"/>
  <c r="F84" i="31"/>
  <c r="G84" i="31"/>
  <c r="H84" i="31"/>
  <c r="I84" i="31"/>
  <c r="B85" i="31"/>
  <c r="C85" i="31"/>
  <c r="D85" i="31"/>
  <c r="E85" i="31"/>
  <c r="F85" i="31"/>
  <c r="G85" i="31"/>
  <c r="H85" i="31"/>
  <c r="I85" i="31"/>
  <c r="B86" i="31"/>
  <c r="C86" i="31"/>
  <c r="D86" i="31"/>
  <c r="E86" i="31"/>
  <c r="F86" i="31"/>
  <c r="G86" i="31"/>
  <c r="H86" i="31"/>
  <c r="I86" i="31"/>
  <c r="B87" i="31"/>
  <c r="C87" i="31"/>
  <c r="D87" i="31"/>
  <c r="E87" i="31"/>
  <c r="F87" i="31"/>
  <c r="G87" i="31"/>
  <c r="H87" i="31"/>
  <c r="I87" i="31"/>
  <c r="B88" i="31"/>
  <c r="C88" i="31"/>
  <c r="D88" i="31"/>
  <c r="E88" i="31"/>
  <c r="F88" i="31"/>
  <c r="G88" i="31"/>
  <c r="H88" i="31"/>
  <c r="I88" i="31"/>
  <c r="B89" i="31"/>
  <c r="C89" i="31"/>
  <c r="D89" i="31"/>
  <c r="E89" i="31"/>
  <c r="F89" i="31"/>
  <c r="G89" i="31"/>
  <c r="H89" i="31"/>
  <c r="I89" i="31"/>
  <c r="B90" i="31"/>
  <c r="C90" i="31"/>
  <c r="D90" i="31"/>
  <c r="E90" i="31"/>
  <c r="F90" i="31"/>
  <c r="G90" i="31"/>
  <c r="H90" i="31"/>
  <c r="I90" i="31"/>
  <c r="B91" i="31"/>
  <c r="C91" i="31"/>
  <c r="D91" i="31"/>
  <c r="E91" i="31"/>
  <c r="F91" i="31"/>
  <c r="G91" i="31"/>
  <c r="H91" i="31"/>
  <c r="I91" i="31"/>
  <c r="B92" i="31"/>
  <c r="C92" i="31"/>
  <c r="D92" i="31"/>
  <c r="E92" i="31"/>
  <c r="F92" i="31"/>
  <c r="G92" i="31"/>
  <c r="H92" i="31"/>
  <c r="I92" i="31"/>
  <c r="B93" i="31"/>
  <c r="C93" i="31"/>
  <c r="D93" i="31"/>
  <c r="E93" i="31"/>
  <c r="F93" i="31"/>
  <c r="G93" i="31"/>
  <c r="H93" i="31"/>
  <c r="I93" i="31"/>
  <c r="B94" i="31"/>
  <c r="C94" i="31"/>
  <c r="D94" i="31"/>
  <c r="E94" i="31"/>
  <c r="F94" i="31"/>
  <c r="G94" i="31"/>
  <c r="H94" i="31"/>
  <c r="I94" i="31"/>
  <c r="B95" i="31"/>
  <c r="C95" i="31"/>
  <c r="D95" i="31"/>
  <c r="E95" i="31"/>
  <c r="F95" i="31"/>
  <c r="G95" i="31"/>
  <c r="H95" i="31"/>
  <c r="I95" i="31"/>
  <c r="B96" i="31"/>
  <c r="C96" i="31"/>
  <c r="D96" i="31"/>
  <c r="E96" i="31"/>
  <c r="F96" i="31"/>
  <c r="G96" i="31"/>
  <c r="H96" i="31"/>
  <c r="I96" i="31"/>
  <c r="B97" i="31"/>
  <c r="C97" i="31"/>
  <c r="D97" i="31"/>
  <c r="E97" i="31"/>
  <c r="F97" i="31"/>
  <c r="G97" i="31"/>
  <c r="H97" i="31"/>
  <c r="I97" i="31"/>
  <c r="B98" i="31"/>
  <c r="C98" i="31"/>
  <c r="D98" i="31"/>
  <c r="E98" i="31"/>
  <c r="F98" i="31"/>
  <c r="G98" i="31"/>
  <c r="H98" i="31"/>
  <c r="I98" i="31"/>
  <c r="B99" i="31"/>
  <c r="C99" i="31"/>
  <c r="D99" i="31"/>
  <c r="E99" i="31"/>
  <c r="F99" i="31"/>
  <c r="G99" i="31"/>
  <c r="H99" i="31"/>
  <c r="I99" i="31"/>
  <c r="B100" i="31"/>
  <c r="C100" i="31"/>
  <c r="D100" i="31"/>
  <c r="E100" i="31"/>
  <c r="F100" i="31"/>
  <c r="G100" i="31"/>
  <c r="H100" i="31"/>
  <c r="I100" i="31"/>
  <c r="B101" i="31"/>
  <c r="C101" i="31"/>
  <c r="D101" i="31"/>
  <c r="E101" i="31"/>
  <c r="F101" i="31"/>
  <c r="G101" i="31"/>
  <c r="H101" i="31"/>
  <c r="I101" i="31"/>
  <c r="B102" i="31"/>
  <c r="C102" i="31"/>
  <c r="D102" i="31"/>
  <c r="E102" i="31"/>
  <c r="F102" i="31"/>
  <c r="G102" i="31"/>
  <c r="H102" i="31"/>
  <c r="I102" i="31"/>
  <c r="B103" i="31"/>
  <c r="C103" i="31"/>
  <c r="D103" i="31"/>
  <c r="E103" i="31"/>
  <c r="F103" i="31"/>
  <c r="G103" i="31"/>
  <c r="H103" i="31"/>
  <c r="I103" i="31"/>
  <c r="B104" i="31"/>
  <c r="C104" i="31"/>
  <c r="D104" i="31"/>
  <c r="E104" i="31"/>
  <c r="F104" i="31"/>
  <c r="G104" i="31"/>
  <c r="H104" i="31"/>
  <c r="I104" i="31"/>
  <c r="B105" i="31"/>
  <c r="C105" i="31"/>
  <c r="D105" i="31"/>
  <c r="E105" i="31"/>
  <c r="F105" i="31"/>
  <c r="G105" i="31"/>
  <c r="H105" i="31"/>
  <c r="I105" i="31"/>
  <c r="B106" i="31"/>
  <c r="C106" i="31"/>
  <c r="D106" i="31"/>
  <c r="E106" i="31"/>
  <c r="F106" i="31"/>
  <c r="G106" i="31"/>
  <c r="H106" i="31"/>
  <c r="I106" i="31"/>
  <c r="B107" i="31"/>
  <c r="C107" i="31"/>
  <c r="D107" i="31"/>
  <c r="E107" i="31"/>
  <c r="F107" i="31"/>
  <c r="G107" i="31"/>
  <c r="H107" i="31"/>
  <c r="I107" i="31"/>
  <c r="B108" i="31"/>
  <c r="C108" i="31"/>
  <c r="D108" i="31"/>
  <c r="E108" i="31"/>
  <c r="F108" i="31"/>
  <c r="G108" i="31"/>
  <c r="H108" i="31"/>
  <c r="I108" i="31"/>
  <c r="B109" i="31"/>
  <c r="C109" i="31"/>
  <c r="D109" i="31"/>
  <c r="E109" i="31"/>
  <c r="F109" i="31"/>
  <c r="G109" i="31"/>
  <c r="H109" i="31"/>
  <c r="I109" i="31"/>
  <c r="B110" i="31"/>
  <c r="C110" i="31"/>
  <c r="D110" i="31"/>
  <c r="E110" i="31"/>
  <c r="F110" i="31"/>
  <c r="G110" i="31"/>
  <c r="H110" i="31"/>
  <c r="I110" i="31"/>
  <c r="B111" i="31"/>
  <c r="C111" i="31"/>
  <c r="D111" i="31"/>
  <c r="E111" i="31"/>
  <c r="F111" i="31"/>
  <c r="G111" i="31"/>
  <c r="H111" i="31"/>
  <c r="I111" i="31"/>
  <c r="B112" i="31"/>
  <c r="C112" i="31"/>
  <c r="D112" i="31"/>
  <c r="E112" i="31"/>
  <c r="F112" i="31"/>
  <c r="G112" i="31"/>
  <c r="H112" i="31"/>
  <c r="I112" i="31"/>
  <c r="B113" i="31"/>
  <c r="C113" i="31"/>
  <c r="D113" i="31"/>
  <c r="E113" i="31"/>
  <c r="F113" i="31"/>
  <c r="G113" i="31"/>
  <c r="H113" i="31"/>
  <c r="I113" i="31"/>
  <c r="B114" i="31"/>
  <c r="C114" i="31"/>
  <c r="D114" i="31"/>
  <c r="E114" i="31"/>
  <c r="F114" i="31"/>
  <c r="G114" i="31"/>
  <c r="H114" i="31"/>
  <c r="I114" i="31"/>
  <c r="B115" i="31"/>
  <c r="C115" i="31"/>
  <c r="D115" i="31"/>
  <c r="E115" i="31"/>
  <c r="F115" i="31"/>
  <c r="G115" i="31"/>
  <c r="H115" i="31"/>
  <c r="I115" i="31"/>
  <c r="B116" i="31"/>
  <c r="C116" i="31"/>
  <c r="D116" i="31"/>
  <c r="E116" i="31"/>
  <c r="F116" i="31"/>
  <c r="G116" i="31"/>
  <c r="H116" i="31"/>
  <c r="I116" i="31"/>
  <c r="B117" i="31"/>
  <c r="C117" i="31"/>
  <c r="D117" i="31"/>
  <c r="E117" i="31"/>
  <c r="F117" i="31"/>
  <c r="G117" i="31"/>
  <c r="H117" i="31"/>
  <c r="I117" i="31"/>
  <c r="B118" i="31"/>
  <c r="C118" i="31"/>
  <c r="D118" i="31"/>
  <c r="E118" i="31"/>
  <c r="F118" i="31"/>
  <c r="G118" i="31"/>
  <c r="H118" i="31"/>
  <c r="I118" i="31"/>
  <c r="B119" i="31"/>
  <c r="C119" i="31"/>
  <c r="D119" i="31"/>
  <c r="E119" i="31"/>
  <c r="F119" i="31"/>
  <c r="G119" i="31"/>
  <c r="H119" i="31"/>
  <c r="I119" i="31"/>
  <c r="B120" i="31"/>
  <c r="C120" i="31"/>
  <c r="D120" i="31"/>
  <c r="E120" i="31"/>
  <c r="F120" i="31"/>
  <c r="G120" i="31"/>
  <c r="H120" i="31"/>
  <c r="I120" i="31"/>
  <c r="B121" i="31"/>
  <c r="C121" i="31"/>
  <c r="D121" i="31"/>
  <c r="E121" i="31"/>
  <c r="F121" i="31"/>
  <c r="G121" i="31"/>
  <c r="H121" i="31"/>
  <c r="I121" i="31"/>
  <c r="B122" i="31"/>
  <c r="C122" i="31"/>
  <c r="D122" i="31"/>
  <c r="E122" i="31"/>
  <c r="F122" i="31"/>
  <c r="G122" i="31"/>
  <c r="H122" i="31"/>
  <c r="I122" i="31"/>
  <c r="B123" i="31"/>
  <c r="C123" i="31"/>
  <c r="D123" i="31"/>
  <c r="E123" i="31"/>
  <c r="N123" i="31" s="1"/>
  <c r="P123" i="31" s="1"/>
  <c r="F123" i="31"/>
  <c r="G123" i="31"/>
  <c r="H123" i="31"/>
  <c r="I123" i="31"/>
  <c r="B124" i="31"/>
  <c r="C124" i="31"/>
  <c r="D124" i="31"/>
  <c r="E124" i="31"/>
  <c r="F124" i="31"/>
  <c r="G124" i="31"/>
  <c r="H124" i="31"/>
  <c r="I124" i="31"/>
  <c r="B125" i="31"/>
  <c r="C125" i="31"/>
  <c r="D125" i="31"/>
  <c r="E125" i="31"/>
  <c r="F125" i="31"/>
  <c r="G125" i="31"/>
  <c r="H125" i="31"/>
  <c r="I125" i="31"/>
  <c r="B126" i="31"/>
  <c r="C126" i="31"/>
  <c r="D126" i="31"/>
  <c r="E126" i="31"/>
  <c r="F126" i="31"/>
  <c r="G126" i="31"/>
  <c r="H126" i="31"/>
  <c r="I126" i="31"/>
  <c r="B127" i="31"/>
  <c r="C127" i="31"/>
  <c r="D127" i="31"/>
  <c r="E127" i="31"/>
  <c r="F127" i="31"/>
  <c r="G127" i="31"/>
  <c r="H127" i="31"/>
  <c r="I127" i="31"/>
  <c r="B128" i="31"/>
  <c r="C128" i="31"/>
  <c r="D128" i="31"/>
  <c r="E128" i="31"/>
  <c r="F128" i="31"/>
  <c r="G128" i="31"/>
  <c r="H128" i="31"/>
  <c r="I128" i="31"/>
  <c r="B129" i="31"/>
  <c r="C129" i="31"/>
  <c r="D129" i="31"/>
  <c r="E129" i="31"/>
  <c r="F129" i="31"/>
  <c r="G129" i="31"/>
  <c r="H129" i="31"/>
  <c r="I129" i="31"/>
  <c r="B130" i="31"/>
  <c r="C130" i="31"/>
  <c r="D130" i="31"/>
  <c r="E130" i="31"/>
  <c r="F130" i="31"/>
  <c r="G130" i="31"/>
  <c r="H130" i="31"/>
  <c r="I130" i="31"/>
  <c r="B131" i="31"/>
  <c r="C131" i="31"/>
  <c r="D131" i="31"/>
  <c r="E131" i="31"/>
  <c r="N131" i="31" s="1"/>
  <c r="P131" i="31" s="1"/>
  <c r="F131" i="31"/>
  <c r="G131" i="31"/>
  <c r="H131" i="31"/>
  <c r="I131" i="31"/>
  <c r="B132" i="31"/>
  <c r="C132" i="31"/>
  <c r="D132" i="31"/>
  <c r="E132" i="31"/>
  <c r="F132" i="31"/>
  <c r="G132" i="31"/>
  <c r="H132" i="31"/>
  <c r="I132" i="31"/>
  <c r="B133" i="31"/>
  <c r="C133" i="31"/>
  <c r="D133" i="31"/>
  <c r="E133" i="31"/>
  <c r="F133" i="31"/>
  <c r="G133" i="31"/>
  <c r="H133" i="31"/>
  <c r="I133" i="31"/>
  <c r="B134" i="31"/>
  <c r="C134" i="31"/>
  <c r="D134" i="31"/>
  <c r="E134" i="31"/>
  <c r="F134" i="31"/>
  <c r="G134" i="31"/>
  <c r="H134" i="31"/>
  <c r="I134" i="31"/>
  <c r="B135" i="31"/>
  <c r="C135" i="31"/>
  <c r="D135" i="31"/>
  <c r="E135" i="31"/>
  <c r="F135" i="31"/>
  <c r="G135" i="31"/>
  <c r="H135" i="31"/>
  <c r="I135" i="31"/>
  <c r="B136" i="31"/>
  <c r="C136" i="31"/>
  <c r="D136" i="31"/>
  <c r="E136" i="31"/>
  <c r="F136" i="31"/>
  <c r="G136" i="31"/>
  <c r="H136" i="31"/>
  <c r="I136" i="31"/>
  <c r="B137" i="31"/>
  <c r="C137" i="31"/>
  <c r="D137" i="31"/>
  <c r="E137" i="31"/>
  <c r="F137" i="31"/>
  <c r="G137" i="31"/>
  <c r="H137" i="31"/>
  <c r="I137" i="31"/>
  <c r="B138" i="31"/>
  <c r="C138" i="31"/>
  <c r="D138" i="31"/>
  <c r="E138" i="31"/>
  <c r="F138" i="31"/>
  <c r="G138" i="31"/>
  <c r="H138" i="31"/>
  <c r="I138" i="31"/>
  <c r="B139" i="31"/>
  <c r="C139" i="31"/>
  <c r="D139" i="31"/>
  <c r="E139" i="31"/>
  <c r="N139" i="31" s="1"/>
  <c r="P139" i="31" s="1"/>
  <c r="F139" i="31"/>
  <c r="G139" i="31"/>
  <c r="H139" i="31"/>
  <c r="I139" i="31"/>
  <c r="B140" i="31"/>
  <c r="C140" i="31"/>
  <c r="D140" i="31"/>
  <c r="E140" i="31"/>
  <c r="F140" i="31"/>
  <c r="G140" i="31"/>
  <c r="H140" i="31"/>
  <c r="I140" i="31"/>
  <c r="B141" i="31"/>
  <c r="C141" i="31"/>
  <c r="D141" i="31"/>
  <c r="E141" i="31"/>
  <c r="F141" i="31"/>
  <c r="G141" i="31"/>
  <c r="H141" i="31"/>
  <c r="I141" i="31"/>
  <c r="B142" i="31"/>
  <c r="C142" i="31"/>
  <c r="D142" i="31"/>
  <c r="E142" i="31"/>
  <c r="F142" i="31"/>
  <c r="G142" i="31"/>
  <c r="H142" i="31"/>
  <c r="I142" i="31"/>
  <c r="B143" i="31"/>
  <c r="C143" i="31"/>
  <c r="D143" i="31"/>
  <c r="E143" i="31"/>
  <c r="F143" i="31"/>
  <c r="G143" i="31"/>
  <c r="H143" i="31"/>
  <c r="I143" i="31"/>
  <c r="B144" i="31"/>
  <c r="C144" i="31"/>
  <c r="D144" i="31"/>
  <c r="E144" i="31"/>
  <c r="F144" i="31"/>
  <c r="G144" i="31"/>
  <c r="H144" i="31"/>
  <c r="I144" i="31"/>
  <c r="B145" i="31"/>
  <c r="C145" i="31"/>
  <c r="D145" i="31"/>
  <c r="E145" i="31"/>
  <c r="F145" i="31"/>
  <c r="G145" i="31"/>
  <c r="H145" i="31"/>
  <c r="I145" i="31"/>
  <c r="B146" i="31"/>
  <c r="C146" i="31"/>
  <c r="D146" i="31"/>
  <c r="E146" i="31"/>
  <c r="F146" i="31"/>
  <c r="G146" i="31"/>
  <c r="H146" i="31"/>
  <c r="I146" i="31"/>
  <c r="B147" i="31"/>
  <c r="C147" i="31"/>
  <c r="D147" i="31"/>
  <c r="E147" i="31"/>
  <c r="N147" i="31" s="1"/>
  <c r="P147" i="31" s="1"/>
  <c r="F147" i="31"/>
  <c r="G147" i="31"/>
  <c r="H147" i="31"/>
  <c r="I147" i="31"/>
  <c r="B148" i="31"/>
  <c r="C148" i="31"/>
  <c r="D148" i="31"/>
  <c r="E148" i="31"/>
  <c r="F148" i="31"/>
  <c r="G148" i="31"/>
  <c r="H148" i="31"/>
  <c r="I148" i="31"/>
  <c r="B149" i="31"/>
  <c r="C149" i="31"/>
  <c r="D149" i="31"/>
  <c r="E149" i="31"/>
  <c r="F149" i="31"/>
  <c r="G149" i="31"/>
  <c r="H149" i="31"/>
  <c r="I149" i="31"/>
  <c r="B150" i="31"/>
  <c r="C150" i="31"/>
  <c r="D150" i="31"/>
  <c r="E150" i="31"/>
  <c r="F150" i="31"/>
  <c r="G150" i="31"/>
  <c r="H150" i="31"/>
  <c r="I150" i="31"/>
  <c r="B151" i="31"/>
  <c r="C151" i="31"/>
  <c r="D151" i="31"/>
  <c r="E151" i="31"/>
  <c r="F151" i="31"/>
  <c r="G151" i="31"/>
  <c r="H151" i="31"/>
  <c r="I151" i="31"/>
  <c r="B152" i="31"/>
  <c r="C152" i="31"/>
  <c r="D152" i="31"/>
  <c r="E152" i="31"/>
  <c r="F152" i="31"/>
  <c r="G152" i="31"/>
  <c r="H152" i="31"/>
  <c r="I152" i="31"/>
  <c r="B153" i="31"/>
  <c r="C153" i="31"/>
  <c r="D153" i="31"/>
  <c r="E153" i="31"/>
  <c r="F153" i="31"/>
  <c r="G153" i="31"/>
  <c r="H153" i="31"/>
  <c r="I153" i="31"/>
  <c r="B154" i="31"/>
  <c r="C154" i="31"/>
  <c r="D154" i="31"/>
  <c r="E154" i="31"/>
  <c r="F154" i="31"/>
  <c r="G154" i="31"/>
  <c r="H154" i="31"/>
  <c r="I154" i="31"/>
  <c r="B155" i="31"/>
  <c r="C155" i="31"/>
  <c r="D155" i="31"/>
  <c r="E155" i="31"/>
  <c r="N155" i="31" s="1"/>
  <c r="P155" i="31" s="1"/>
  <c r="F155" i="31"/>
  <c r="G155" i="31"/>
  <c r="H155" i="31"/>
  <c r="I155" i="31"/>
  <c r="B156" i="31"/>
  <c r="C156" i="31"/>
  <c r="D156" i="31"/>
  <c r="E156" i="31"/>
  <c r="F156" i="31"/>
  <c r="G156" i="31"/>
  <c r="H156" i="31"/>
  <c r="I156" i="31"/>
  <c r="B157" i="31"/>
  <c r="C157" i="31"/>
  <c r="D157" i="31"/>
  <c r="E157" i="31"/>
  <c r="F157" i="31"/>
  <c r="G157" i="31"/>
  <c r="H157" i="31"/>
  <c r="I157" i="31"/>
  <c r="B158" i="31"/>
  <c r="C158" i="31"/>
  <c r="D158" i="31"/>
  <c r="E158" i="31"/>
  <c r="F158" i="31"/>
  <c r="G158" i="31"/>
  <c r="H158" i="31"/>
  <c r="I158" i="31"/>
  <c r="B159" i="31"/>
  <c r="C159" i="31"/>
  <c r="D159" i="31"/>
  <c r="E159" i="31"/>
  <c r="F159" i="31"/>
  <c r="G159" i="31"/>
  <c r="H159" i="31"/>
  <c r="I159" i="31"/>
  <c r="B160" i="31"/>
  <c r="C160" i="31"/>
  <c r="D160" i="31"/>
  <c r="E160" i="31"/>
  <c r="F160" i="31"/>
  <c r="G160" i="31"/>
  <c r="H160" i="31"/>
  <c r="I160" i="31"/>
  <c r="B161" i="31"/>
  <c r="C161" i="31"/>
  <c r="D161" i="31"/>
  <c r="E161" i="31"/>
  <c r="F161" i="31"/>
  <c r="G161" i="31"/>
  <c r="H161" i="31"/>
  <c r="I161" i="31"/>
  <c r="B162" i="31"/>
  <c r="C162" i="31"/>
  <c r="D162" i="31"/>
  <c r="E162" i="31"/>
  <c r="F162" i="31"/>
  <c r="G162" i="31"/>
  <c r="H162" i="31"/>
  <c r="I162" i="31"/>
  <c r="B163" i="31"/>
  <c r="C163" i="31"/>
  <c r="D163" i="31"/>
  <c r="E163" i="31"/>
  <c r="N163" i="31" s="1"/>
  <c r="P163" i="31" s="1"/>
  <c r="F163" i="31"/>
  <c r="G163" i="31"/>
  <c r="H163" i="31"/>
  <c r="I163" i="31"/>
  <c r="B164" i="31"/>
  <c r="C164" i="31"/>
  <c r="D164" i="31"/>
  <c r="E164" i="31"/>
  <c r="F164" i="31"/>
  <c r="G164" i="31"/>
  <c r="H164" i="31"/>
  <c r="I164" i="31"/>
  <c r="B165" i="31"/>
  <c r="C165" i="31"/>
  <c r="D165" i="31"/>
  <c r="E165" i="31"/>
  <c r="F165" i="31"/>
  <c r="G165" i="31"/>
  <c r="H165" i="31"/>
  <c r="I165" i="31"/>
  <c r="B166" i="31"/>
  <c r="C166" i="31"/>
  <c r="D166" i="31"/>
  <c r="E166" i="31"/>
  <c r="F166" i="31"/>
  <c r="G166" i="31"/>
  <c r="H166" i="31"/>
  <c r="I166" i="31"/>
  <c r="B167" i="31"/>
  <c r="C167" i="31"/>
  <c r="D167" i="31"/>
  <c r="E167" i="31"/>
  <c r="F167" i="31"/>
  <c r="G167" i="31"/>
  <c r="H167" i="31"/>
  <c r="I167" i="31"/>
  <c r="B168" i="31"/>
  <c r="C168" i="31"/>
  <c r="D168" i="31"/>
  <c r="E168" i="31"/>
  <c r="F168" i="31"/>
  <c r="G168" i="31"/>
  <c r="H168" i="31"/>
  <c r="I168" i="31"/>
  <c r="B169" i="31"/>
  <c r="C169" i="31"/>
  <c r="D169" i="31"/>
  <c r="E169" i="31"/>
  <c r="F169" i="31"/>
  <c r="G169" i="31"/>
  <c r="H169" i="31"/>
  <c r="I169" i="31"/>
  <c r="B170" i="31"/>
  <c r="C170" i="31"/>
  <c r="D170" i="31"/>
  <c r="E170" i="31"/>
  <c r="F170" i="31"/>
  <c r="G170" i="31"/>
  <c r="H170" i="31"/>
  <c r="I170" i="31"/>
  <c r="B171" i="31"/>
  <c r="C171" i="31"/>
  <c r="D171" i="31"/>
  <c r="E171" i="31"/>
  <c r="N171" i="31" s="1"/>
  <c r="P171" i="31" s="1"/>
  <c r="F171" i="31"/>
  <c r="G171" i="31"/>
  <c r="H171" i="31"/>
  <c r="I171" i="31"/>
  <c r="B172" i="31"/>
  <c r="C172" i="31"/>
  <c r="D172" i="31"/>
  <c r="E172" i="31"/>
  <c r="F172" i="31"/>
  <c r="G172" i="31"/>
  <c r="H172" i="31"/>
  <c r="I172" i="31"/>
  <c r="B173" i="31"/>
  <c r="C173" i="31"/>
  <c r="D173" i="31"/>
  <c r="E173" i="31"/>
  <c r="F173" i="31"/>
  <c r="G173" i="31"/>
  <c r="H173" i="31"/>
  <c r="I173" i="31"/>
  <c r="B174" i="31"/>
  <c r="C174" i="31"/>
  <c r="D174" i="31"/>
  <c r="E174" i="31"/>
  <c r="F174" i="31"/>
  <c r="G174" i="31"/>
  <c r="H174" i="31"/>
  <c r="I174" i="31"/>
  <c r="B175" i="31"/>
  <c r="C175" i="31"/>
  <c r="D175" i="31"/>
  <c r="E175" i="31"/>
  <c r="F175" i="31"/>
  <c r="G175" i="31"/>
  <c r="H175" i="31"/>
  <c r="I175" i="31"/>
  <c r="B176" i="31"/>
  <c r="C176" i="31"/>
  <c r="D176" i="31"/>
  <c r="E176" i="31"/>
  <c r="F176" i="31"/>
  <c r="G176" i="31"/>
  <c r="H176" i="31"/>
  <c r="I176" i="31"/>
  <c r="B177" i="31"/>
  <c r="C177" i="31"/>
  <c r="D177" i="31"/>
  <c r="E177" i="31"/>
  <c r="F177" i="31"/>
  <c r="G177" i="31"/>
  <c r="H177" i="31"/>
  <c r="I177" i="31"/>
  <c r="B178" i="31"/>
  <c r="C178" i="31"/>
  <c r="D178" i="31"/>
  <c r="E178" i="31"/>
  <c r="F178" i="31"/>
  <c r="G178" i="31"/>
  <c r="H178" i="31"/>
  <c r="I178" i="31"/>
  <c r="B179" i="31"/>
  <c r="C179" i="31"/>
  <c r="D179" i="31"/>
  <c r="E179" i="31"/>
  <c r="N179" i="31" s="1"/>
  <c r="P179" i="31" s="1"/>
  <c r="F179" i="31"/>
  <c r="G179" i="31"/>
  <c r="H179" i="31"/>
  <c r="I179" i="31"/>
  <c r="B180" i="31"/>
  <c r="C180" i="31"/>
  <c r="D180" i="31"/>
  <c r="E180" i="31"/>
  <c r="F180" i="31"/>
  <c r="G180" i="31"/>
  <c r="H180" i="31"/>
  <c r="I180" i="31"/>
  <c r="B181" i="31"/>
  <c r="C181" i="31"/>
  <c r="D181" i="31"/>
  <c r="E181" i="31"/>
  <c r="F181" i="31"/>
  <c r="G181" i="31"/>
  <c r="H181" i="31"/>
  <c r="I181" i="31"/>
  <c r="B182" i="31"/>
  <c r="C182" i="31"/>
  <c r="D182" i="31"/>
  <c r="E182" i="31"/>
  <c r="F182" i="31"/>
  <c r="G182" i="31"/>
  <c r="H182" i="31"/>
  <c r="I182" i="31"/>
  <c r="B183" i="31"/>
  <c r="C183" i="31"/>
  <c r="D183" i="31"/>
  <c r="E183" i="31"/>
  <c r="F183" i="31"/>
  <c r="G183" i="31"/>
  <c r="H183" i="31"/>
  <c r="I183" i="31"/>
  <c r="B184" i="31"/>
  <c r="C184" i="31"/>
  <c r="D184" i="31"/>
  <c r="E184" i="31"/>
  <c r="F184" i="31"/>
  <c r="G184" i="31"/>
  <c r="H184" i="31"/>
  <c r="I184" i="31"/>
  <c r="B185" i="31"/>
  <c r="C185" i="31"/>
  <c r="D185" i="31"/>
  <c r="E185" i="31"/>
  <c r="F185" i="31"/>
  <c r="G185" i="31"/>
  <c r="H185" i="31"/>
  <c r="I185" i="31"/>
  <c r="B186" i="31"/>
  <c r="C186" i="31"/>
  <c r="D186" i="31"/>
  <c r="E186" i="31"/>
  <c r="F186" i="31"/>
  <c r="G186" i="31"/>
  <c r="H186" i="31"/>
  <c r="I186" i="31"/>
  <c r="B187" i="31"/>
  <c r="C187" i="31"/>
  <c r="D187" i="31"/>
  <c r="E187" i="31"/>
  <c r="N187" i="31" s="1"/>
  <c r="P187" i="31" s="1"/>
  <c r="F187" i="31"/>
  <c r="G187" i="31"/>
  <c r="H187" i="31"/>
  <c r="I187" i="31"/>
  <c r="B188" i="31"/>
  <c r="C188" i="31"/>
  <c r="D188" i="31"/>
  <c r="E188" i="31"/>
  <c r="F188" i="31"/>
  <c r="G188" i="31"/>
  <c r="H188" i="31"/>
  <c r="I188" i="31"/>
  <c r="B189" i="31"/>
  <c r="C189" i="31"/>
  <c r="D189" i="31"/>
  <c r="E189" i="31"/>
  <c r="F189" i="31"/>
  <c r="G189" i="31"/>
  <c r="H189" i="31"/>
  <c r="I189" i="31"/>
  <c r="B190" i="31"/>
  <c r="C190" i="31"/>
  <c r="D190" i="31"/>
  <c r="E190" i="31"/>
  <c r="F190" i="31"/>
  <c r="G190" i="31"/>
  <c r="H190" i="31"/>
  <c r="I190" i="31"/>
  <c r="B191" i="31"/>
  <c r="C191" i="31"/>
  <c r="D191" i="31"/>
  <c r="E191" i="31"/>
  <c r="F191" i="31"/>
  <c r="G191" i="31"/>
  <c r="H191" i="31"/>
  <c r="I191" i="31"/>
  <c r="B192" i="31"/>
  <c r="C192" i="31"/>
  <c r="D192" i="31"/>
  <c r="E192" i="31"/>
  <c r="F192" i="31"/>
  <c r="G192" i="31"/>
  <c r="H192" i="31"/>
  <c r="I192" i="31"/>
  <c r="B193" i="31"/>
  <c r="C193" i="31"/>
  <c r="D193" i="31"/>
  <c r="E193" i="31"/>
  <c r="F193" i="31"/>
  <c r="G193" i="31"/>
  <c r="H193" i="31"/>
  <c r="I193" i="31"/>
  <c r="B194" i="31"/>
  <c r="C194" i="31"/>
  <c r="D194" i="31"/>
  <c r="E194" i="31"/>
  <c r="F194" i="31"/>
  <c r="G194" i="31"/>
  <c r="H194" i="31"/>
  <c r="I194" i="31"/>
  <c r="B195" i="31"/>
  <c r="C195" i="31"/>
  <c r="D195" i="31"/>
  <c r="E195" i="31"/>
  <c r="N195" i="31" s="1"/>
  <c r="P195" i="31" s="1"/>
  <c r="F195" i="31"/>
  <c r="G195" i="31"/>
  <c r="H195" i="31"/>
  <c r="I195" i="31"/>
  <c r="B196" i="31"/>
  <c r="C196" i="31"/>
  <c r="D196" i="31"/>
  <c r="E196" i="31"/>
  <c r="F196" i="31"/>
  <c r="G196" i="31"/>
  <c r="H196" i="31"/>
  <c r="I196" i="31"/>
  <c r="B197" i="31"/>
  <c r="C197" i="31"/>
  <c r="D197" i="31"/>
  <c r="E197" i="31"/>
  <c r="F197" i="31"/>
  <c r="G197" i="31"/>
  <c r="H197" i="31"/>
  <c r="I197" i="31"/>
  <c r="B198" i="31"/>
  <c r="C198" i="31"/>
  <c r="D198" i="31"/>
  <c r="E198" i="31"/>
  <c r="F198" i="31"/>
  <c r="G198" i="31"/>
  <c r="H198" i="31"/>
  <c r="I198" i="31"/>
  <c r="B199" i="31"/>
  <c r="C199" i="31"/>
  <c r="D199" i="31"/>
  <c r="E199" i="31"/>
  <c r="F199" i="31"/>
  <c r="G199" i="31"/>
  <c r="H199" i="31"/>
  <c r="I199" i="31"/>
  <c r="B200" i="31"/>
  <c r="C200" i="31"/>
  <c r="D200" i="31"/>
  <c r="E200" i="31"/>
  <c r="F200" i="31"/>
  <c r="G200" i="31"/>
  <c r="H200" i="31"/>
  <c r="I200" i="31"/>
  <c r="B201" i="31"/>
  <c r="C201" i="31"/>
  <c r="D201" i="31"/>
  <c r="E201" i="31"/>
  <c r="F201" i="31"/>
  <c r="G201" i="31"/>
  <c r="H201" i="31"/>
  <c r="I201" i="31"/>
  <c r="B202" i="31"/>
  <c r="C202" i="31"/>
  <c r="D202" i="31"/>
  <c r="E202" i="31"/>
  <c r="F202" i="31"/>
  <c r="G202" i="31"/>
  <c r="H202" i="31"/>
  <c r="I202" i="31"/>
  <c r="B203" i="31"/>
  <c r="C203" i="31"/>
  <c r="D203" i="31"/>
  <c r="E203" i="31"/>
  <c r="N203" i="31" s="1"/>
  <c r="P203" i="31" s="1"/>
  <c r="F203" i="31"/>
  <c r="G203" i="31"/>
  <c r="H203" i="31"/>
  <c r="I203" i="31"/>
  <c r="B204" i="31"/>
  <c r="C204" i="31"/>
  <c r="D204" i="31"/>
  <c r="E204" i="31"/>
  <c r="F204" i="31"/>
  <c r="G204" i="31"/>
  <c r="H204" i="31"/>
  <c r="I204" i="31"/>
  <c r="B205" i="31"/>
  <c r="C205" i="31"/>
  <c r="D205" i="31"/>
  <c r="E205" i="31"/>
  <c r="F205" i="31"/>
  <c r="G205" i="31"/>
  <c r="H205" i="31"/>
  <c r="I205" i="31"/>
  <c r="B206" i="31"/>
  <c r="C206" i="31"/>
  <c r="D206" i="31"/>
  <c r="E206" i="31"/>
  <c r="F206" i="31"/>
  <c r="G206" i="31"/>
  <c r="H206" i="31"/>
  <c r="I206" i="31"/>
  <c r="B207" i="31"/>
  <c r="C207" i="31"/>
  <c r="D207" i="31"/>
  <c r="E207" i="31"/>
  <c r="F207" i="31"/>
  <c r="G207" i="31"/>
  <c r="H207" i="31"/>
  <c r="I207" i="31"/>
  <c r="B208" i="31"/>
  <c r="C208" i="31"/>
  <c r="D208" i="31"/>
  <c r="E208" i="31"/>
  <c r="F208" i="31"/>
  <c r="G208" i="31"/>
  <c r="H208" i="31"/>
  <c r="I208" i="31"/>
  <c r="B209" i="31"/>
  <c r="C209" i="31"/>
  <c r="D209" i="31"/>
  <c r="E209" i="31"/>
  <c r="F209" i="31"/>
  <c r="G209" i="31"/>
  <c r="H209" i="31"/>
  <c r="I209" i="31"/>
  <c r="B210" i="31"/>
  <c r="C210" i="31"/>
  <c r="D210" i="31"/>
  <c r="E210" i="31"/>
  <c r="F210" i="31"/>
  <c r="G210" i="31"/>
  <c r="H210" i="31"/>
  <c r="I210" i="31"/>
  <c r="B211" i="31"/>
  <c r="C211" i="31"/>
  <c r="D211" i="31"/>
  <c r="E211" i="31"/>
  <c r="N211" i="31" s="1"/>
  <c r="P211" i="31" s="1"/>
  <c r="F211" i="31"/>
  <c r="G211" i="31"/>
  <c r="H211" i="31"/>
  <c r="I211" i="31"/>
  <c r="B212" i="31"/>
  <c r="C212" i="31"/>
  <c r="D212" i="31"/>
  <c r="E212" i="31"/>
  <c r="F212" i="31"/>
  <c r="G212" i="31"/>
  <c r="H212" i="31"/>
  <c r="I212" i="31"/>
  <c r="B213" i="31"/>
  <c r="C213" i="31"/>
  <c r="D213" i="31"/>
  <c r="E213" i="31"/>
  <c r="N213" i="31" s="1"/>
  <c r="P213" i="31" s="1"/>
  <c r="F213" i="31"/>
  <c r="G213" i="31"/>
  <c r="H213" i="31"/>
  <c r="I213" i="31"/>
  <c r="B214" i="31"/>
  <c r="C214" i="31"/>
  <c r="D214" i="31"/>
  <c r="E214" i="31"/>
  <c r="F214" i="31"/>
  <c r="G214" i="31"/>
  <c r="H214" i="31"/>
  <c r="I214" i="31"/>
  <c r="B215" i="31"/>
  <c r="C215" i="31"/>
  <c r="D215" i="31"/>
  <c r="E215" i="31"/>
  <c r="F215" i="31"/>
  <c r="G215" i="31"/>
  <c r="H215" i="31"/>
  <c r="I215" i="31"/>
  <c r="B216" i="31"/>
  <c r="C216" i="31"/>
  <c r="D216" i="31"/>
  <c r="E216" i="31"/>
  <c r="F216" i="31"/>
  <c r="G216" i="31"/>
  <c r="H216" i="31"/>
  <c r="I216" i="31"/>
  <c r="B217" i="31"/>
  <c r="C217" i="31"/>
  <c r="D217" i="31"/>
  <c r="E217" i="31"/>
  <c r="F217" i="31"/>
  <c r="G217" i="31"/>
  <c r="H217" i="31"/>
  <c r="I217" i="31"/>
  <c r="B218" i="31"/>
  <c r="C218" i="31"/>
  <c r="D218" i="31"/>
  <c r="E218" i="31"/>
  <c r="F218" i="31"/>
  <c r="G218" i="31"/>
  <c r="H218" i="31"/>
  <c r="I218" i="31"/>
  <c r="B219" i="31"/>
  <c r="C219" i="31"/>
  <c r="D219" i="31"/>
  <c r="E219" i="31"/>
  <c r="N219" i="31" s="1"/>
  <c r="P219" i="31" s="1"/>
  <c r="F219" i="31"/>
  <c r="G219" i="31"/>
  <c r="H219" i="31"/>
  <c r="I219" i="31"/>
  <c r="B220" i="31"/>
  <c r="C220" i="31"/>
  <c r="D220" i="31"/>
  <c r="E220" i="31"/>
  <c r="F220" i="31"/>
  <c r="G220" i="31"/>
  <c r="H220" i="31"/>
  <c r="I220" i="31"/>
  <c r="B221" i="31"/>
  <c r="C221" i="31"/>
  <c r="D221" i="31"/>
  <c r="E221" i="31"/>
  <c r="N221" i="31" s="1"/>
  <c r="P221" i="31" s="1"/>
  <c r="F221" i="31"/>
  <c r="G221" i="31"/>
  <c r="H221" i="31"/>
  <c r="I221" i="31"/>
  <c r="B222" i="31"/>
  <c r="C222" i="31"/>
  <c r="D222" i="31"/>
  <c r="E222" i="31"/>
  <c r="F222" i="31"/>
  <c r="G222" i="31"/>
  <c r="H222" i="31"/>
  <c r="I222" i="31"/>
  <c r="B223" i="31"/>
  <c r="C223" i="31"/>
  <c r="D223" i="31"/>
  <c r="E223" i="31"/>
  <c r="F223" i="31"/>
  <c r="G223" i="31"/>
  <c r="H223" i="31"/>
  <c r="I223" i="31"/>
  <c r="B224" i="31"/>
  <c r="C224" i="31"/>
  <c r="D224" i="31"/>
  <c r="E224" i="31"/>
  <c r="F224" i="31"/>
  <c r="G224" i="31"/>
  <c r="H224" i="31"/>
  <c r="I224" i="31"/>
  <c r="B225" i="31"/>
  <c r="C225" i="31"/>
  <c r="D225" i="31"/>
  <c r="E225" i="31"/>
  <c r="F225" i="31"/>
  <c r="G225" i="31"/>
  <c r="H225" i="31"/>
  <c r="I225" i="31"/>
  <c r="B226" i="31"/>
  <c r="C226" i="31"/>
  <c r="D226" i="31"/>
  <c r="E226" i="31"/>
  <c r="F226" i="31"/>
  <c r="G226" i="31"/>
  <c r="H226" i="31"/>
  <c r="I226" i="31"/>
  <c r="B227" i="31"/>
  <c r="C227" i="31"/>
  <c r="D227" i="31"/>
  <c r="E227" i="31"/>
  <c r="N227" i="31" s="1"/>
  <c r="P227" i="31" s="1"/>
  <c r="F227" i="31"/>
  <c r="G227" i="31"/>
  <c r="H227" i="31"/>
  <c r="I227" i="31"/>
  <c r="B228" i="31"/>
  <c r="C228" i="31"/>
  <c r="D228" i="31"/>
  <c r="E228" i="31"/>
  <c r="F228" i="31"/>
  <c r="G228" i="31"/>
  <c r="H228" i="31"/>
  <c r="I228" i="31"/>
  <c r="B229" i="31"/>
  <c r="C229" i="31"/>
  <c r="D229" i="31"/>
  <c r="E229" i="31"/>
  <c r="N229" i="31" s="1"/>
  <c r="P229" i="31" s="1"/>
  <c r="F229" i="31"/>
  <c r="G229" i="31"/>
  <c r="H229" i="31"/>
  <c r="I229" i="31"/>
  <c r="B230" i="31"/>
  <c r="C230" i="31"/>
  <c r="D230" i="31"/>
  <c r="E230" i="31"/>
  <c r="F230" i="31"/>
  <c r="G230" i="31"/>
  <c r="H230" i="31"/>
  <c r="I230" i="31"/>
  <c r="B231" i="31"/>
  <c r="C231" i="31"/>
  <c r="D231" i="31"/>
  <c r="E231" i="31"/>
  <c r="F231" i="31"/>
  <c r="G231" i="31"/>
  <c r="H231" i="31"/>
  <c r="I231" i="31"/>
  <c r="B232" i="31"/>
  <c r="C232" i="31"/>
  <c r="D232" i="31"/>
  <c r="E232" i="31"/>
  <c r="F232" i="31"/>
  <c r="G232" i="31"/>
  <c r="H232" i="31"/>
  <c r="I232" i="31"/>
  <c r="B233" i="31"/>
  <c r="C233" i="31"/>
  <c r="D233" i="31"/>
  <c r="E233" i="31"/>
  <c r="F233" i="31"/>
  <c r="G233" i="31"/>
  <c r="H233" i="31"/>
  <c r="I233" i="31"/>
  <c r="B234" i="31"/>
  <c r="C234" i="31"/>
  <c r="D234" i="31"/>
  <c r="E234" i="31"/>
  <c r="F234" i="31"/>
  <c r="G234" i="31"/>
  <c r="H234" i="31"/>
  <c r="I234" i="31"/>
  <c r="B235" i="31"/>
  <c r="C235" i="31"/>
  <c r="D235" i="31"/>
  <c r="E235" i="31"/>
  <c r="N235" i="31" s="1"/>
  <c r="P235" i="31" s="1"/>
  <c r="F235" i="31"/>
  <c r="G235" i="31"/>
  <c r="H235" i="31"/>
  <c r="I235" i="31"/>
  <c r="B236" i="31"/>
  <c r="C236" i="31"/>
  <c r="D236" i="31"/>
  <c r="E236" i="31"/>
  <c r="F236" i="31"/>
  <c r="G236" i="31"/>
  <c r="H236" i="31"/>
  <c r="I236" i="31"/>
  <c r="B237" i="31"/>
  <c r="C237" i="31"/>
  <c r="D237" i="31"/>
  <c r="E237" i="31"/>
  <c r="N237" i="31" s="1"/>
  <c r="P237" i="31" s="1"/>
  <c r="F237" i="31"/>
  <c r="G237" i="31"/>
  <c r="H237" i="31"/>
  <c r="I237" i="31"/>
  <c r="B238" i="31"/>
  <c r="C238" i="31"/>
  <c r="D238" i="31"/>
  <c r="E238" i="31"/>
  <c r="F238" i="31"/>
  <c r="G238" i="31"/>
  <c r="H238" i="31"/>
  <c r="I238" i="31"/>
  <c r="B239" i="31"/>
  <c r="C239" i="31"/>
  <c r="D239" i="31"/>
  <c r="E239" i="31"/>
  <c r="F239" i="31"/>
  <c r="G239" i="31"/>
  <c r="H239" i="31"/>
  <c r="I239" i="31"/>
  <c r="B240" i="31"/>
  <c r="C240" i="31"/>
  <c r="D240" i="31"/>
  <c r="E240" i="31"/>
  <c r="F240" i="31"/>
  <c r="G240" i="31"/>
  <c r="H240" i="31"/>
  <c r="I240" i="31"/>
  <c r="B241" i="31"/>
  <c r="C241" i="31"/>
  <c r="D241" i="31"/>
  <c r="E241" i="31"/>
  <c r="F241" i="31"/>
  <c r="G241" i="31"/>
  <c r="H241" i="31"/>
  <c r="I241" i="31"/>
  <c r="B242" i="31"/>
  <c r="C242" i="31"/>
  <c r="D242" i="31"/>
  <c r="E242" i="31"/>
  <c r="F242" i="31"/>
  <c r="G242" i="31"/>
  <c r="H242" i="31"/>
  <c r="I242" i="31"/>
  <c r="B243" i="31"/>
  <c r="C243" i="31"/>
  <c r="D243" i="31"/>
  <c r="E243" i="31"/>
  <c r="N243" i="31" s="1"/>
  <c r="P243" i="31" s="1"/>
  <c r="F243" i="31"/>
  <c r="G243" i="31"/>
  <c r="H243" i="31"/>
  <c r="I243" i="31"/>
  <c r="B244" i="31"/>
  <c r="C244" i="31"/>
  <c r="D244" i="31"/>
  <c r="E244" i="31"/>
  <c r="F244" i="31"/>
  <c r="G244" i="31"/>
  <c r="H244" i="31"/>
  <c r="I244" i="31"/>
  <c r="B245" i="31"/>
  <c r="C245" i="31"/>
  <c r="D245" i="31"/>
  <c r="E245" i="31"/>
  <c r="N245" i="31" s="1"/>
  <c r="P245" i="31" s="1"/>
  <c r="F245" i="31"/>
  <c r="G245" i="31"/>
  <c r="H245" i="31"/>
  <c r="I245" i="31"/>
  <c r="B246" i="31"/>
  <c r="C246" i="31"/>
  <c r="D246" i="31"/>
  <c r="E246" i="31"/>
  <c r="F246" i="31"/>
  <c r="G246" i="31"/>
  <c r="H246" i="31"/>
  <c r="I246" i="31"/>
  <c r="B247" i="31"/>
  <c r="C247" i="31"/>
  <c r="D247" i="31"/>
  <c r="E247" i="31"/>
  <c r="F247" i="31"/>
  <c r="G247" i="31"/>
  <c r="H247" i="31"/>
  <c r="I247" i="31"/>
  <c r="B248" i="31"/>
  <c r="C248" i="31"/>
  <c r="D248" i="31"/>
  <c r="E248" i="31"/>
  <c r="F248" i="31"/>
  <c r="G248" i="31"/>
  <c r="H248" i="31"/>
  <c r="I248" i="31"/>
  <c r="B249" i="31"/>
  <c r="C249" i="31"/>
  <c r="D249" i="31"/>
  <c r="E249" i="31"/>
  <c r="F249" i="31"/>
  <c r="G249" i="31"/>
  <c r="H249" i="31"/>
  <c r="I249" i="31"/>
  <c r="B250" i="31"/>
  <c r="C250" i="31"/>
  <c r="D250" i="31"/>
  <c r="E250" i="31"/>
  <c r="F250" i="31"/>
  <c r="G250" i="31"/>
  <c r="H250" i="31"/>
  <c r="I250" i="31"/>
  <c r="B251" i="31"/>
  <c r="C251" i="31"/>
  <c r="D251" i="31"/>
  <c r="E251" i="31"/>
  <c r="N251" i="31" s="1"/>
  <c r="P251" i="31" s="1"/>
  <c r="F251" i="31"/>
  <c r="G251" i="31"/>
  <c r="H251" i="31"/>
  <c r="I251" i="31"/>
  <c r="B252" i="31"/>
  <c r="C252" i="31"/>
  <c r="D252" i="31"/>
  <c r="E252" i="31"/>
  <c r="F252" i="31"/>
  <c r="G252" i="31"/>
  <c r="H252" i="31"/>
  <c r="I252" i="31"/>
  <c r="B253" i="31"/>
  <c r="C253" i="31"/>
  <c r="D253" i="31"/>
  <c r="E253" i="31"/>
  <c r="N253" i="31" s="1"/>
  <c r="P253" i="31" s="1"/>
  <c r="F253" i="31"/>
  <c r="G253" i="31"/>
  <c r="H253" i="31"/>
  <c r="I253" i="31"/>
  <c r="B254" i="31"/>
  <c r="C254" i="31"/>
  <c r="D254" i="31"/>
  <c r="E254" i="31"/>
  <c r="F254" i="31"/>
  <c r="G254" i="31"/>
  <c r="H254" i="31"/>
  <c r="I254" i="31"/>
  <c r="B255" i="31"/>
  <c r="C255" i="31"/>
  <c r="D255" i="31"/>
  <c r="E255" i="31"/>
  <c r="F255" i="31"/>
  <c r="G255" i="31"/>
  <c r="H255" i="31"/>
  <c r="I255" i="31"/>
  <c r="B256" i="31"/>
  <c r="C256" i="31"/>
  <c r="D256" i="31"/>
  <c r="E256" i="31"/>
  <c r="F256" i="31"/>
  <c r="G256" i="31"/>
  <c r="H256" i="31"/>
  <c r="I256" i="31"/>
  <c r="B257" i="31"/>
  <c r="C257" i="31"/>
  <c r="D257" i="31"/>
  <c r="E257" i="31"/>
  <c r="F257" i="31"/>
  <c r="G257" i="31"/>
  <c r="H257" i="31"/>
  <c r="I257" i="31"/>
  <c r="B258" i="31"/>
  <c r="C258" i="31"/>
  <c r="D258" i="31"/>
  <c r="E258" i="31"/>
  <c r="F258" i="31"/>
  <c r="G258" i="31"/>
  <c r="H258" i="31"/>
  <c r="I258" i="31"/>
  <c r="B259" i="31"/>
  <c r="C259" i="31"/>
  <c r="D259" i="31"/>
  <c r="E259" i="31"/>
  <c r="N259" i="31" s="1"/>
  <c r="P259" i="31" s="1"/>
  <c r="F259" i="31"/>
  <c r="G259" i="31"/>
  <c r="H259" i="31"/>
  <c r="I259" i="31"/>
  <c r="B260" i="31"/>
  <c r="C260" i="31"/>
  <c r="D260" i="31"/>
  <c r="E260" i="31"/>
  <c r="F260" i="31"/>
  <c r="G260" i="31"/>
  <c r="H260" i="31"/>
  <c r="I260" i="31"/>
  <c r="B261" i="31"/>
  <c r="C261" i="31"/>
  <c r="D261" i="31"/>
  <c r="E261" i="31"/>
  <c r="N261" i="31" s="1"/>
  <c r="P261" i="31" s="1"/>
  <c r="F261" i="31"/>
  <c r="G261" i="31"/>
  <c r="H261" i="31"/>
  <c r="I261" i="31"/>
  <c r="B262" i="31"/>
  <c r="C262" i="31"/>
  <c r="D262" i="31"/>
  <c r="E262" i="31"/>
  <c r="F262" i="31"/>
  <c r="G262" i="31"/>
  <c r="H262" i="31"/>
  <c r="I262" i="31"/>
  <c r="B263" i="31"/>
  <c r="C263" i="31"/>
  <c r="D263" i="31"/>
  <c r="E263" i="31"/>
  <c r="F263" i="31"/>
  <c r="G263" i="31"/>
  <c r="H263" i="31"/>
  <c r="I263" i="31"/>
  <c r="B264" i="31"/>
  <c r="C264" i="31"/>
  <c r="D264" i="31"/>
  <c r="E264" i="31"/>
  <c r="F264" i="31"/>
  <c r="G264" i="31"/>
  <c r="H264" i="31"/>
  <c r="I264" i="31"/>
  <c r="B265" i="31"/>
  <c r="C265" i="31"/>
  <c r="D265" i="31"/>
  <c r="E265" i="31"/>
  <c r="F265" i="31"/>
  <c r="G265" i="31"/>
  <c r="H265" i="31"/>
  <c r="I265" i="31"/>
  <c r="B266" i="31"/>
  <c r="C266" i="31"/>
  <c r="D266" i="31"/>
  <c r="E266" i="31"/>
  <c r="F266" i="31"/>
  <c r="G266" i="31"/>
  <c r="H266" i="31"/>
  <c r="I266" i="31"/>
  <c r="B267" i="31"/>
  <c r="C267" i="31"/>
  <c r="D267" i="31"/>
  <c r="E267" i="31"/>
  <c r="N267" i="31" s="1"/>
  <c r="P267" i="31" s="1"/>
  <c r="F267" i="31"/>
  <c r="G267" i="31"/>
  <c r="H267" i="31"/>
  <c r="I267" i="31"/>
  <c r="B268" i="31"/>
  <c r="C268" i="31"/>
  <c r="D268" i="31"/>
  <c r="E268" i="31"/>
  <c r="F268" i="31"/>
  <c r="G268" i="31"/>
  <c r="H268" i="31"/>
  <c r="I268" i="31"/>
  <c r="B269" i="31"/>
  <c r="C269" i="31"/>
  <c r="D269" i="31"/>
  <c r="E269" i="31"/>
  <c r="N269" i="31" s="1"/>
  <c r="P269" i="31" s="1"/>
  <c r="F269" i="31"/>
  <c r="G269" i="31"/>
  <c r="H269" i="31"/>
  <c r="I269" i="31"/>
  <c r="B270" i="31"/>
  <c r="C270" i="31"/>
  <c r="D270" i="31"/>
  <c r="E270" i="31"/>
  <c r="F270" i="31"/>
  <c r="G270" i="31"/>
  <c r="H270" i="31"/>
  <c r="I270" i="31"/>
  <c r="B271" i="31"/>
  <c r="C271" i="31"/>
  <c r="D271" i="31"/>
  <c r="E271" i="31"/>
  <c r="F271" i="31"/>
  <c r="G271" i="31"/>
  <c r="H271" i="31"/>
  <c r="I271" i="31"/>
  <c r="B272" i="31"/>
  <c r="C272" i="31"/>
  <c r="D272" i="31"/>
  <c r="E272" i="31"/>
  <c r="F272" i="31"/>
  <c r="G272" i="31"/>
  <c r="H272" i="31"/>
  <c r="I272" i="31"/>
  <c r="B273" i="31"/>
  <c r="C273" i="31"/>
  <c r="D273" i="31"/>
  <c r="E273" i="31"/>
  <c r="F273" i="31"/>
  <c r="G273" i="31"/>
  <c r="H273" i="31"/>
  <c r="I273" i="31"/>
  <c r="B274" i="31"/>
  <c r="C274" i="31"/>
  <c r="D274" i="31"/>
  <c r="E274" i="31"/>
  <c r="F274" i="31"/>
  <c r="G274" i="31"/>
  <c r="H274" i="31"/>
  <c r="I274" i="31"/>
  <c r="B275" i="31"/>
  <c r="C275" i="31"/>
  <c r="D275" i="31"/>
  <c r="E275" i="31"/>
  <c r="F275" i="31"/>
  <c r="G275" i="31"/>
  <c r="H275" i="31"/>
  <c r="I275" i="31"/>
  <c r="B276" i="31"/>
  <c r="C276" i="31"/>
  <c r="D276" i="31"/>
  <c r="E276" i="31"/>
  <c r="F276" i="31"/>
  <c r="G276" i="31"/>
  <c r="H276" i="31"/>
  <c r="I276" i="31"/>
  <c r="B277" i="31"/>
  <c r="C277" i="31"/>
  <c r="D277" i="31"/>
  <c r="E277" i="31"/>
  <c r="N277" i="31" s="1"/>
  <c r="P277" i="31" s="1"/>
  <c r="F277" i="31"/>
  <c r="G277" i="31"/>
  <c r="H277" i="31"/>
  <c r="I277" i="31"/>
  <c r="B278" i="31"/>
  <c r="C278" i="31"/>
  <c r="D278" i="31"/>
  <c r="E278" i="31"/>
  <c r="F278" i="31"/>
  <c r="G278" i="31"/>
  <c r="H278" i="31"/>
  <c r="I278" i="31"/>
  <c r="B279" i="31"/>
  <c r="C279" i="31"/>
  <c r="D279" i="31"/>
  <c r="E279" i="31"/>
  <c r="F279" i="31"/>
  <c r="G279" i="31"/>
  <c r="H279" i="31"/>
  <c r="I279" i="31"/>
  <c r="B280" i="31"/>
  <c r="C280" i="31"/>
  <c r="D280" i="31"/>
  <c r="E280" i="31"/>
  <c r="F280" i="31"/>
  <c r="G280" i="31"/>
  <c r="H280" i="31"/>
  <c r="I280" i="31"/>
  <c r="B281" i="31"/>
  <c r="C281" i="31"/>
  <c r="D281" i="31"/>
  <c r="E281" i="31"/>
  <c r="F281" i="31"/>
  <c r="G281" i="31"/>
  <c r="H281" i="31"/>
  <c r="I281" i="31"/>
  <c r="B282" i="31"/>
  <c r="C282" i="31"/>
  <c r="D282" i="31"/>
  <c r="E282" i="31"/>
  <c r="F282" i="31"/>
  <c r="G282" i="31"/>
  <c r="H282" i="31"/>
  <c r="I282" i="31"/>
  <c r="B283" i="31"/>
  <c r="C283" i="31"/>
  <c r="D283" i="31"/>
  <c r="E283" i="31"/>
  <c r="N283" i="31" s="1"/>
  <c r="P283" i="31" s="1"/>
  <c r="F283" i="31"/>
  <c r="G283" i="31"/>
  <c r="H283" i="31"/>
  <c r="I283" i="31"/>
  <c r="B284" i="31"/>
  <c r="C284" i="31"/>
  <c r="D284" i="31"/>
  <c r="E284" i="31"/>
  <c r="F284" i="31"/>
  <c r="G284" i="31"/>
  <c r="H284" i="31"/>
  <c r="I284" i="31"/>
  <c r="B285" i="31"/>
  <c r="C285" i="31"/>
  <c r="D285" i="31"/>
  <c r="E285" i="31"/>
  <c r="N285" i="31" s="1"/>
  <c r="P285" i="31" s="1"/>
  <c r="F285" i="31"/>
  <c r="G285" i="31"/>
  <c r="H285" i="31"/>
  <c r="I285" i="31"/>
  <c r="B286" i="31"/>
  <c r="C286" i="31"/>
  <c r="D286" i="31"/>
  <c r="E286" i="31"/>
  <c r="F286" i="31"/>
  <c r="G286" i="31"/>
  <c r="H286" i="31"/>
  <c r="I286" i="31"/>
  <c r="B287" i="31"/>
  <c r="C287" i="31"/>
  <c r="D287" i="31"/>
  <c r="E287" i="31"/>
  <c r="F287" i="31"/>
  <c r="G287" i="31"/>
  <c r="H287" i="31"/>
  <c r="I287" i="31"/>
  <c r="B288" i="31"/>
  <c r="C288" i="31"/>
  <c r="D288" i="31"/>
  <c r="E288" i="31"/>
  <c r="F288" i="31"/>
  <c r="G288" i="31"/>
  <c r="H288" i="31"/>
  <c r="I288" i="31"/>
  <c r="B289" i="31"/>
  <c r="C289" i="31"/>
  <c r="D289" i="31"/>
  <c r="E289" i="31"/>
  <c r="F289" i="31"/>
  <c r="G289" i="31"/>
  <c r="H289" i="31"/>
  <c r="I289" i="31"/>
  <c r="B290" i="31"/>
  <c r="C290" i="31"/>
  <c r="D290" i="31"/>
  <c r="E290" i="31"/>
  <c r="F290" i="31"/>
  <c r="G290" i="31"/>
  <c r="H290" i="31"/>
  <c r="I290" i="31"/>
  <c r="B291" i="31"/>
  <c r="C291" i="31"/>
  <c r="D291" i="31"/>
  <c r="E291" i="31"/>
  <c r="N291" i="31" s="1"/>
  <c r="P291" i="31" s="1"/>
  <c r="F291" i="31"/>
  <c r="G291" i="31"/>
  <c r="H291" i="31"/>
  <c r="I291" i="31"/>
  <c r="B292" i="31"/>
  <c r="C292" i="31"/>
  <c r="D292" i="31"/>
  <c r="E292" i="31"/>
  <c r="F292" i="31"/>
  <c r="G292" i="31"/>
  <c r="H292" i="31"/>
  <c r="I292" i="31"/>
  <c r="B293" i="31"/>
  <c r="C293" i="31"/>
  <c r="D293" i="31"/>
  <c r="E293" i="31"/>
  <c r="N293" i="31" s="1"/>
  <c r="P293" i="31" s="1"/>
  <c r="F293" i="31"/>
  <c r="G293" i="31"/>
  <c r="H293" i="31"/>
  <c r="I293" i="31"/>
  <c r="B294" i="31"/>
  <c r="C294" i="31"/>
  <c r="D294" i="31"/>
  <c r="E294" i="31"/>
  <c r="F294" i="31"/>
  <c r="G294" i="31"/>
  <c r="H294" i="31"/>
  <c r="I294" i="31"/>
  <c r="B295" i="31"/>
  <c r="C295" i="31"/>
  <c r="D295" i="31"/>
  <c r="E295" i="31"/>
  <c r="F295" i="31"/>
  <c r="G295" i="31"/>
  <c r="H295" i="31"/>
  <c r="I295" i="31"/>
  <c r="B296" i="31"/>
  <c r="C296" i="31"/>
  <c r="D296" i="31"/>
  <c r="E296" i="31"/>
  <c r="F296" i="31"/>
  <c r="G296" i="31"/>
  <c r="H296" i="31"/>
  <c r="I296" i="31"/>
  <c r="B297" i="31"/>
  <c r="C297" i="31"/>
  <c r="D297" i="31"/>
  <c r="E297" i="31"/>
  <c r="F297" i="31"/>
  <c r="G297" i="31"/>
  <c r="H297" i="31"/>
  <c r="I297" i="31"/>
  <c r="B298" i="31"/>
  <c r="C298" i="31"/>
  <c r="D298" i="31"/>
  <c r="E298" i="31"/>
  <c r="F298" i="31"/>
  <c r="G298" i="31"/>
  <c r="H298" i="31"/>
  <c r="I298" i="31"/>
  <c r="B299" i="31"/>
  <c r="C299" i="31"/>
  <c r="D299" i="31"/>
  <c r="E299" i="31"/>
  <c r="N299" i="31" s="1"/>
  <c r="P299" i="31" s="1"/>
  <c r="F299" i="31"/>
  <c r="G299" i="31"/>
  <c r="H299" i="31"/>
  <c r="I299" i="31"/>
  <c r="B300" i="31"/>
  <c r="C300" i="31"/>
  <c r="D300" i="31"/>
  <c r="E300" i="31"/>
  <c r="F300" i="31"/>
  <c r="G300" i="31"/>
  <c r="H300" i="31"/>
  <c r="I300" i="31"/>
  <c r="B301" i="31"/>
  <c r="C301" i="31"/>
  <c r="D301" i="31"/>
  <c r="E301" i="31"/>
  <c r="N301" i="31" s="1"/>
  <c r="P301" i="31" s="1"/>
  <c r="F301" i="31"/>
  <c r="G301" i="31"/>
  <c r="H301" i="31"/>
  <c r="I301" i="31"/>
  <c r="B302" i="31"/>
  <c r="C302" i="31"/>
  <c r="D302" i="31"/>
  <c r="E302" i="31"/>
  <c r="F302" i="31"/>
  <c r="G302" i="31"/>
  <c r="H302" i="31"/>
  <c r="I302" i="31"/>
  <c r="B303" i="31"/>
  <c r="C303" i="31"/>
  <c r="D303" i="31"/>
  <c r="E303" i="31"/>
  <c r="F303" i="31"/>
  <c r="G303" i="31"/>
  <c r="H303" i="31"/>
  <c r="I303" i="31"/>
  <c r="B304" i="31"/>
  <c r="C304" i="31"/>
  <c r="D304" i="31"/>
  <c r="E304" i="31"/>
  <c r="F304" i="31"/>
  <c r="G304" i="31"/>
  <c r="H304" i="31"/>
  <c r="I304" i="31"/>
  <c r="B305" i="31"/>
  <c r="C305" i="31"/>
  <c r="D305" i="31"/>
  <c r="E305" i="31"/>
  <c r="F305" i="31"/>
  <c r="G305" i="31"/>
  <c r="H305" i="31"/>
  <c r="I305" i="31"/>
  <c r="B306" i="31"/>
  <c r="C306" i="31"/>
  <c r="D306" i="31"/>
  <c r="E306" i="31"/>
  <c r="F306" i="31"/>
  <c r="G306" i="31"/>
  <c r="H306" i="31"/>
  <c r="I306" i="31"/>
  <c r="B307" i="31"/>
  <c r="C307" i="31"/>
  <c r="D307" i="31"/>
  <c r="E307" i="31"/>
  <c r="N307" i="31" s="1"/>
  <c r="P307" i="31" s="1"/>
  <c r="F307" i="31"/>
  <c r="G307" i="31"/>
  <c r="H307" i="31"/>
  <c r="I307" i="31"/>
  <c r="B308" i="31"/>
  <c r="C308" i="31"/>
  <c r="D308" i="31"/>
  <c r="E308" i="31"/>
  <c r="F308" i="31"/>
  <c r="G308" i="31"/>
  <c r="H308" i="31"/>
  <c r="I308" i="31"/>
  <c r="B309" i="31"/>
  <c r="C309" i="31"/>
  <c r="D309" i="31"/>
  <c r="E309" i="31"/>
  <c r="N309" i="31" s="1"/>
  <c r="P309" i="31" s="1"/>
  <c r="F309" i="31"/>
  <c r="G309" i="31"/>
  <c r="H309" i="31"/>
  <c r="I309" i="31"/>
  <c r="B310" i="31"/>
  <c r="C310" i="31"/>
  <c r="D310" i="31"/>
  <c r="E310" i="31"/>
  <c r="F310" i="31"/>
  <c r="G310" i="31"/>
  <c r="H310" i="31"/>
  <c r="I310" i="31"/>
  <c r="B311" i="31"/>
  <c r="C311" i="31"/>
  <c r="D311" i="31"/>
  <c r="E311" i="31"/>
  <c r="F311" i="31"/>
  <c r="G311" i="31"/>
  <c r="H311" i="31"/>
  <c r="I311" i="31"/>
  <c r="B312" i="31"/>
  <c r="C312" i="31"/>
  <c r="D312" i="31"/>
  <c r="E312" i="31"/>
  <c r="F312" i="31"/>
  <c r="G312" i="31"/>
  <c r="H312" i="31"/>
  <c r="I312" i="31"/>
  <c r="B313" i="31"/>
  <c r="C313" i="31"/>
  <c r="D313" i="31"/>
  <c r="E313" i="31"/>
  <c r="F313" i="31"/>
  <c r="G313" i="31"/>
  <c r="H313" i="31"/>
  <c r="I313" i="31"/>
  <c r="B314" i="31"/>
  <c r="C314" i="31"/>
  <c r="D314" i="31"/>
  <c r="E314" i="31"/>
  <c r="F314" i="31"/>
  <c r="G314" i="31"/>
  <c r="H314" i="31"/>
  <c r="I314" i="31"/>
  <c r="B315" i="31"/>
  <c r="C315" i="31"/>
  <c r="D315" i="31"/>
  <c r="E315" i="31"/>
  <c r="N315" i="31" s="1"/>
  <c r="P315" i="31" s="1"/>
  <c r="F315" i="31"/>
  <c r="G315" i="31"/>
  <c r="H315" i="31"/>
  <c r="I315" i="31"/>
  <c r="B316" i="31"/>
  <c r="C316" i="31"/>
  <c r="D316" i="31"/>
  <c r="E316" i="31"/>
  <c r="N316" i="31" s="1"/>
  <c r="P316" i="31" s="1"/>
  <c r="F316" i="31"/>
  <c r="G316" i="31"/>
  <c r="H316" i="31"/>
  <c r="I316" i="31"/>
  <c r="B317" i="31"/>
  <c r="C317" i="31"/>
  <c r="D317" i="31"/>
  <c r="E317" i="31"/>
  <c r="N317" i="31" s="1"/>
  <c r="P317" i="31" s="1"/>
  <c r="F317" i="31"/>
  <c r="G317" i="31"/>
  <c r="H317" i="31"/>
  <c r="I317" i="31"/>
  <c r="B318" i="31"/>
  <c r="C318" i="31"/>
  <c r="D318" i="31"/>
  <c r="E318" i="31"/>
  <c r="N318" i="31" s="1"/>
  <c r="P318" i="31" s="1"/>
  <c r="F318" i="31"/>
  <c r="G318" i="31"/>
  <c r="H318" i="31"/>
  <c r="I318" i="31"/>
  <c r="B319" i="31"/>
  <c r="C319" i="31"/>
  <c r="D319" i="31"/>
  <c r="E319" i="31"/>
  <c r="N319" i="31" s="1"/>
  <c r="P319" i="31" s="1"/>
  <c r="F319" i="31"/>
  <c r="G319" i="31"/>
  <c r="H319" i="31"/>
  <c r="I319" i="31"/>
  <c r="B320" i="31"/>
  <c r="C320" i="31"/>
  <c r="D320" i="31"/>
  <c r="E320" i="31"/>
  <c r="F320" i="31"/>
  <c r="G320" i="31"/>
  <c r="H320" i="31"/>
  <c r="I320" i="31"/>
  <c r="B321" i="31"/>
  <c r="C321" i="31"/>
  <c r="D321" i="31"/>
  <c r="E321" i="31"/>
  <c r="F321" i="31"/>
  <c r="G321" i="31"/>
  <c r="H321" i="31"/>
  <c r="I321" i="31"/>
  <c r="B322" i="31"/>
  <c r="C322" i="31"/>
  <c r="D322" i="31"/>
  <c r="E322" i="31"/>
  <c r="N322" i="31" s="1"/>
  <c r="P322" i="31" s="1"/>
  <c r="F322" i="31"/>
  <c r="G322" i="31"/>
  <c r="H322" i="31"/>
  <c r="I322" i="31"/>
  <c r="B323" i="31"/>
  <c r="C323" i="31"/>
  <c r="D323" i="31"/>
  <c r="E323" i="31"/>
  <c r="N323" i="31" s="1"/>
  <c r="P323" i="31" s="1"/>
  <c r="F323" i="31"/>
  <c r="G323" i="31"/>
  <c r="H323" i="31"/>
  <c r="I323" i="31"/>
  <c r="B324" i="31"/>
  <c r="C324" i="31"/>
  <c r="D324" i="31"/>
  <c r="E324" i="31"/>
  <c r="F324" i="31"/>
  <c r="G324" i="31"/>
  <c r="H324" i="31"/>
  <c r="I324" i="31"/>
  <c r="B325" i="31"/>
  <c r="C325" i="31"/>
  <c r="D325" i="31"/>
  <c r="E325" i="31"/>
  <c r="N325" i="31" s="1"/>
  <c r="P325" i="31" s="1"/>
  <c r="F325" i="31"/>
  <c r="G325" i="31"/>
  <c r="H325" i="31"/>
  <c r="I325" i="31"/>
  <c r="B326" i="31"/>
  <c r="C326" i="31"/>
  <c r="D326" i="31"/>
  <c r="E326" i="31"/>
  <c r="F326" i="31"/>
  <c r="G326" i="31"/>
  <c r="H326" i="31"/>
  <c r="I326" i="31"/>
  <c r="B327" i="31"/>
  <c r="C327" i="31"/>
  <c r="D327" i="31"/>
  <c r="E327" i="31"/>
  <c r="N327" i="31" s="1"/>
  <c r="P327" i="31" s="1"/>
  <c r="F327" i="31"/>
  <c r="G327" i="31"/>
  <c r="H327" i="31"/>
  <c r="I327" i="31"/>
  <c r="B328" i="31"/>
  <c r="C328" i="31"/>
  <c r="D328" i="31"/>
  <c r="E328" i="31"/>
  <c r="N328" i="31" s="1"/>
  <c r="P328" i="31" s="1"/>
  <c r="F328" i="31"/>
  <c r="G328" i="31"/>
  <c r="H328" i="31"/>
  <c r="I328" i="31"/>
  <c r="B329" i="31"/>
  <c r="C329" i="31"/>
  <c r="D329" i="31"/>
  <c r="E329" i="31"/>
  <c r="N329" i="31" s="1"/>
  <c r="P329" i="31" s="1"/>
  <c r="F329" i="31"/>
  <c r="G329" i="31"/>
  <c r="H329" i="31"/>
  <c r="I329" i="31"/>
  <c r="B330" i="31"/>
  <c r="C330" i="31"/>
  <c r="D330" i="31"/>
  <c r="E330" i="31"/>
  <c r="N330" i="31" s="1"/>
  <c r="P330" i="31" s="1"/>
  <c r="F330" i="31"/>
  <c r="G330" i="31"/>
  <c r="H330" i="31"/>
  <c r="I330" i="31"/>
  <c r="B331" i="31"/>
  <c r="C331" i="31"/>
  <c r="D331" i="31"/>
  <c r="E331" i="31"/>
  <c r="N331" i="31" s="1"/>
  <c r="P331" i="31" s="1"/>
  <c r="F331" i="31"/>
  <c r="G331" i="31"/>
  <c r="H331" i="31"/>
  <c r="I331" i="31"/>
  <c r="B332" i="31"/>
  <c r="C332" i="31"/>
  <c r="D332" i="31"/>
  <c r="E332" i="31"/>
  <c r="N332" i="31" s="1"/>
  <c r="P332" i="31" s="1"/>
  <c r="F332" i="31"/>
  <c r="G332" i="31"/>
  <c r="H332" i="31"/>
  <c r="I332" i="31"/>
  <c r="B333" i="31"/>
  <c r="C333" i="31"/>
  <c r="D333" i="31"/>
  <c r="E333" i="31"/>
  <c r="N333" i="31" s="1"/>
  <c r="P333" i="31" s="1"/>
  <c r="F333" i="31"/>
  <c r="G333" i="31"/>
  <c r="H333" i="31"/>
  <c r="I333" i="31"/>
  <c r="B334" i="31"/>
  <c r="C334" i="31"/>
  <c r="D334" i="31"/>
  <c r="E334" i="31"/>
  <c r="F334" i="31"/>
  <c r="G334" i="31"/>
  <c r="H334" i="31"/>
  <c r="I334" i="31"/>
  <c r="B335" i="31"/>
  <c r="C335" i="31"/>
  <c r="D335" i="31"/>
  <c r="E335" i="31"/>
  <c r="N335" i="31" s="1"/>
  <c r="P335" i="31" s="1"/>
  <c r="F335" i="31"/>
  <c r="G335" i="31"/>
  <c r="H335" i="31"/>
  <c r="I335" i="31"/>
  <c r="B336" i="31"/>
  <c r="C336" i="31"/>
  <c r="D336" i="31"/>
  <c r="E336" i="31"/>
  <c r="N336" i="31" s="1"/>
  <c r="P336" i="31" s="1"/>
  <c r="F336" i="31"/>
  <c r="G336" i="31"/>
  <c r="H336" i="31"/>
  <c r="I336" i="31"/>
  <c r="B337" i="31"/>
  <c r="C337" i="31"/>
  <c r="D337" i="31"/>
  <c r="E337" i="31"/>
  <c r="N337" i="31" s="1"/>
  <c r="P337" i="31" s="1"/>
  <c r="F337" i="31"/>
  <c r="G337" i="31"/>
  <c r="H337" i="31"/>
  <c r="I337" i="31"/>
  <c r="B338" i="31"/>
  <c r="C338" i="31"/>
  <c r="D338" i="31"/>
  <c r="E338" i="31"/>
  <c r="N338" i="31" s="1"/>
  <c r="P338" i="31" s="1"/>
  <c r="F338" i="31"/>
  <c r="G338" i="31"/>
  <c r="H338" i="31"/>
  <c r="I338" i="31"/>
  <c r="B339" i="31"/>
  <c r="C339" i="31"/>
  <c r="D339" i="31"/>
  <c r="E339" i="31"/>
  <c r="N339" i="31" s="1"/>
  <c r="P339" i="31" s="1"/>
  <c r="F339" i="31"/>
  <c r="G339" i="31"/>
  <c r="H339" i="31"/>
  <c r="I339" i="31"/>
  <c r="B340" i="31"/>
  <c r="C340" i="31"/>
  <c r="D340" i="31"/>
  <c r="E340" i="31"/>
  <c r="F340" i="31"/>
  <c r="G340" i="31"/>
  <c r="H340" i="31"/>
  <c r="I340" i="31"/>
  <c r="B341" i="31"/>
  <c r="C341" i="31"/>
  <c r="D341" i="31"/>
  <c r="E341" i="31"/>
  <c r="N341" i="31" s="1"/>
  <c r="P341" i="31" s="1"/>
  <c r="F341" i="31"/>
  <c r="G341" i="31"/>
  <c r="H341" i="31"/>
  <c r="I341" i="31"/>
  <c r="B342" i="31"/>
  <c r="C342" i="31"/>
  <c r="D342" i="31"/>
  <c r="E342" i="31"/>
  <c r="N342" i="31" s="1"/>
  <c r="P342" i="31" s="1"/>
  <c r="F342" i="31"/>
  <c r="G342" i="31"/>
  <c r="H342" i="31"/>
  <c r="I342" i="31"/>
  <c r="B343" i="31"/>
  <c r="C343" i="31"/>
  <c r="D343" i="31"/>
  <c r="E343" i="31"/>
  <c r="N343" i="31" s="1"/>
  <c r="P343" i="31" s="1"/>
  <c r="F343" i="31"/>
  <c r="G343" i="31"/>
  <c r="H343" i="31"/>
  <c r="I343" i="31"/>
  <c r="B344" i="31"/>
  <c r="C344" i="31"/>
  <c r="D344" i="31"/>
  <c r="E344" i="31"/>
  <c r="N344" i="31" s="1"/>
  <c r="P344" i="31" s="1"/>
  <c r="F344" i="31"/>
  <c r="G344" i="31"/>
  <c r="H344" i="31"/>
  <c r="I344" i="31"/>
  <c r="B345" i="31"/>
  <c r="C345" i="31"/>
  <c r="D345" i="31"/>
  <c r="E345" i="31"/>
  <c r="N345" i="31" s="1"/>
  <c r="P345" i="31" s="1"/>
  <c r="F345" i="31"/>
  <c r="G345" i="31"/>
  <c r="H345" i="31"/>
  <c r="I345" i="31"/>
  <c r="B346" i="31"/>
  <c r="C346" i="31"/>
  <c r="D346" i="31"/>
  <c r="E346" i="31"/>
  <c r="F346" i="31"/>
  <c r="G346" i="31"/>
  <c r="H346" i="31"/>
  <c r="I346" i="31"/>
  <c r="B347" i="31"/>
  <c r="C347" i="31"/>
  <c r="D347" i="31"/>
  <c r="E347" i="31"/>
  <c r="N347" i="31" s="1"/>
  <c r="P347" i="31" s="1"/>
  <c r="F347" i="31"/>
  <c r="G347" i="31"/>
  <c r="H347" i="31"/>
  <c r="I347" i="31"/>
  <c r="B348" i="31"/>
  <c r="C348" i="31"/>
  <c r="D348" i="31"/>
  <c r="E348" i="31"/>
  <c r="N348" i="31" s="1"/>
  <c r="P348" i="31" s="1"/>
  <c r="F348" i="31"/>
  <c r="G348" i="31"/>
  <c r="H348" i="31"/>
  <c r="I348" i="31"/>
  <c r="B349" i="31"/>
  <c r="C349" i="31"/>
  <c r="D349" i="31"/>
  <c r="E349" i="31"/>
  <c r="N349" i="31" s="1"/>
  <c r="P349" i="31" s="1"/>
  <c r="F349" i="31"/>
  <c r="G349" i="31"/>
  <c r="H349" i="31"/>
  <c r="I349" i="31"/>
  <c r="B350" i="31"/>
  <c r="C350" i="31"/>
  <c r="D350" i="31"/>
  <c r="E350" i="31"/>
  <c r="N350" i="31" s="1"/>
  <c r="P350" i="31" s="1"/>
  <c r="F350" i="31"/>
  <c r="G350" i="31"/>
  <c r="H350" i="31"/>
  <c r="I350" i="31"/>
  <c r="B351" i="31"/>
  <c r="C351" i="31"/>
  <c r="D351" i="31"/>
  <c r="E351" i="31"/>
  <c r="F351" i="31"/>
  <c r="G351" i="31"/>
  <c r="H351" i="31"/>
  <c r="I351" i="31"/>
  <c r="B352" i="31"/>
  <c r="C352" i="31"/>
  <c r="D352" i="31"/>
  <c r="E352" i="31"/>
  <c r="N352" i="31" s="1"/>
  <c r="P352" i="31" s="1"/>
  <c r="F352" i="31"/>
  <c r="G352" i="31"/>
  <c r="H352" i="31"/>
  <c r="I352" i="31"/>
  <c r="B353" i="31"/>
  <c r="C353" i="31"/>
  <c r="D353" i="31"/>
  <c r="E353" i="31"/>
  <c r="N353" i="31" s="1"/>
  <c r="P353" i="31" s="1"/>
  <c r="F353" i="31"/>
  <c r="G353" i="31"/>
  <c r="H353" i="31"/>
  <c r="I353" i="31"/>
  <c r="B354" i="31"/>
  <c r="C354" i="31"/>
  <c r="D354" i="31"/>
  <c r="E354" i="31"/>
  <c r="N354" i="31" s="1"/>
  <c r="P354" i="31" s="1"/>
  <c r="F354" i="31"/>
  <c r="G354" i="31"/>
  <c r="H354" i="31"/>
  <c r="I354" i="31"/>
  <c r="B355" i="31"/>
  <c r="C355" i="31"/>
  <c r="D355" i="31"/>
  <c r="E355" i="31"/>
  <c r="N355" i="31" s="1"/>
  <c r="P355" i="31" s="1"/>
  <c r="F355" i="31"/>
  <c r="G355" i="31"/>
  <c r="H355" i="31"/>
  <c r="I355" i="31"/>
  <c r="B356" i="31"/>
  <c r="C356" i="31"/>
  <c r="D356" i="31"/>
  <c r="E356" i="31"/>
  <c r="N356" i="31" s="1"/>
  <c r="P356" i="31" s="1"/>
  <c r="F356" i="31"/>
  <c r="G356" i="31"/>
  <c r="H356" i="31"/>
  <c r="I356" i="31"/>
  <c r="B357" i="31"/>
  <c r="C357" i="31"/>
  <c r="D357" i="31"/>
  <c r="E357" i="31"/>
  <c r="N357" i="31" s="1"/>
  <c r="P357" i="31" s="1"/>
  <c r="F357" i="31"/>
  <c r="G357" i="31"/>
  <c r="H357" i="31"/>
  <c r="I357" i="31"/>
  <c r="B358" i="31"/>
  <c r="C358" i="31"/>
  <c r="D358" i="31"/>
  <c r="E358" i="31"/>
  <c r="N358" i="31" s="1"/>
  <c r="P358" i="31" s="1"/>
  <c r="F358" i="31"/>
  <c r="G358" i="31"/>
  <c r="H358" i="31"/>
  <c r="I358" i="31"/>
  <c r="B359" i="31"/>
  <c r="C359" i="31"/>
  <c r="D359" i="31"/>
  <c r="E359" i="31"/>
  <c r="N359" i="31" s="1"/>
  <c r="P359" i="31" s="1"/>
  <c r="F359" i="31"/>
  <c r="G359" i="31"/>
  <c r="H359" i="31"/>
  <c r="I359" i="31"/>
  <c r="B360" i="31"/>
  <c r="C360" i="31"/>
  <c r="D360" i="31"/>
  <c r="E360" i="31"/>
  <c r="N360" i="31" s="1"/>
  <c r="P360" i="31" s="1"/>
  <c r="F360" i="31"/>
  <c r="G360" i="31"/>
  <c r="H360" i="31"/>
  <c r="I360" i="31"/>
  <c r="B361" i="31"/>
  <c r="C361" i="31"/>
  <c r="D361" i="31"/>
  <c r="E361" i="31"/>
  <c r="N361" i="31" s="1"/>
  <c r="P361" i="31" s="1"/>
  <c r="F361" i="31"/>
  <c r="G361" i="31"/>
  <c r="H361" i="31"/>
  <c r="I361" i="31"/>
  <c r="B362" i="31"/>
  <c r="C362" i="31"/>
  <c r="D362" i="31"/>
  <c r="E362" i="31"/>
  <c r="N362" i="31" s="1"/>
  <c r="P362" i="31" s="1"/>
  <c r="F362" i="31"/>
  <c r="G362" i="31"/>
  <c r="H362" i="31"/>
  <c r="I362" i="31"/>
  <c r="B363" i="31"/>
  <c r="C363" i="31"/>
  <c r="D363" i="31"/>
  <c r="E363" i="31"/>
  <c r="N363" i="31" s="1"/>
  <c r="P363" i="31" s="1"/>
  <c r="F363" i="31"/>
  <c r="G363" i="31"/>
  <c r="H363" i="31"/>
  <c r="I363" i="31"/>
  <c r="B364" i="31"/>
  <c r="C364" i="31"/>
  <c r="D364" i="31"/>
  <c r="E364" i="31"/>
  <c r="N364" i="31" s="1"/>
  <c r="P364" i="31" s="1"/>
  <c r="F364" i="31"/>
  <c r="G364" i="31"/>
  <c r="H364" i="31"/>
  <c r="I364" i="31"/>
  <c r="B365" i="31"/>
  <c r="C365" i="31"/>
  <c r="D365" i="31"/>
  <c r="E365" i="31"/>
  <c r="N365" i="31" s="1"/>
  <c r="P365" i="31" s="1"/>
  <c r="F365" i="31"/>
  <c r="G365" i="31"/>
  <c r="H365" i="31"/>
  <c r="I365" i="31"/>
  <c r="B366" i="31"/>
  <c r="C366" i="31"/>
  <c r="D366" i="31"/>
  <c r="E366" i="31"/>
  <c r="N366" i="31" s="1"/>
  <c r="P366" i="31" s="1"/>
  <c r="F366" i="31"/>
  <c r="G366" i="31"/>
  <c r="H366" i="31"/>
  <c r="I366" i="31"/>
  <c r="B367" i="31"/>
  <c r="C367" i="31"/>
  <c r="D367" i="31"/>
  <c r="E367" i="31"/>
  <c r="N367" i="31" s="1"/>
  <c r="P367" i="31" s="1"/>
  <c r="F367" i="31"/>
  <c r="G367" i="31"/>
  <c r="H367" i="31"/>
  <c r="I367" i="31"/>
  <c r="B368" i="31"/>
  <c r="C368" i="31"/>
  <c r="D368" i="31"/>
  <c r="E368" i="31"/>
  <c r="N368" i="31" s="1"/>
  <c r="P368" i="31" s="1"/>
  <c r="F368" i="31"/>
  <c r="G368" i="31"/>
  <c r="H368" i="31"/>
  <c r="I368" i="31"/>
  <c r="B369" i="31"/>
  <c r="C369" i="31"/>
  <c r="D369" i="31"/>
  <c r="E369" i="31"/>
  <c r="N369" i="31" s="1"/>
  <c r="P369" i="31" s="1"/>
  <c r="F369" i="31"/>
  <c r="G369" i="31"/>
  <c r="H369" i="31"/>
  <c r="I369" i="31"/>
  <c r="B370" i="31"/>
  <c r="C370" i="31"/>
  <c r="D370" i="31"/>
  <c r="E370" i="31"/>
  <c r="N370" i="31" s="1"/>
  <c r="P370" i="31" s="1"/>
  <c r="F370" i="31"/>
  <c r="G370" i="31"/>
  <c r="H370" i="31"/>
  <c r="I370" i="31"/>
  <c r="B371" i="31"/>
  <c r="C371" i="31"/>
  <c r="D371" i="31"/>
  <c r="E371" i="31"/>
  <c r="N371" i="31" s="1"/>
  <c r="P371" i="31" s="1"/>
  <c r="F371" i="31"/>
  <c r="G371" i="31"/>
  <c r="H371" i="31"/>
  <c r="I371" i="31"/>
  <c r="B372" i="31"/>
  <c r="C372" i="31"/>
  <c r="D372" i="31"/>
  <c r="E372" i="31"/>
  <c r="N372" i="31" s="1"/>
  <c r="P372" i="31" s="1"/>
  <c r="F372" i="31"/>
  <c r="G372" i="31"/>
  <c r="H372" i="31"/>
  <c r="I372" i="31"/>
  <c r="B373" i="31"/>
  <c r="C373" i="31"/>
  <c r="D373" i="31"/>
  <c r="E373" i="31"/>
  <c r="N373" i="31" s="1"/>
  <c r="P373" i="31" s="1"/>
  <c r="F373" i="31"/>
  <c r="G373" i="31"/>
  <c r="H373" i="31"/>
  <c r="I373" i="31"/>
  <c r="B374" i="31"/>
  <c r="C374" i="31"/>
  <c r="D374" i="31"/>
  <c r="E374" i="31"/>
  <c r="N374" i="31" s="1"/>
  <c r="P374" i="31" s="1"/>
  <c r="F374" i="31"/>
  <c r="G374" i="31"/>
  <c r="H374" i="31"/>
  <c r="I374" i="31"/>
  <c r="B375" i="31"/>
  <c r="C375" i="31"/>
  <c r="D375" i="31"/>
  <c r="E375" i="31"/>
  <c r="N375" i="31" s="1"/>
  <c r="P375" i="31" s="1"/>
  <c r="F375" i="31"/>
  <c r="G375" i="31"/>
  <c r="H375" i="31"/>
  <c r="I375" i="31"/>
  <c r="B376" i="31"/>
  <c r="C376" i="31"/>
  <c r="D376" i="31"/>
  <c r="E376" i="31"/>
  <c r="N376" i="31" s="1"/>
  <c r="P376" i="31" s="1"/>
  <c r="F376" i="31"/>
  <c r="G376" i="31"/>
  <c r="H376" i="31"/>
  <c r="I376" i="31"/>
  <c r="B377" i="31"/>
  <c r="C377" i="31"/>
  <c r="D377" i="31"/>
  <c r="E377" i="31"/>
  <c r="N377" i="31" s="1"/>
  <c r="P377" i="31" s="1"/>
  <c r="F377" i="31"/>
  <c r="G377" i="31"/>
  <c r="H377" i="31"/>
  <c r="I377" i="31"/>
  <c r="B378" i="31"/>
  <c r="C378" i="31"/>
  <c r="D378" i="31"/>
  <c r="E378" i="31"/>
  <c r="N378" i="31" s="1"/>
  <c r="P378" i="31" s="1"/>
  <c r="F378" i="31"/>
  <c r="G378" i="31"/>
  <c r="H378" i="31"/>
  <c r="I378" i="31"/>
  <c r="B379" i="31"/>
  <c r="C379" i="31"/>
  <c r="D379" i="31"/>
  <c r="E379" i="31"/>
  <c r="N379" i="31" s="1"/>
  <c r="P379" i="31" s="1"/>
  <c r="F379" i="31"/>
  <c r="G379" i="31"/>
  <c r="H379" i="31"/>
  <c r="I379" i="31"/>
  <c r="B380" i="31"/>
  <c r="C380" i="31"/>
  <c r="D380" i="31"/>
  <c r="E380" i="31"/>
  <c r="N380" i="31" s="1"/>
  <c r="P380" i="31" s="1"/>
  <c r="F380" i="31"/>
  <c r="G380" i="31"/>
  <c r="H380" i="31"/>
  <c r="I380" i="31"/>
  <c r="B381" i="31"/>
  <c r="C381" i="31"/>
  <c r="D381" i="31"/>
  <c r="E381" i="31"/>
  <c r="N381" i="31" s="1"/>
  <c r="P381" i="31" s="1"/>
  <c r="F381" i="31"/>
  <c r="G381" i="31"/>
  <c r="H381" i="31"/>
  <c r="I381" i="31"/>
  <c r="B382" i="31"/>
  <c r="C382" i="31"/>
  <c r="D382" i="31"/>
  <c r="E382" i="31"/>
  <c r="N382" i="31" s="1"/>
  <c r="P382" i="31" s="1"/>
  <c r="F382" i="31"/>
  <c r="G382" i="31"/>
  <c r="H382" i="31"/>
  <c r="I382" i="31"/>
  <c r="B383" i="31"/>
  <c r="C383" i="31"/>
  <c r="D383" i="31"/>
  <c r="E383" i="31"/>
  <c r="N383" i="31" s="1"/>
  <c r="P383" i="31" s="1"/>
  <c r="F383" i="31"/>
  <c r="G383" i="31"/>
  <c r="H383" i="31"/>
  <c r="I383" i="31"/>
  <c r="B384" i="31"/>
  <c r="C384" i="31"/>
  <c r="D384" i="31"/>
  <c r="E384" i="31"/>
  <c r="N384" i="31" s="1"/>
  <c r="P384" i="31" s="1"/>
  <c r="F384" i="31"/>
  <c r="G384" i="31"/>
  <c r="H384" i="31"/>
  <c r="I384" i="31"/>
  <c r="B385" i="31"/>
  <c r="C385" i="31"/>
  <c r="D385" i="31"/>
  <c r="E385" i="31"/>
  <c r="N385" i="31" s="1"/>
  <c r="P385" i="31" s="1"/>
  <c r="F385" i="31"/>
  <c r="G385" i="31"/>
  <c r="H385" i="31"/>
  <c r="I385" i="31"/>
  <c r="B386" i="31"/>
  <c r="C386" i="31"/>
  <c r="D386" i="31"/>
  <c r="E386" i="31"/>
  <c r="N386" i="31" s="1"/>
  <c r="P386" i="31" s="1"/>
  <c r="F386" i="31"/>
  <c r="G386" i="31"/>
  <c r="H386" i="31"/>
  <c r="I386" i="31"/>
  <c r="B387" i="31"/>
  <c r="C387" i="31"/>
  <c r="D387" i="31"/>
  <c r="E387" i="31"/>
  <c r="N387" i="31" s="1"/>
  <c r="P387" i="31" s="1"/>
  <c r="F387" i="31"/>
  <c r="G387" i="31"/>
  <c r="H387" i="31"/>
  <c r="I387" i="31"/>
  <c r="B388" i="31"/>
  <c r="C388" i="31"/>
  <c r="D388" i="31"/>
  <c r="E388" i="31"/>
  <c r="F388" i="31"/>
  <c r="G388" i="31"/>
  <c r="H388" i="31"/>
  <c r="I388" i="31"/>
  <c r="B389" i="31"/>
  <c r="C389" i="31"/>
  <c r="D389" i="31"/>
  <c r="E389" i="31"/>
  <c r="N389" i="31" s="1"/>
  <c r="P389" i="31" s="1"/>
  <c r="F389" i="31"/>
  <c r="G389" i="31"/>
  <c r="H389" i="31"/>
  <c r="I389" i="31"/>
  <c r="B390" i="31"/>
  <c r="C390" i="31"/>
  <c r="D390" i="31"/>
  <c r="E390" i="31"/>
  <c r="N390" i="31" s="1"/>
  <c r="P390" i="31" s="1"/>
  <c r="F390" i="31"/>
  <c r="G390" i="31"/>
  <c r="H390" i="31"/>
  <c r="I390" i="31"/>
  <c r="B391" i="31"/>
  <c r="C391" i="31"/>
  <c r="D391" i="31"/>
  <c r="E391" i="31"/>
  <c r="N391" i="31" s="1"/>
  <c r="P391" i="31" s="1"/>
  <c r="F391" i="31"/>
  <c r="G391" i="31"/>
  <c r="H391" i="31"/>
  <c r="I391" i="31"/>
  <c r="B392" i="31"/>
  <c r="C392" i="31"/>
  <c r="D392" i="31"/>
  <c r="E392" i="31"/>
  <c r="N392" i="31" s="1"/>
  <c r="P392" i="31" s="1"/>
  <c r="F392" i="31"/>
  <c r="G392" i="31"/>
  <c r="H392" i="31"/>
  <c r="I392" i="31"/>
  <c r="B393" i="31"/>
  <c r="C393" i="31"/>
  <c r="D393" i="31"/>
  <c r="E393" i="31"/>
  <c r="N393" i="31" s="1"/>
  <c r="P393" i="31" s="1"/>
  <c r="F393" i="31"/>
  <c r="G393" i="31"/>
  <c r="H393" i="31"/>
  <c r="I393" i="31"/>
  <c r="B394" i="31"/>
  <c r="C394" i="31"/>
  <c r="D394" i="31"/>
  <c r="E394" i="31"/>
  <c r="N394" i="31" s="1"/>
  <c r="P394" i="31" s="1"/>
  <c r="F394" i="31"/>
  <c r="G394" i="31"/>
  <c r="H394" i="31"/>
  <c r="I394" i="31"/>
  <c r="B395" i="31"/>
  <c r="C395" i="31"/>
  <c r="D395" i="31"/>
  <c r="E395" i="31"/>
  <c r="N395" i="31" s="1"/>
  <c r="P395" i="31" s="1"/>
  <c r="F395" i="31"/>
  <c r="G395" i="31"/>
  <c r="H395" i="31"/>
  <c r="I395" i="31"/>
  <c r="B396" i="31"/>
  <c r="C396" i="31"/>
  <c r="D396" i="31"/>
  <c r="E396" i="31"/>
  <c r="N396" i="31" s="1"/>
  <c r="P396" i="31" s="1"/>
  <c r="F396" i="31"/>
  <c r="G396" i="31"/>
  <c r="H396" i="31"/>
  <c r="I396" i="31"/>
  <c r="B397" i="31"/>
  <c r="C397" i="31"/>
  <c r="D397" i="31"/>
  <c r="E397" i="31"/>
  <c r="N397" i="31" s="1"/>
  <c r="P397" i="31" s="1"/>
  <c r="F397" i="31"/>
  <c r="G397" i="31"/>
  <c r="H397" i="31"/>
  <c r="I397" i="31"/>
  <c r="B398" i="31"/>
  <c r="C398" i="31"/>
  <c r="D398" i="31"/>
  <c r="E398" i="31"/>
  <c r="N398" i="31" s="1"/>
  <c r="P398" i="31" s="1"/>
  <c r="F398" i="31"/>
  <c r="G398" i="31"/>
  <c r="H398" i="31"/>
  <c r="I398" i="31"/>
  <c r="B399" i="31"/>
  <c r="C399" i="31"/>
  <c r="D399" i="31"/>
  <c r="E399" i="31"/>
  <c r="N399" i="31" s="1"/>
  <c r="P399" i="31" s="1"/>
  <c r="F399" i="31"/>
  <c r="G399" i="31"/>
  <c r="H399" i="31"/>
  <c r="I399" i="31"/>
  <c r="B400" i="31"/>
  <c r="C400" i="31"/>
  <c r="D400" i="31"/>
  <c r="E400" i="31"/>
  <c r="N400" i="31" s="1"/>
  <c r="P400" i="31" s="1"/>
  <c r="F400" i="31"/>
  <c r="G400" i="31"/>
  <c r="H400" i="31"/>
  <c r="I400" i="31"/>
  <c r="B401" i="31"/>
  <c r="C401" i="31"/>
  <c r="D401" i="31"/>
  <c r="E401" i="31"/>
  <c r="N401" i="31" s="1"/>
  <c r="P401" i="31" s="1"/>
  <c r="F401" i="31"/>
  <c r="G401" i="31"/>
  <c r="H401" i="31"/>
  <c r="I401" i="31"/>
  <c r="B402" i="31"/>
  <c r="C402" i="31"/>
  <c r="D402" i="31"/>
  <c r="E402" i="31"/>
  <c r="N402" i="31" s="1"/>
  <c r="P402" i="31" s="1"/>
  <c r="F402" i="31"/>
  <c r="G402" i="31"/>
  <c r="H402" i="31"/>
  <c r="I402" i="31"/>
  <c r="B403" i="31"/>
  <c r="C403" i="31"/>
  <c r="D403" i="31"/>
  <c r="E403" i="31"/>
  <c r="N403" i="31" s="1"/>
  <c r="P403" i="31" s="1"/>
  <c r="F403" i="31"/>
  <c r="G403" i="31"/>
  <c r="H403" i="31"/>
  <c r="I403" i="31"/>
  <c r="B404" i="31"/>
  <c r="C404" i="31"/>
  <c r="D404" i="31"/>
  <c r="E404" i="31"/>
  <c r="N404" i="31" s="1"/>
  <c r="P404" i="31" s="1"/>
  <c r="F404" i="31"/>
  <c r="G404" i="31"/>
  <c r="H404" i="31"/>
  <c r="I404" i="31"/>
  <c r="B405" i="31"/>
  <c r="C405" i="31"/>
  <c r="D405" i="31"/>
  <c r="E405" i="31"/>
  <c r="N405" i="31" s="1"/>
  <c r="P405" i="31" s="1"/>
  <c r="F405" i="31"/>
  <c r="G405" i="31"/>
  <c r="H405" i="31"/>
  <c r="I405" i="31"/>
  <c r="B406" i="31"/>
  <c r="C406" i="31"/>
  <c r="D406" i="31"/>
  <c r="E406" i="31"/>
  <c r="N406" i="31" s="1"/>
  <c r="P406" i="31" s="1"/>
  <c r="F406" i="31"/>
  <c r="G406" i="31"/>
  <c r="H406" i="31"/>
  <c r="I406" i="31"/>
  <c r="B407" i="31"/>
  <c r="C407" i="31"/>
  <c r="D407" i="31"/>
  <c r="E407" i="31"/>
  <c r="N407" i="31" s="1"/>
  <c r="P407" i="31" s="1"/>
  <c r="F407" i="31"/>
  <c r="G407" i="31"/>
  <c r="H407" i="31"/>
  <c r="I407" i="31"/>
  <c r="B408" i="31"/>
  <c r="C408" i="31"/>
  <c r="D408" i="31"/>
  <c r="E408" i="31"/>
  <c r="N408" i="31" s="1"/>
  <c r="P408" i="31" s="1"/>
  <c r="F408" i="31"/>
  <c r="G408" i="31"/>
  <c r="H408" i="31"/>
  <c r="I408" i="31"/>
  <c r="B409" i="31"/>
  <c r="C409" i="31"/>
  <c r="D409" i="31"/>
  <c r="E409" i="31"/>
  <c r="N409" i="31" s="1"/>
  <c r="P409" i="31" s="1"/>
  <c r="F409" i="31"/>
  <c r="G409" i="31"/>
  <c r="H409" i="31"/>
  <c r="I409" i="31"/>
  <c r="B410" i="31"/>
  <c r="C410" i="31"/>
  <c r="D410" i="31"/>
  <c r="E410" i="31"/>
  <c r="N410" i="31" s="1"/>
  <c r="P410" i="31" s="1"/>
  <c r="F410" i="31"/>
  <c r="G410" i="31"/>
  <c r="H410" i="31"/>
  <c r="I410" i="31"/>
  <c r="B411" i="31"/>
  <c r="C411" i="31"/>
  <c r="D411" i="31"/>
  <c r="E411" i="31"/>
  <c r="N411" i="31" s="1"/>
  <c r="P411" i="31" s="1"/>
  <c r="F411" i="31"/>
  <c r="G411" i="31"/>
  <c r="H411" i="31"/>
  <c r="I411" i="31"/>
  <c r="B412" i="31"/>
  <c r="C412" i="31"/>
  <c r="D412" i="31"/>
  <c r="E412" i="31"/>
  <c r="N412" i="31" s="1"/>
  <c r="P412" i="31" s="1"/>
  <c r="F412" i="31"/>
  <c r="G412" i="31"/>
  <c r="H412" i="31"/>
  <c r="I412" i="31"/>
  <c r="B413" i="31"/>
  <c r="C413" i="31"/>
  <c r="D413" i="31"/>
  <c r="E413" i="31"/>
  <c r="N413" i="31" s="1"/>
  <c r="P413" i="31" s="1"/>
  <c r="F413" i="31"/>
  <c r="G413" i="31"/>
  <c r="H413" i="31"/>
  <c r="I413" i="31"/>
  <c r="B414" i="31"/>
  <c r="C414" i="31"/>
  <c r="D414" i="31"/>
  <c r="E414" i="31"/>
  <c r="N414" i="31" s="1"/>
  <c r="P414" i="31" s="1"/>
  <c r="F414" i="31"/>
  <c r="G414" i="31"/>
  <c r="H414" i="31"/>
  <c r="I414" i="31"/>
  <c r="B415" i="31"/>
  <c r="C415" i="31"/>
  <c r="D415" i="31"/>
  <c r="E415" i="31"/>
  <c r="N415" i="31" s="1"/>
  <c r="P415" i="31" s="1"/>
  <c r="F415" i="31"/>
  <c r="G415" i="31"/>
  <c r="H415" i="31"/>
  <c r="I415" i="31"/>
  <c r="B416" i="31"/>
  <c r="C416" i="31"/>
  <c r="D416" i="31"/>
  <c r="E416" i="31"/>
  <c r="N416" i="31" s="1"/>
  <c r="P416" i="31" s="1"/>
  <c r="F416" i="31"/>
  <c r="G416" i="31"/>
  <c r="H416" i="31"/>
  <c r="I416" i="31"/>
  <c r="B417" i="31"/>
  <c r="C417" i="31"/>
  <c r="D417" i="31"/>
  <c r="E417" i="31"/>
  <c r="N417" i="31" s="1"/>
  <c r="P417" i="31" s="1"/>
  <c r="F417" i="31"/>
  <c r="G417" i="31"/>
  <c r="H417" i="31"/>
  <c r="I417" i="31"/>
  <c r="B418" i="31"/>
  <c r="C418" i="31"/>
  <c r="D418" i="31"/>
  <c r="E418" i="31"/>
  <c r="N418" i="31" s="1"/>
  <c r="P418" i="31" s="1"/>
  <c r="F418" i="31"/>
  <c r="G418" i="31"/>
  <c r="H418" i="31"/>
  <c r="I418" i="31"/>
  <c r="B419" i="31"/>
  <c r="C419" i="31"/>
  <c r="D419" i="31"/>
  <c r="E419" i="31"/>
  <c r="N419" i="31" s="1"/>
  <c r="P419" i="31" s="1"/>
  <c r="F419" i="31"/>
  <c r="G419" i="31"/>
  <c r="H419" i="31"/>
  <c r="I419" i="31"/>
  <c r="B420" i="31"/>
  <c r="C420" i="31"/>
  <c r="D420" i="31"/>
  <c r="E420" i="31"/>
  <c r="N420" i="31" s="1"/>
  <c r="P420" i="31" s="1"/>
  <c r="F420" i="31"/>
  <c r="G420" i="31"/>
  <c r="H420" i="31"/>
  <c r="I420" i="31"/>
  <c r="B421" i="31"/>
  <c r="C421" i="31"/>
  <c r="D421" i="31"/>
  <c r="E421" i="31"/>
  <c r="N421" i="31" s="1"/>
  <c r="P421" i="31" s="1"/>
  <c r="F421" i="31"/>
  <c r="G421" i="31"/>
  <c r="H421" i="31"/>
  <c r="I421" i="31"/>
  <c r="B422" i="31"/>
  <c r="C422" i="31"/>
  <c r="D422" i="31"/>
  <c r="E422" i="31"/>
  <c r="N422" i="31" s="1"/>
  <c r="P422" i="31" s="1"/>
  <c r="F422" i="31"/>
  <c r="G422" i="31"/>
  <c r="H422" i="31"/>
  <c r="I422" i="31"/>
  <c r="B423" i="31"/>
  <c r="C423" i="31"/>
  <c r="D423" i="31"/>
  <c r="E423" i="31"/>
  <c r="N423" i="31" s="1"/>
  <c r="P423" i="31" s="1"/>
  <c r="F423" i="31"/>
  <c r="G423" i="31"/>
  <c r="H423" i="31"/>
  <c r="I423" i="31"/>
  <c r="B424" i="31"/>
  <c r="C424" i="31"/>
  <c r="D424" i="31"/>
  <c r="E424" i="31"/>
  <c r="N424" i="31" s="1"/>
  <c r="P424" i="31" s="1"/>
  <c r="F424" i="31"/>
  <c r="G424" i="31"/>
  <c r="H424" i="31"/>
  <c r="I424" i="31"/>
  <c r="B425" i="31"/>
  <c r="C425" i="31"/>
  <c r="D425" i="31"/>
  <c r="E425" i="31"/>
  <c r="N425" i="31" s="1"/>
  <c r="P425" i="31" s="1"/>
  <c r="F425" i="31"/>
  <c r="G425" i="31"/>
  <c r="H425" i="31"/>
  <c r="I425" i="31"/>
  <c r="B426" i="31"/>
  <c r="C426" i="31"/>
  <c r="D426" i="31"/>
  <c r="E426" i="31"/>
  <c r="N426" i="31" s="1"/>
  <c r="P426" i="31" s="1"/>
  <c r="F426" i="31"/>
  <c r="G426" i="31"/>
  <c r="H426" i="31"/>
  <c r="I426" i="31"/>
  <c r="B427" i="31"/>
  <c r="C427" i="31"/>
  <c r="D427" i="31"/>
  <c r="E427" i="31"/>
  <c r="N427" i="31" s="1"/>
  <c r="P427" i="31" s="1"/>
  <c r="F427" i="31"/>
  <c r="G427" i="31"/>
  <c r="H427" i="31"/>
  <c r="I427" i="31"/>
  <c r="B428" i="31"/>
  <c r="C428" i="31"/>
  <c r="D428" i="31"/>
  <c r="E428" i="31"/>
  <c r="N428" i="31" s="1"/>
  <c r="P428" i="31" s="1"/>
  <c r="F428" i="31"/>
  <c r="G428" i="31"/>
  <c r="H428" i="31"/>
  <c r="I428" i="31"/>
  <c r="B429" i="31"/>
  <c r="C429" i="31"/>
  <c r="D429" i="31"/>
  <c r="E429" i="31"/>
  <c r="N429" i="31" s="1"/>
  <c r="P429" i="31" s="1"/>
  <c r="F429" i="31"/>
  <c r="G429" i="31"/>
  <c r="H429" i="31"/>
  <c r="I429" i="31"/>
  <c r="B430" i="31"/>
  <c r="C430" i="31"/>
  <c r="D430" i="31"/>
  <c r="E430" i="31"/>
  <c r="N430" i="31" s="1"/>
  <c r="P430" i="31" s="1"/>
  <c r="F430" i="31"/>
  <c r="G430" i="31"/>
  <c r="H430" i="31"/>
  <c r="I430" i="31"/>
  <c r="B431" i="31"/>
  <c r="C431" i="31"/>
  <c r="D431" i="31"/>
  <c r="E431" i="31"/>
  <c r="N431" i="31" s="1"/>
  <c r="P431" i="31" s="1"/>
  <c r="F431" i="31"/>
  <c r="G431" i="31"/>
  <c r="H431" i="31"/>
  <c r="I431" i="31"/>
  <c r="B432" i="31"/>
  <c r="C432" i="31"/>
  <c r="D432" i="31"/>
  <c r="E432" i="31"/>
  <c r="N432" i="31" s="1"/>
  <c r="P432" i="31" s="1"/>
  <c r="F432" i="31"/>
  <c r="G432" i="31"/>
  <c r="H432" i="31"/>
  <c r="I432" i="31"/>
  <c r="B433" i="31"/>
  <c r="C433" i="31"/>
  <c r="D433" i="31"/>
  <c r="E433" i="31"/>
  <c r="N433" i="31" s="1"/>
  <c r="P433" i="31" s="1"/>
  <c r="F433" i="31"/>
  <c r="G433" i="31"/>
  <c r="H433" i="31"/>
  <c r="I433" i="31"/>
  <c r="B434" i="31"/>
  <c r="C434" i="31"/>
  <c r="D434" i="31"/>
  <c r="E434" i="31"/>
  <c r="N434" i="31" s="1"/>
  <c r="P434" i="31" s="1"/>
  <c r="F434" i="31"/>
  <c r="G434" i="31"/>
  <c r="H434" i="31"/>
  <c r="I434" i="31"/>
  <c r="B435" i="31"/>
  <c r="C435" i="31"/>
  <c r="D435" i="31"/>
  <c r="E435" i="31"/>
  <c r="N435" i="31" s="1"/>
  <c r="P435" i="31" s="1"/>
  <c r="F435" i="31"/>
  <c r="G435" i="31"/>
  <c r="H435" i="31"/>
  <c r="I435" i="31"/>
  <c r="B436" i="31"/>
  <c r="C436" i="31"/>
  <c r="D436" i="31"/>
  <c r="E436" i="31"/>
  <c r="N436" i="31" s="1"/>
  <c r="P436" i="31" s="1"/>
  <c r="F436" i="31"/>
  <c r="G436" i="31"/>
  <c r="H436" i="31"/>
  <c r="I436" i="31"/>
  <c r="B437" i="31"/>
  <c r="C437" i="31"/>
  <c r="D437" i="31"/>
  <c r="E437" i="31"/>
  <c r="N437" i="31" s="1"/>
  <c r="P437" i="31" s="1"/>
  <c r="F437" i="31"/>
  <c r="G437" i="31"/>
  <c r="H437" i="31"/>
  <c r="I437" i="31"/>
  <c r="B438" i="31"/>
  <c r="C438" i="31"/>
  <c r="D438" i="31"/>
  <c r="E438" i="31"/>
  <c r="N438" i="31" s="1"/>
  <c r="P438" i="31" s="1"/>
  <c r="F438" i="31"/>
  <c r="G438" i="31"/>
  <c r="H438" i="31"/>
  <c r="I438" i="31"/>
  <c r="B439" i="31"/>
  <c r="C439" i="31"/>
  <c r="D439" i="31"/>
  <c r="E439" i="31"/>
  <c r="N439" i="31" s="1"/>
  <c r="P439" i="31" s="1"/>
  <c r="F439" i="31"/>
  <c r="G439" i="31"/>
  <c r="H439" i="31"/>
  <c r="I439" i="31"/>
  <c r="B440" i="31"/>
  <c r="C440" i="31"/>
  <c r="D440" i="31"/>
  <c r="E440" i="31"/>
  <c r="N440" i="31" s="1"/>
  <c r="P440" i="31" s="1"/>
  <c r="F440" i="31"/>
  <c r="G440" i="31"/>
  <c r="H440" i="31"/>
  <c r="I440" i="31"/>
  <c r="B441" i="31"/>
  <c r="C441" i="31"/>
  <c r="D441" i="31"/>
  <c r="E441" i="31"/>
  <c r="N441" i="31" s="1"/>
  <c r="P441" i="31" s="1"/>
  <c r="F441" i="31"/>
  <c r="G441" i="31"/>
  <c r="H441" i="31"/>
  <c r="I441" i="31"/>
  <c r="B442" i="31"/>
  <c r="C442" i="31"/>
  <c r="D442" i="31"/>
  <c r="E442" i="31"/>
  <c r="N442" i="31" s="1"/>
  <c r="P442" i="31" s="1"/>
  <c r="F442" i="31"/>
  <c r="G442" i="31"/>
  <c r="H442" i="31"/>
  <c r="I442" i="31"/>
  <c r="B443" i="31"/>
  <c r="C443" i="31"/>
  <c r="D443" i="31"/>
  <c r="E443" i="31"/>
  <c r="N443" i="31" s="1"/>
  <c r="P443" i="31" s="1"/>
  <c r="F443" i="31"/>
  <c r="G443" i="31"/>
  <c r="H443" i="31"/>
  <c r="I443" i="31"/>
  <c r="B444" i="31"/>
  <c r="C444" i="31"/>
  <c r="D444" i="31"/>
  <c r="E444" i="31"/>
  <c r="N444" i="31" s="1"/>
  <c r="P444" i="31" s="1"/>
  <c r="F444" i="31"/>
  <c r="G444" i="31"/>
  <c r="H444" i="31"/>
  <c r="I444" i="31"/>
  <c r="B445" i="31"/>
  <c r="C445" i="31"/>
  <c r="D445" i="31"/>
  <c r="E445" i="31"/>
  <c r="N445" i="31" s="1"/>
  <c r="P445" i="31" s="1"/>
  <c r="F445" i="31"/>
  <c r="G445" i="31"/>
  <c r="H445" i="31"/>
  <c r="I445" i="31"/>
  <c r="B446" i="31"/>
  <c r="C446" i="31"/>
  <c r="D446" i="31"/>
  <c r="E446" i="31"/>
  <c r="N446" i="31" s="1"/>
  <c r="P446" i="31" s="1"/>
  <c r="F446" i="31"/>
  <c r="G446" i="31"/>
  <c r="H446" i="31"/>
  <c r="I446" i="31"/>
  <c r="B447" i="31"/>
  <c r="C447" i="31"/>
  <c r="D447" i="31"/>
  <c r="E447" i="31"/>
  <c r="F447" i="31"/>
  <c r="G447" i="31"/>
  <c r="H447" i="31"/>
  <c r="I447" i="31"/>
  <c r="B448" i="31"/>
  <c r="C448" i="31"/>
  <c r="D448" i="31"/>
  <c r="E448" i="31"/>
  <c r="N448" i="31" s="1"/>
  <c r="P448" i="31" s="1"/>
  <c r="F448" i="31"/>
  <c r="G448" i="31"/>
  <c r="H448" i="31"/>
  <c r="I448" i="31"/>
  <c r="B449" i="31"/>
  <c r="C449" i="31"/>
  <c r="D449" i="31"/>
  <c r="E449" i="31"/>
  <c r="N449" i="31" s="1"/>
  <c r="P449" i="31" s="1"/>
  <c r="F449" i="31"/>
  <c r="G449" i="31"/>
  <c r="H449" i="31"/>
  <c r="I449" i="31"/>
  <c r="B450" i="31"/>
  <c r="C450" i="31"/>
  <c r="D450" i="31"/>
  <c r="E450" i="31"/>
  <c r="N450" i="31" s="1"/>
  <c r="P450" i="31" s="1"/>
  <c r="F450" i="31"/>
  <c r="G450" i="31"/>
  <c r="H450" i="31"/>
  <c r="I450" i="31"/>
  <c r="B451" i="31"/>
  <c r="C451" i="31"/>
  <c r="D451" i="31"/>
  <c r="E451" i="31"/>
  <c r="N451" i="31" s="1"/>
  <c r="P451" i="31" s="1"/>
  <c r="F451" i="31"/>
  <c r="G451" i="31"/>
  <c r="H451" i="31"/>
  <c r="I451" i="31"/>
  <c r="B452" i="31"/>
  <c r="C452" i="31"/>
  <c r="D452" i="31"/>
  <c r="E452" i="31"/>
  <c r="N452" i="31" s="1"/>
  <c r="P452" i="31" s="1"/>
  <c r="F452" i="31"/>
  <c r="G452" i="31"/>
  <c r="H452" i="31"/>
  <c r="I452" i="31"/>
  <c r="B453" i="31"/>
  <c r="C453" i="31"/>
  <c r="D453" i="31"/>
  <c r="E453" i="31"/>
  <c r="N453" i="31" s="1"/>
  <c r="P453" i="31" s="1"/>
  <c r="F453" i="31"/>
  <c r="G453" i="31"/>
  <c r="H453" i="31"/>
  <c r="I453" i="31"/>
  <c r="B454" i="31"/>
  <c r="C454" i="31"/>
  <c r="D454" i="31"/>
  <c r="E454" i="31"/>
  <c r="N454" i="31" s="1"/>
  <c r="P454" i="31" s="1"/>
  <c r="F454" i="31"/>
  <c r="G454" i="31"/>
  <c r="H454" i="31"/>
  <c r="I454" i="31"/>
  <c r="B455" i="31"/>
  <c r="C455" i="31"/>
  <c r="D455" i="31"/>
  <c r="E455" i="31"/>
  <c r="N455" i="31" s="1"/>
  <c r="P455" i="31" s="1"/>
  <c r="F455" i="31"/>
  <c r="G455" i="31"/>
  <c r="H455" i="31"/>
  <c r="I455" i="31"/>
  <c r="B456" i="31"/>
  <c r="C456" i="31"/>
  <c r="D456" i="31"/>
  <c r="E456" i="31"/>
  <c r="N456" i="31" s="1"/>
  <c r="P456" i="31" s="1"/>
  <c r="F456" i="31"/>
  <c r="G456" i="31"/>
  <c r="H456" i="31"/>
  <c r="I456" i="31"/>
  <c r="B457" i="31"/>
  <c r="C457" i="31"/>
  <c r="D457" i="31"/>
  <c r="E457" i="31"/>
  <c r="N457" i="31" s="1"/>
  <c r="P457" i="31" s="1"/>
  <c r="F457" i="31"/>
  <c r="G457" i="31"/>
  <c r="H457" i="31"/>
  <c r="I457" i="31"/>
  <c r="B458" i="31"/>
  <c r="C458" i="31"/>
  <c r="D458" i="31"/>
  <c r="E458" i="31"/>
  <c r="N458" i="31" s="1"/>
  <c r="P458" i="31" s="1"/>
  <c r="F458" i="31"/>
  <c r="G458" i="31"/>
  <c r="H458" i="31"/>
  <c r="I458" i="31"/>
  <c r="B459" i="31"/>
  <c r="C459" i="31"/>
  <c r="D459" i="31"/>
  <c r="E459" i="31"/>
  <c r="N459" i="31" s="1"/>
  <c r="P459" i="31" s="1"/>
  <c r="F459" i="31"/>
  <c r="G459" i="31"/>
  <c r="H459" i="31"/>
  <c r="I459" i="31"/>
  <c r="B460" i="31"/>
  <c r="C460" i="31"/>
  <c r="D460" i="31"/>
  <c r="E460" i="31"/>
  <c r="N460" i="31" s="1"/>
  <c r="P460" i="31" s="1"/>
  <c r="F460" i="31"/>
  <c r="G460" i="31"/>
  <c r="H460" i="31"/>
  <c r="I460" i="31"/>
  <c r="B461" i="31"/>
  <c r="C461" i="31"/>
  <c r="D461" i="31"/>
  <c r="E461" i="31"/>
  <c r="N461" i="31" s="1"/>
  <c r="P461" i="31" s="1"/>
  <c r="F461" i="31"/>
  <c r="G461" i="31"/>
  <c r="H461" i="31"/>
  <c r="I461" i="31"/>
  <c r="B462" i="31"/>
  <c r="C462" i="31"/>
  <c r="D462" i="31"/>
  <c r="E462" i="31"/>
  <c r="N462" i="31" s="1"/>
  <c r="P462" i="31" s="1"/>
  <c r="F462" i="31"/>
  <c r="G462" i="31"/>
  <c r="H462" i="31"/>
  <c r="I462" i="31"/>
  <c r="B463" i="31"/>
  <c r="C463" i="31"/>
  <c r="D463" i="31"/>
  <c r="E463" i="31"/>
  <c r="N463" i="31" s="1"/>
  <c r="P463" i="31" s="1"/>
  <c r="F463" i="31"/>
  <c r="G463" i="31"/>
  <c r="H463" i="31"/>
  <c r="I463" i="31"/>
  <c r="B464" i="31"/>
  <c r="C464" i="31"/>
  <c r="D464" i="31"/>
  <c r="E464" i="31"/>
  <c r="N464" i="31" s="1"/>
  <c r="P464" i="31" s="1"/>
  <c r="F464" i="31"/>
  <c r="G464" i="31"/>
  <c r="H464" i="31"/>
  <c r="I464" i="31"/>
  <c r="B465" i="31"/>
  <c r="C465" i="31"/>
  <c r="D465" i="31"/>
  <c r="E465" i="31"/>
  <c r="N465" i="31" s="1"/>
  <c r="P465" i="31" s="1"/>
  <c r="R465" i="31" s="1"/>
  <c r="S465" i="31" s="1"/>
  <c r="F465" i="31"/>
  <c r="G465" i="31"/>
  <c r="H465" i="31"/>
  <c r="I465" i="31"/>
  <c r="B466" i="31"/>
  <c r="C466" i="31"/>
  <c r="D466" i="31"/>
  <c r="E466" i="31"/>
  <c r="N466" i="31" s="1"/>
  <c r="P466" i="31" s="1"/>
  <c r="F466" i="31"/>
  <c r="G466" i="31"/>
  <c r="H466" i="31"/>
  <c r="I466" i="31"/>
  <c r="B467" i="31"/>
  <c r="C467" i="31"/>
  <c r="D467" i="31"/>
  <c r="E467" i="31"/>
  <c r="N467" i="31" s="1"/>
  <c r="P467" i="31" s="1"/>
  <c r="F467" i="31"/>
  <c r="G467" i="31"/>
  <c r="H467" i="31"/>
  <c r="I467" i="31"/>
  <c r="B468" i="31"/>
  <c r="C468" i="31"/>
  <c r="D468" i="31"/>
  <c r="E468" i="31"/>
  <c r="N468" i="31" s="1"/>
  <c r="P468" i="31" s="1"/>
  <c r="F468" i="31"/>
  <c r="G468" i="31"/>
  <c r="H468" i="31"/>
  <c r="I468" i="31"/>
  <c r="B469" i="31"/>
  <c r="C469" i="31"/>
  <c r="D469" i="31"/>
  <c r="E469" i="31"/>
  <c r="N469" i="31" s="1"/>
  <c r="P469" i="31" s="1"/>
  <c r="F469" i="31"/>
  <c r="G469" i="31"/>
  <c r="H469" i="31"/>
  <c r="I469" i="31"/>
  <c r="B470" i="31"/>
  <c r="C470" i="31"/>
  <c r="D470" i="31"/>
  <c r="E470" i="31"/>
  <c r="N470" i="31" s="1"/>
  <c r="P470" i="31" s="1"/>
  <c r="F470" i="31"/>
  <c r="G470" i="31"/>
  <c r="H470" i="31"/>
  <c r="I470" i="31"/>
  <c r="B471" i="31"/>
  <c r="C471" i="31"/>
  <c r="D471" i="31"/>
  <c r="E471" i="31"/>
  <c r="N471" i="31" s="1"/>
  <c r="P471" i="31" s="1"/>
  <c r="F471" i="31"/>
  <c r="G471" i="31"/>
  <c r="H471" i="31"/>
  <c r="I471" i="31"/>
  <c r="B472" i="31"/>
  <c r="C472" i="31"/>
  <c r="D472" i="31"/>
  <c r="E472" i="31"/>
  <c r="N472" i="31" s="1"/>
  <c r="P472" i="31" s="1"/>
  <c r="F472" i="31"/>
  <c r="G472" i="31"/>
  <c r="H472" i="31"/>
  <c r="I472" i="31"/>
  <c r="B473" i="31"/>
  <c r="C473" i="31"/>
  <c r="D473" i="31"/>
  <c r="E473" i="31"/>
  <c r="N473" i="31" s="1"/>
  <c r="P473" i="31" s="1"/>
  <c r="F473" i="31"/>
  <c r="G473" i="31"/>
  <c r="H473" i="31"/>
  <c r="I473" i="31"/>
  <c r="B474" i="31"/>
  <c r="C474" i="31"/>
  <c r="D474" i="31"/>
  <c r="E474" i="31"/>
  <c r="N474" i="31" s="1"/>
  <c r="P474" i="31" s="1"/>
  <c r="F474" i="31"/>
  <c r="G474" i="31"/>
  <c r="H474" i="31"/>
  <c r="I474" i="31"/>
  <c r="B475" i="31"/>
  <c r="C475" i="31"/>
  <c r="D475" i="31"/>
  <c r="E475" i="31"/>
  <c r="N475" i="31" s="1"/>
  <c r="P475" i="31" s="1"/>
  <c r="F475" i="31"/>
  <c r="G475" i="31"/>
  <c r="H475" i="31"/>
  <c r="I475" i="31"/>
  <c r="B476" i="31"/>
  <c r="C476" i="31"/>
  <c r="D476" i="31"/>
  <c r="E476" i="31"/>
  <c r="N476" i="31" s="1"/>
  <c r="P476" i="31" s="1"/>
  <c r="F476" i="31"/>
  <c r="G476" i="31"/>
  <c r="H476" i="31"/>
  <c r="I476" i="31"/>
  <c r="B477" i="31"/>
  <c r="C477" i="31"/>
  <c r="D477" i="31"/>
  <c r="E477" i="31"/>
  <c r="N477" i="31" s="1"/>
  <c r="P477" i="31" s="1"/>
  <c r="F477" i="31"/>
  <c r="G477" i="31"/>
  <c r="H477" i="31"/>
  <c r="I477" i="31"/>
  <c r="B478" i="31"/>
  <c r="C478" i="31"/>
  <c r="D478" i="31"/>
  <c r="E478" i="31"/>
  <c r="N478" i="31" s="1"/>
  <c r="P478" i="31" s="1"/>
  <c r="F478" i="31"/>
  <c r="G478" i="31"/>
  <c r="H478" i="31"/>
  <c r="I478" i="31"/>
  <c r="B479" i="31"/>
  <c r="C479" i="31"/>
  <c r="D479" i="31"/>
  <c r="E479" i="31"/>
  <c r="N479" i="31" s="1"/>
  <c r="P479" i="31" s="1"/>
  <c r="F479" i="31"/>
  <c r="G479" i="31"/>
  <c r="H479" i="31"/>
  <c r="I479" i="31"/>
  <c r="B480" i="31"/>
  <c r="C480" i="31"/>
  <c r="D480" i="31"/>
  <c r="E480" i="31"/>
  <c r="N480" i="31" s="1"/>
  <c r="P480" i="31" s="1"/>
  <c r="F480" i="31"/>
  <c r="G480" i="31"/>
  <c r="H480" i="31"/>
  <c r="I480" i="31"/>
  <c r="B481" i="31"/>
  <c r="C481" i="31"/>
  <c r="D481" i="31"/>
  <c r="E481" i="31"/>
  <c r="N481" i="31" s="1"/>
  <c r="P481" i="31" s="1"/>
  <c r="F481" i="31"/>
  <c r="G481" i="31"/>
  <c r="H481" i="31"/>
  <c r="I481" i="31"/>
  <c r="B482" i="31"/>
  <c r="C482" i="31"/>
  <c r="D482" i="31"/>
  <c r="E482" i="31"/>
  <c r="N482" i="31" s="1"/>
  <c r="P482" i="31" s="1"/>
  <c r="F482" i="31"/>
  <c r="G482" i="31"/>
  <c r="H482" i="31"/>
  <c r="I482" i="31"/>
  <c r="B483" i="31"/>
  <c r="C483" i="31"/>
  <c r="D483" i="31"/>
  <c r="E483" i="31"/>
  <c r="N483" i="31" s="1"/>
  <c r="P483" i="31" s="1"/>
  <c r="F483" i="31"/>
  <c r="G483" i="31"/>
  <c r="H483" i="31"/>
  <c r="I483" i="31"/>
  <c r="B484" i="31"/>
  <c r="C484" i="31"/>
  <c r="D484" i="31"/>
  <c r="E484" i="31"/>
  <c r="N484" i="31" s="1"/>
  <c r="P484" i="31" s="1"/>
  <c r="F484" i="31"/>
  <c r="G484" i="31"/>
  <c r="H484" i="31"/>
  <c r="I484" i="31"/>
  <c r="B485" i="31"/>
  <c r="C485" i="31"/>
  <c r="D485" i="31"/>
  <c r="E485" i="31"/>
  <c r="N485" i="31" s="1"/>
  <c r="P485" i="31" s="1"/>
  <c r="F485" i="31"/>
  <c r="G485" i="31"/>
  <c r="H485" i="31"/>
  <c r="I485" i="31"/>
  <c r="B486" i="31"/>
  <c r="C486" i="31"/>
  <c r="D486" i="31"/>
  <c r="E486" i="31"/>
  <c r="N486" i="31" s="1"/>
  <c r="P486" i="31" s="1"/>
  <c r="F486" i="31"/>
  <c r="G486" i="31"/>
  <c r="H486" i="31"/>
  <c r="I486" i="31"/>
  <c r="B487" i="31"/>
  <c r="C487" i="31"/>
  <c r="D487" i="31"/>
  <c r="E487" i="31"/>
  <c r="N487" i="31" s="1"/>
  <c r="P487" i="31" s="1"/>
  <c r="F487" i="31"/>
  <c r="G487" i="31"/>
  <c r="H487" i="31"/>
  <c r="I487" i="31"/>
  <c r="B488" i="31"/>
  <c r="C488" i="31"/>
  <c r="D488" i="31"/>
  <c r="E488" i="31"/>
  <c r="N488" i="31" s="1"/>
  <c r="P488" i="31" s="1"/>
  <c r="F488" i="31"/>
  <c r="G488" i="31"/>
  <c r="H488" i="31"/>
  <c r="I488" i="31"/>
  <c r="B489" i="31"/>
  <c r="C489" i="31"/>
  <c r="D489" i="31"/>
  <c r="E489" i="31"/>
  <c r="N489" i="31" s="1"/>
  <c r="P489" i="31" s="1"/>
  <c r="F489" i="31"/>
  <c r="G489" i="31"/>
  <c r="H489" i="31"/>
  <c r="I489" i="31"/>
  <c r="B490" i="31"/>
  <c r="C490" i="31"/>
  <c r="D490" i="31"/>
  <c r="E490" i="31"/>
  <c r="N490" i="31" s="1"/>
  <c r="P490" i="31" s="1"/>
  <c r="F490" i="31"/>
  <c r="G490" i="31"/>
  <c r="H490" i="31"/>
  <c r="I490" i="31"/>
  <c r="B491" i="31"/>
  <c r="C491" i="31"/>
  <c r="D491" i="31"/>
  <c r="E491" i="31"/>
  <c r="N491" i="31" s="1"/>
  <c r="P491" i="31" s="1"/>
  <c r="F491" i="31"/>
  <c r="G491" i="31"/>
  <c r="H491" i="31"/>
  <c r="I491" i="31"/>
  <c r="B492" i="31"/>
  <c r="C492" i="31"/>
  <c r="D492" i="31"/>
  <c r="E492" i="31"/>
  <c r="N492" i="31" s="1"/>
  <c r="P492" i="31" s="1"/>
  <c r="F492" i="31"/>
  <c r="G492" i="31"/>
  <c r="H492" i="31"/>
  <c r="I492" i="31"/>
  <c r="B493" i="31"/>
  <c r="C493" i="31"/>
  <c r="D493" i="31"/>
  <c r="E493" i="31"/>
  <c r="N493" i="31" s="1"/>
  <c r="P493" i="31" s="1"/>
  <c r="F493" i="31"/>
  <c r="G493" i="31"/>
  <c r="H493" i="31"/>
  <c r="I493" i="31"/>
  <c r="B494" i="31"/>
  <c r="C494" i="31"/>
  <c r="D494" i="31"/>
  <c r="E494" i="31"/>
  <c r="N494" i="31" s="1"/>
  <c r="P494" i="31" s="1"/>
  <c r="F494" i="31"/>
  <c r="G494" i="31"/>
  <c r="H494" i="31"/>
  <c r="I494" i="31"/>
  <c r="B495" i="31"/>
  <c r="C495" i="31"/>
  <c r="D495" i="31"/>
  <c r="E495" i="31"/>
  <c r="N495" i="31" s="1"/>
  <c r="P495" i="31" s="1"/>
  <c r="F495" i="31"/>
  <c r="G495" i="31"/>
  <c r="H495" i="31"/>
  <c r="I495" i="31"/>
  <c r="B496" i="31"/>
  <c r="C496" i="31"/>
  <c r="D496" i="31"/>
  <c r="E496" i="31"/>
  <c r="N496" i="31" s="1"/>
  <c r="P496" i="31" s="1"/>
  <c r="F496" i="31"/>
  <c r="G496" i="31"/>
  <c r="H496" i="31"/>
  <c r="I496" i="31"/>
  <c r="B497" i="31"/>
  <c r="C497" i="31"/>
  <c r="D497" i="31"/>
  <c r="E497" i="31"/>
  <c r="N497" i="31" s="1"/>
  <c r="P497" i="31" s="1"/>
  <c r="F497" i="31"/>
  <c r="G497" i="31"/>
  <c r="H497" i="31"/>
  <c r="I497" i="31"/>
  <c r="B498" i="31"/>
  <c r="C498" i="31"/>
  <c r="D498" i="31"/>
  <c r="E498" i="31"/>
  <c r="N498" i="31" s="1"/>
  <c r="P498" i="31" s="1"/>
  <c r="F498" i="31"/>
  <c r="G498" i="31"/>
  <c r="H498" i="31"/>
  <c r="I498" i="31"/>
  <c r="B499" i="31"/>
  <c r="C499" i="31"/>
  <c r="D499" i="31"/>
  <c r="E499" i="31"/>
  <c r="N499" i="31" s="1"/>
  <c r="P499" i="31" s="1"/>
  <c r="F499" i="31"/>
  <c r="G499" i="31"/>
  <c r="H499" i="31"/>
  <c r="I499" i="31"/>
  <c r="B500" i="31"/>
  <c r="C500" i="31"/>
  <c r="D500" i="31"/>
  <c r="E500" i="31"/>
  <c r="N500" i="31" s="1"/>
  <c r="P500" i="31" s="1"/>
  <c r="F500" i="31"/>
  <c r="G500" i="31"/>
  <c r="H500" i="31"/>
  <c r="I500" i="31"/>
  <c r="B501" i="31"/>
  <c r="C501" i="31"/>
  <c r="D501" i="31"/>
  <c r="E501" i="31"/>
  <c r="N501" i="31" s="1"/>
  <c r="P501" i="31" s="1"/>
  <c r="R501" i="31" s="1"/>
  <c r="S501" i="31" s="1"/>
  <c r="F501" i="31"/>
  <c r="G501" i="31"/>
  <c r="H501" i="31"/>
  <c r="I501" i="31"/>
  <c r="B502" i="31"/>
  <c r="C502" i="31"/>
  <c r="D502" i="31"/>
  <c r="E502" i="31"/>
  <c r="N502" i="31" s="1"/>
  <c r="P502" i="31" s="1"/>
  <c r="F502" i="31"/>
  <c r="G502" i="31"/>
  <c r="H502" i="31"/>
  <c r="I502" i="31"/>
  <c r="B503" i="31"/>
  <c r="C503" i="31"/>
  <c r="D503" i="31"/>
  <c r="E503" i="31"/>
  <c r="N503" i="31" s="1"/>
  <c r="P503" i="31" s="1"/>
  <c r="F503" i="31"/>
  <c r="G503" i="31"/>
  <c r="H503" i="31"/>
  <c r="I503" i="31"/>
  <c r="B504" i="31"/>
  <c r="C504" i="31"/>
  <c r="D504" i="31"/>
  <c r="E504" i="31"/>
  <c r="N504" i="31" s="1"/>
  <c r="P504" i="31" s="1"/>
  <c r="F504" i="31"/>
  <c r="G504" i="31"/>
  <c r="H504" i="31"/>
  <c r="I504" i="31"/>
  <c r="B505" i="31"/>
  <c r="C505" i="31"/>
  <c r="D505" i="31"/>
  <c r="E505" i="31"/>
  <c r="N505" i="31" s="1"/>
  <c r="P505" i="31" s="1"/>
  <c r="F505" i="31"/>
  <c r="G505" i="31"/>
  <c r="H505" i="31"/>
  <c r="I505" i="31"/>
  <c r="B506" i="31"/>
  <c r="C506" i="31"/>
  <c r="D506" i="31"/>
  <c r="E506" i="31"/>
  <c r="N506" i="31" s="1"/>
  <c r="P506" i="31" s="1"/>
  <c r="F506" i="31"/>
  <c r="G506" i="31"/>
  <c r="H506" i="31"/>
  <c r="I506" i="31"/>
  <c r="G7" i="31"/>
  <c r="H7" i="31"/>
  <c r="I7" i="31"/>
  <c r="E7" i="31"/>
  <c r="D7" i="31"/>
  <c r="C7" i="31"/>
  <c r="B7" i="31"/>
  <c r="Q506" i="31"/>
  <c r="Q505" i="31"/>
  <c r="Q504" i="31"/>
  <c r="Q503" i="31"/>
  <c r="Q502" i="31"/>
  <c r="Q501" i="31"/>
  <c r="Q500" i="31"/>
  <c r="Q499" i="31"/>
  <c r="Q498" i="31"/>
  <c r="Q497" i="31"/>
  <c r="Q496" i="31"/>
  <c r="Q495" i="31"/>
  <c r="Q494" i="31"/>
  <c r="Q493" i="31"/>
  <c r="Q492" i="31"/>
  <c r="Q491" i="31"/>
  <c r="Q490" i="31"/>
  <c r="Q489" i="31"/>
  <c r="Q488" i="31"/>
  <c r="Q487" i="31"/>
  <c r="Q486" i="31"/>
  <c r="Q485" i="31"/>
  <c r="Q484" i="31"/>
  <c r="Q483" i="31"/>
  <c r="Q482" i="31"/>
  <c r="Q481" i="31"/>
  <c r="Q480" i="31"/>
  <c r="Q479" i="31"/>
  <c r="Q478" i="31"/>
  <c r="Q477" i="31"/>
  <c r="Q476" i="31"/>
  <c r="Q475" i="31"/>
  <c r="Q474" i="31"/>
  <c r="Q473" i="31"/>
  <c r="Q472" i="31"/>
  <c r="Q471" i="31"/>
  <c r="Q470" i="31"/>
  <c r="Q469" i="31"/>
  <c r="Q468" i="31"/>
  <c r="Q467" i="31"/>
  <c r="Q466" i="31"/>
  <c r="Q465" i="31"/>
  <c r="Q464" i="31"/>
  <c r="Q463" i="31"/>
  <c r="Q462" i="31"/>
  <c r="Q461" i="31"/>
  <c r="Q460" i="31"/>
  <c r="Q459" i="31"/>
  <c r="Q458" i="31"/>
  <c r="Q457" i="31"/>
  <c r="Q456" i="31"/>
  <c r="Q455" i="31"/>
  <c r="Q454" i="31"/>
  <c r="Q453" i="31"/>
  <c r="Q452" i="31"/>
  <c r="Q451" i="31"/>
  <c r="Q450" i="31"/>
  <c r="Q449" i="31"/>
  <c r="Q448" i="31"/>
  <c r="Q447" i="31"/>
  <c r="N447" i="31"/>
  <c r="P447" i="31" s="1"/>
  <c r="Q446" i="31"/>
  <c r="Q445" i="31"/>
  <c r="Q444" i="31"/>
  <c r="Q443" i="31"/>
  <c r="Q442" i="31"/>
  <c r="Q441" i="31"/>
  <c r="Q440" i="31"/>
  <c r="Q439" i="31"/>
  <c r="Q438" i="31"/>
  <c r="Q437" i="31"/>
  <c r="Q436" i="31"/>
  <c r="Q435" i="31"/>
  <c r="Q434" i="31"/>
  <c r="Q433" i="31"/>
  <c r="Q432" i="31"/>
  <c r="Q431" i="31"/>
  <c r="Q430" i="31"/>
  <c r="Q429" i="31"/>
  <c r="Q428" i="31"/>
  <c r="Q427" i="31"/>
  <c r="Q426" i="31"/>
  <c r="Q425" i="31"/>
  <c r="Q424" i="31"/>
  <c r="Q423" i="31"/>
  <c r="Q422" i="31"/>
  <c r="Q421" i="31"/>
  <c r="Q420" i="31"/>
  <c r="Q419" i="31"/>
  <c r="Q418" i="31"/>
  <c r="Q417" i="31"/>
  <c r="Q416" i="31"/>
  <c r="Q415" i="31"/>
  <c r="Q414" i="31"/>
  <c r="Q413" i="31"/>
  <c r="Q412" i="31"/>
  <c r="Q411" i="31"/>
  <c r="Q410" i="31"/>
  <c r="Q409" i="31"/>
  <c r="Q408" i="31"/>
  <c r="Q407" i="31"/>
  <c r="Q406" i="31"/>
  <c r="Q405" i="31"/>
  <c r="Q404" i="31"/>
  <c r="Q403" i="31"/>
  <c r="Q402" i="31"/>
  <c r="Q401" i="31"/>
  <c r="Q400" i="31"/>
  <c r="Q399" i="31"/>
  <c r="Q398" i="31"/>
  <c r="Q397" i="31"/>
  <c r="Q396" i="31"/>
  <c r="Q395" i="31"/>
  <c r="Q394" i="31"/>
  <c r="Q393" i="31"/>
  <c r="Q392" i="31"/>
  <c r="Q391" i="31"/>
  <c r="Q390" i="31"/>
  <c r="Q389" i="31"/>
  <c r="Q388" i="31"/>
  <c r="N388" i="31"/>
  <c r="P388" i="31" s="1"/>
  <c r="Q387" i="31"/>
  <c r="Q386" i="31"/>
  <c r="Q385" i="31"/>
  <c r="Q384" i="31"/>
  <c r="Q383" i="31"/>
  <c r="Q382" i="31"/>
  <c r="Q381" i="31"/>
  <c r="Q380" i="31"/>
  <c r="Q379" i="31"/>
  <c r="Q378" i="31"/>
  <c r="Q377" i="31"/>
  <c r="Q376" i="31"/>
  <c r="Q375" i="31"/>
  <c r="Q374" i="31"/>
  <c r="Q373" i="31"/>
  <c r="Q372" i="31"/>
  <c r="Q371" i="31"/>
  <c r="Q370" i="31"/>
  <c r="Q369" i="31"/>
  <c r="Q368" i="31"/>
  <c r="Q367" i="31"/>
  <c r="Q366" i="31"/>
  <c r="Q365" i="31"/>
  <c r="Q364" i="31"/>
  <c r="Q363" i="31"/>
  <c r="Q362" i="31"/>
  <c r="Q361" i="31"/>
  <c r="Q360" i="31"/>
  <c r="Q359" i="31"/>
  <c r="Q358" i="31"/>
  <c r="Q357" i="31"/>
  <c r="Q356" i="31"/>
  <c r="Q355" i="31"/>
  <c r="Q354" i="31"/>
  <c r="Q353" i="31"/>
  <c r="Q352" i="31"/>
  <c r="Q351" i="31"/>
  <c r="N351" i="31"/>
  <c r="P351" i="31" s="1"/>
  <c r="Q350" i="31"/>
  <c r="Q349" i="31"/>
  <c r="Q348" i="31"/>
  <c r="Q347" i="31"/>
  <c r="Q346" i="31"/>
  <c r="N346" i="31"/>
  <c r="P346" i="31" s="1"/>
  <c r="Q345" i="31"/>
  <c r="Q344" i="31"/>
  <c r="Q343" i="31"/>
  <c r="Q342" i="31"/>
  <c r="Q341" i="31"/>
  <c r="Q340" i="31"/>
  <c r="N340" i="31"/>
  <c r="P340" i="31" s="1"/>
  <c r="Q339" i="31"/>
  <c r="Q338" i="31"/>
  <c r="Q337" i="31"/>
  <c r="Q336" i="31"/>
  <c r="Q335" i="31"/>
  <c r="Q334" i="31"/>
  <c r="N334" i="31"/>
  <c r="P334" i="31" s="1"/>
  <c r="Q333" i="31"/>
  <c r="Q332" i="31"/>
  <c r="Q331" i="31"/>
  <c r="Q330" i="31"/>
  <c r="Q329" i="31"/>
  <c r="Q328" i="31"/>
  <c r="Q327" i="31"/>
  <c r="Q326" i="31"/>
  <c r="N326" i="31"/>
  <c r="P326" i="31" s="1"/>
  <c r="Q325" i="31"/>
  <c r="Q324" i="31"/>
  <c r="N324" i="31"/>
  <c r="P324" i="31" s="1"/>
  <c r="Q323" i="31"/>
  <c r="Q322" i="31"/>
  <c r="Q321" i="31"/>
  <c r="N321" i="31"/>
  <c r="P321" i="31" s="1"/>
  <c r="Q320" i="31"/>
  <c r="N320" i="31"/>
  <c r="P320" i="31" s="1"/>
  <c r="Q319" i="31"/>
  <c r="Q318" i="31"/>
  <c r="Q317" i="31"/>
  <c r="Q316" i="31"/>
  <c r="Q315" i="31"/>
  <c r="Q314" i="31"/>
  <c r="N314" i="31"/>
  <c r="P314" i="31" s="1"/>
  <c r="Q313" i="31"/>
  <c r="N313" i="31"/>
  <c r="P313" i="31" s="1"/>
  <c r="Q312" i="31"/>
  <c r="N312" i="31"/>
  <c r="P312" i="31" s="1"/>
  <c r="Q311" i="31"/>
  <c r="N311" i="31"/>
  <c r="P311" i="31" s="1"/>
  <c r="Q310" i="31"/>
  <c r="N310" i="31"/>
  <c r="P310" i="31" s="1"/>
  <c r="Q309" i="31"/>
  <c r="Q308" i="31"/>
  <c r="N308" i="31"/>
  <c r="P308" i="31" s="1"/>
  <c r="Q307" i="31"/>
  <c r="Q306" i="31"/>
  <c r="N306" i="31"/>
  <c r="P306" i="31" s="1"/>
  <c r="Q305" i="31"/>
  <c r="N305" i="31"/>
  <c r="P305" i="31" s="1"/>
  <c r="Q304" i="31"/>
  <c r="N304" i="31"/>
  <c r="P304" i="31" s="1"/>
  <c r="Q303" i="31"/>
  <c r="N303" i="31"/>
  <c r="P303" i="31" s="1"/>
  <c r="Q302" i="31"/>
  <c r="N302" i="31"/>
  <c r="P302" i="31" s="1"/>
  <c r="Q301" i="31"/>
  <c r="Q300" i="31"/>
  <c r="N300" i="31"/>
  <c r="P300" i="31" s="1"/>
  <c r="Q299" i="31"/>
  <c r="Q298" i="31"/>
  <c r="N298" i="31"/>
  <c r="P298" i="31" s="1"/>
  <c r="Q297" i="31"/>
  <c r="N297" i="31"/>
  <c r="P297" i="31" s="1"/>
  <c r="Q296" i="31"/>
  <c r="N296" i="31"/>
  <c r="P296" i="31" s="1"/>
  <c r="Q295" i="31"/>
  <c r="N295" i="31"/>
  <c r="P295" i="31" s="1"/>
  <c r="Q294" i="31"/>
  <c r="N294" i="31"/>
  <c r="P294" i="31" s="1"/>
  <c r="Q293" i="31"/>
  <c r="Q292" i="31"/>
  <c r="N292" i="31"/>
  <c r="P292" i="31" s="1"/>
  <c r="Q291" i="31"/>
  <c r="Q290" i="31"/>
  <c r="N290" i="31"/>
  <c r="P290" i="31" s="1"/>
  <c r="Q289" i="31"/>
  <c r="N289" i="31"/>
  <c r="P289" i="31" s="1"/>
  <c r="Q288" i="31"/>
  <c r="N288" i="31"/>
  <c r="P288" i="31" s="1"/>
  <c r="Q287" i="31"/>
  <c r="N287" i="31"/>
  <c r="P287" i="31" s="1"/>
  <c r="Q286" i="31"/>
  <c r="N286" i="31"/>
  <c r="P286" i="31" s="1"/>
  <c r="Q285" i="31"/>
  <c r="Q284" i="31"/>
  <c r="N284" i="31"/>
  <c r="P284" i="31" s="1"/>
  <c r="Q283" i="31"/>
  <c r="Q282" i="31"/>
  <c r="N282" i="31"/>
  <c r="P282" i="31" s="1"/>
  <c r="Q281" i="31"/>
  <c r="N281" i="31"/>
  <c r="P281" i="31" s="1"/>
  <c r="Q280" i="31"/>
  <c r="N280" i="31"/>
  <c r="P280" i="31" s="1"/>
  <c r="Q279" i="31"/>
  <c r="N279" i="31"/>
  <c r="P279" i="31" s="1"/>
  <c r="Q278" i="31"/>
  <c r="N278" i="31"/>
  <c r="P278" i="31" s="1"/>
  <c r="Q277" i="31"/>
  <c r="Q276" i="31"/>
  <c r="N276" i="31"/>
  <c r="P276" i="31" s="1"/>
  <c r="Q275" i="31"/>
  <c r="N275" i="31"/>
  <c r="P275" i="31" s="1"/>
  <c r="Q274" i="31"/>
  <c r="N274" i="31"/>
  <c r="P274" i="31" s="1"/>
  <c r="Q273" i="31"/>
  <c r="N273" i="31"/>
  <c r="P273" i="31" s="1"/>
  <c r="Q272" i="31"/>
  <c r="N272" i="31"/>
  <c r="P272" i="31" s="1"/>
  <c r="Q271" i="31"/>
  <c r="N271" i="31"/>
  <c r="P271" i="31" s="1"/>
  <c r="Q270" i="31"/>
  <c r="N270" i="31"/>
  <c r="P270" i="31" s="1"/>
  <c r="Q269" i="31"/>
  <c r="Q268" i="31"/>
  <c r="N268" i="31"/>
  <c r="P268" i="31" s="1"/>
  <c r="Q267" i="31"/>
  <c r="Q266" i="31"/>
  <c r="N266" i="31"/>
  <c r="P266" i="31" s="1"/>
  <c r="Q265" i="31"/>
  <c r="N265" i="31"/>
  <c r="P265" i="31" s="1"/>
  <c r="Q264" i="31"/>
  <c r="N264" i="31"/>
  <c r="P264" i="31" s="1"/>
  <c r="Q263" i="31"/>
  <c r="N263" i="31"/>
  <c r="P263" i="31" s="1"/>
  <c r="Q262" i="31"/>
  <c r="N262" i="31"/>
  <c r="P262" i="31" s="1"/>
  <c r="Q261" i="31"/>
  <c r="Q260" i="31"/>
  <c r="N260" i="31"/>
  <c r="P260" i="31" s="1"/>
  <c r="Q259" i="31"/>
  <c r="Q258" i="31"/>
  <c r="N258" i="31"/>
  <c r="P258" i="31" s="1"/>
  <c r="Q257" i="31"/>
  <c r="N257" i="31"/>
  <c r="P257" i="31" s="1"/>
  <c r="Q256" i="31"/>
  <c r="N256" i="31"/>
  <c r="P256" i="31" s="1"/>
  <c r="Q255" i="31"/>
  <c r="N255" i="31"/>
  <c r="P255" i="31" s="1"/>
  <c r="Q254" i="31"/>
  <c r="N254" i="31"/>
  <c r="P254" i="31" s="1"/>
  <c r="Q253" i="31"/>
  <c r="Q252" i="31"/>
  <c r="N252" i="31"/>
  <c r="P252" i="31" s="1"/>
  <c r="Q251" i="31"/>
  <c r="Q250" i="31"/>
  <c r="N250" i="31"/>
  <c r="P250" i="31" s="1"/>
  <c r="Q249" i="31"/>
  <c r="N249" i="31"/>
  <c r="P249" i="31" s="1"/>
  <c r="Q248" i="31"/>
  <c r="N248" i="31"/>
  <c r="P248" i="31" s="1"/>
  <c r="Q247" i="31"/>
  <c r="N247" i="31"/>
  <c r="P247" i="31" s="1"/>
  <c r="Q246" i="31"/>
  <c r="N246" i="31"/>
  <c r="P246" i="31" s="1"/>
  <c r="Q245" i="31"/>
  <c r="Q244" i="31"/>
  <c r="N244" i="31"/>
  <c r="P244" i="31" s="1"/>
  <c r="Q243" i="31"/>
  <c r="Q242" i="31"/>
  <c r="N242" i="31"/>
  <c r="P242" i="31" s="1"/>
  <c r="Q241" i="31"/>
  <c r="N241" i="31"/>
  <c r="P241" i="31" s="1"/>
  <c r="Q240" i="31"/>
  <c r="N240" i="31"/>
  <c r="P240" i="31" s="1"/>
  <c r="Q239" i="31"/>
  <c r="N239" i="31"/>
  <c r="P239" i="31" s="1"/>
  <c r="Q238" i="31"/>
  <c r="N238" i="31"/>
  <c r="P238" i="31" s="1"/>
  <c r="Q237" i="31"/>
  <c r="Q236" i="31"/>
  <c r="N236" i="31"/>
  <c r="P236" i="31" s="1"/>
  <c r="Q235" i="31"/>
  <c r="Q234" i="31"/>
  <c r="N234" i="31"/>
  <c r="P234" i="31" s="1"/>
  <c r="Q233" i="31"/>
  <c r="N233" i="31"/>
  <c r="P233" i="31" s="1"/>
  <c r="Q232" i="31"/>
  <c r="N232" i="31"/>
  <c r="P232" i="31" s="1"/>
  <c r="Q231" i="31"/>
  <c r="N231" i="31"/>
  <c r="P231" i="31" s="1"/>
  <c r="Q230" i="31"/>
  <c r="N230" i="31"/>
  <c r="P230" i="31" s="1"/>
  <c r="Q229" i="31"/>
  <c r="Q228" i="31"/>
  <c r="N228" i="31"/>
  <c r="P228" i="31" s="1"/>
  <c r="Q227" i="31"/>
  <c r="Q226" i="31"/>
  <c r="N226" i="31"/>
  <c r="P226" i="31" s="1"/>
  <c r="Q225" i="31"/>
  <c r="N225" i="31"/>
  <c r="P225" i="31" s="1"/>
  <c r="Q224" i="31"/>
  <c r="N224" i="31"/>
  <c r="P224" i="31" s="1"/>
  <c r="Q223" i="31"/>
  <c r="N223" i="31"/>
  <c r="P223" i="31" s="1"/>
  <c r="Q222" i="31"/>
  <c r="N222" i="31"/>
  <c r="P222" i="31" s="1"/>
  <c r="Q221" i="31"/>
  <c r="Q220" i="31"/>
  <c r="N220" i="31"/>
  <c r="P220" i="31" s="1"/>
  <c r="Q219" i="31"/>
  <c r="Q218" i="31"/>
  <c r="N218" i="31"/>
  <c r="P218" i="31" s="1"/>
  <c r="Q217" i="31"/>
  <c r="N217" i="31"/>
  <c r="P217" i="31" s="1"/>
  <c r="Q216" i="31"/>
  <c r="N216" i="31"/>
  <c r="P216" i="31" s="1"/>
  <c r="Q215" i="31"/>
  <c r="N215" i="31"/>
  <c r="P215" i="31" s="1"/>
  <c r="Q214" i="31"/>
  <c r="N214" i="31"/>
  <c r="P214" i="31" s="1"/>
  <c r="Q213" i="31"/>
  <c r="Q212" i="31"/>
  <c r="N212" i="31"/>
  <c r="P212" i="31" s="1"/>
  <c r="Q211" i="31"/>
  <c r="Q210" i="31"/>
  <c r="N210" i="31"/>
  <c r="P210" i="31" s="1"/>
  <c r="Q209" i="31"/>
  <c r="N209" i="31"/>
  <c r="P209" i="31" s="1"/>
  <c r="Q208" i="31"/>
  <c r="N208" i="31"/>
  <c r="P208" i="31" s="1"/>
  <c r="Q207" i="31"/>
  <c r="N207" i="31"/>
  <c r="P207" i="31" s="1"/>
  <c r="Q206" i="31"/>
  <c r="N206" i="31"/>
  <c r="P206" i="31" s="1"/>
  <c r="Q205" i="31"/>
  <c r="N205" i="31"/>
  <c r="P205" i="31" s="1"/>
  <c r="Q204" i="31"/>
  <c r="N204" i="31"/>
  <c r="P204" i="31" s="1"/>
  <c r="Q203" i="31"/>
  <c r="Q202" i="31"/>
  <c r="N202" i="31"/>
  <c r="P202" i="31" s="1"/>
  <c r="Q201" i="31"/>
  <c r="N201" i="31"/>
  <c r="P201" i="31" s="1"/>
  <c r="Q200" i="31"/>
  <c r="N200" i="31"/>
  <c r="P200" i="31" s="1"/>
  <c r="Q199" i="31"/>
  <c r="N199" i="31"/>
  <c r="P199" i="31" s="1"/>
  <c r="Q198" i="31"/>
  <c r="N198" i="31"/>
  <c r="P198" i="31" s="1"/>
  <c r="Q197" i="31"/>
  <c r="N197" i="31"/>
  <c r="P197" i="31" s="1"/>
  <c r="Q196" i="31"/>
  <c r="N196" i="31"/>
  <c r="P196" i="31" s="1"/>
  <c r="Q195" i="31"/>
  <c r="Q194" i="31"/>
  <c r="N194" i="31"/>
  <c r="P194" i="31" s="1"/>
  <c r="Q193" i="31"/>
  <c r="N193" i="31"/>
  <c r="P193" i="31" s="1"/>
  <c r="Q192" i="31"/>
  <c r="N192" i="31"/>
  <c r="P192" i="31" s="1"/>
  <c r="Q191" i="31"/>
  <c r="N191" i="31"/>
  <c r="P191" i="31" s="1"/>
  <c r="Q190" i="31"/>
  <c r="N190" i="31"/>
  <c r="P190" i="31" s="1"/>
  <c r="Q189" i="31"/>
  <c r="N189" i="31"/>
  <c r="P189" i="31" s="1"/>
  <c r="Q188" i="31"/>
  <c r="N188" i="31"/>
  <c r="P188" i="31" s="1"/>
  <c r="Q187" i="31"/>
  <c r="Q186" i="31"/>
  <c r="N186" i="31"/>
  <c r="P186" i="31" s="1"/>
  <c r="Q185" i="31"/>
  <c r="N185" i="31"/>
  <c r="P185" i="31" s="1"/>
  <c r="Q184" i="31"/>
  <c r="N184" i="31"/>
  <c r="P184" i="31" s="1"/>
  <c r="Q183" i="31"/>
  <c r="N183" i="31"/>
  <c r="P183" i="31" s="1"/>
  <c r="Q182" i="31"/>
  <c r="N182" i="31"/>
  <c r="P182" i="31" s="1"/>
  <c r="Q181" i="31"/>
  <c r="N181" i="31"/>
  <c r="P181" i="31" s="1"/>
  <c r="Q180" i="31"/>
  <c r="N180" i="31"/>
  <c r="P180" i="31" s="1"/>
  <c r="Q179" i="31"/>
  <c r="Q178" i="31"/>
  <c r="N178" i="31"/>
  <c r="P178" i="31" s="1"/>
  <c r="Q177" i="31"/>
  <c r="N177" i="31"/>
  <c r="P177" i="31" s="1"/>
  <c r="Q176" i="31"/>
  <c r="N176" i="31"/>
  <c r="P176" i="31" s="1"/>
  <c r="Q175" i="31"/>
  <c r="N175" i="31"/>
  <c r="P175" i="31" s="1"/>
  <c r="Q174" i="31"/>
  <c r="N174" i="31"/>
  <c r="P174" i="31" s="1"/>
  <c r="Q173" i="31"/>
  <c r="N173" i="31"/>
  <c r="P173" i="31" s="1"/>
  <c r="Q172" i="31"/>
  <c r="N172" i="31"/>
  <c r="P172" i="31" s="1"/>
  <c r="Q171" i="31"/>
  <c r="Q170" i="31"/>
  <c r="N170" i="31"/>
  <c r="P170" i="31" s="1"/>
  <c r="Q169" i="31"/>
  <c r="N169" i="31"/>
  <c r="P169" i="31" s="1"/>
  <c r="Q168" i="31"/>
  <c r="N168" i="31"/>
  <c r="P168" i="31" s="1"/>
  <c r="Q167" i="31"/>
  <c r="N167" i="31"/>
  <c r="P167" i="31" s="1"/>
  <c r="Q166" i="31"/>
  <c r="N166" i="31"/>
  <c r="P166" i="31" s="1"/>
  <c r="Q165" i="31"/>
  <c r="N165" i="31"/>
  <c r="P165" i="31" s="1"/>
  <c r="Q164" i="31"/>
  <c r="N164" i="31"/>
  <c r="P164" i="31" s="1"/>
  <c r="Q163" i="31"/>
  <c r="Q162" i="31"/>
  <c r="N162" i="31"/>
  <c r="P162" i="31" s="1"/>
  <c r="Q161" i="31"/>
  <c r="N161" i="31"/>
  <c r="P161" i="31" s="1"/>
  <c r="R161" i="31" s="1"/>
  <c r="S161" i="31" s="1"/>
  <c r="Q160" i="31"/>
  <c r="N160" i="31"/>
  <c r="P160" i="31" s="1"/>
  <c r="Q159" i="31"/>
  <c r="N159" i="31"/>
  <c r="P159" i="31" s="1"/>
  <c r="Q158" i="31"/>
  <c r="N158" i="31"/>
  <c r="P158" i="31" s="1"/>
  <c r="Q157" i="31"/>
  <c r="N157" i="31"/>
  <c r="P157" i="31" s="1"/>
  <c r="Q156" i="31"/>
  <c r="N156" i="31"/>
  <c r="P156" i="31" s="1"/>
  <c r="Q155" i="31"/>
  <c r="Q154" i="31"/>
  <c r="N154" i="31"/>
  <c r="P154" i="31" s="1"/>
  <c r="Q153" i="31"/>
  <c r="N153" i="31"/>
  <c r="P153" i="31" s="1"/>
  <c r="Q152" i="31"/>
  <c r="N152" i="31"/>
  <c r="P152" i="31" s="1"/>
  <c r="Q151" i="31"/>
  <c r="N151" i="31"/>
  <c r="P151" i="31" s="1"/>
  <c r="Q150" i="31"/>
  <c r="N150" i="31"/>
  <c r="P150" i="31" s="1"/>
  <c r="Q149" i="31"/>
  <c r="N149" i="31"/>
  <c r="P149" i="31" s="1"/>
  <c r="Q148" i="31"/>
  <c r="N148" i="31"/>
  <c r="P148" i="31" s="1"/>
  <c r="Q147" i="31"/>
  <c r="Q146" i="31"/>
  <c r="N146" i="31"/>
  <c r="P146" i="31" s="1"/>
  <c r="Q145" i="31"/>
  <c r="N145" i="31"/>
  <c r="P145" i="31" s="1"/>
  <c r="Q144" i="31"/>
  <c r="N144" i="31"/>
  <c r="P144" i="31" s="1"/>
  <c r="Q143" i="31"/>
  <c r="N143" i="31"/>
  <c r="P143" i="31" s="1"/>
  <c r="Q142" i="31"/>
  <c r="N142" i="31"/>
  <c r="P142" i="31" s="1"/>
  <c r="Q141" i="31"/>
  <c r="N141" i="31"/>
  <c r="P141" i="31" s="1"/>
  <c r="Q140" i="31"/>
  <c r="N140" i="31"/>
  <c r="P140" i="31" s="1"/>
  <c r="Q139" i="31"/>
  <c r="Q138" i="31"/>
  <c r="N138" i="31"/>
  <c r="P138" i="31" s="1"/>
  <c r="Q137" i="31"/>
  <c r="N137" i="31"/>
  <c r="P137" i="31" s="1"/>
  <c r="Q136" i="31"/>
  <c r="N136" i="31"/>
  <c r="P136" i="31" s="1"/>
  <c r="Q135" i="31"/>
  <c r="N135" i="31"/>
  <c r="P135" i="31" s="1"/>
  <c r="Q134" i="31"/>
  <c r="N134" i="31"/>
  <c r="P134" i="31" s="1"/>
  <c r="Q133" i="31"/>
  <c r="N133" i="31"/>
  <c r="P133" i="31" s="1"/>
  <c r="Q132" i="31"/>
  <c r="N132" i="31"/>
  <c r="P132" i="31" s="1"/>
  <c r="Q131" i="31"/>
  <c r="Q130" i="31"/>
  <c r="N130" i="31"/>
  <c r="P130" i="31" s="1"/>
  <c r="Q129" i="31"/>
  <c r="N129" i="31"/>
  <c r="P129" i="31" s="1"/>
  <c r="Q128" i="31"/>
  <c r="N128" i="31"/>
  <c r="P128" i="31" s="1"/>
  <c r="Q127" i="31"/>
  <c r="N127" i="31"/>
  <c r="P127" i="31" s="1"/>
  <c r="Q126" i="31"/>
  <c r="N126" i="31"/>
  <c r="P126" i="31" s="1"/>
  <c r="Q125" i="31"/>
  <c r="N125" i="31"/>
  <c r="P125" i="31" s="1"/>
  <c r="Q124" i="31"/>
  <c r="N124" i="31"/>
  <c r="P124" i="31" s="1"/>
  <c r="Q123" i="31"/>
  <c r="Q122" i="31"/>
  <c r="N122" i="31"/>
  <c r="P122" i="31" s="1"/>
  <c r="Q121" i="31"/>
  <c r="N121" i="31"/>
  <c r="P121" i="31" s="1"/>
  <c r="Q120" i="31"/>
  <c r="N120" i="31"/>
  <c r="P120" i="31" s="1"/>
  <c r="Q119" i="31"/>
  <c r="N119" i="31"/>
  <c r="P119" i="31" s="1"/>
  <c r="Q118" i="31"/>
  <c r="N118" i="31"/>
  <c r="P118" i="31" s="1"/>
  <c r="Q117" i="31"/>
  <c r="N117" i="31"/>
  <c r="P117" i="31" s="1"/>
  <c r="Q116" i="31"/>
  <c r="N116" i="31"/>
  <c r="P116" i="31" s="1"/>
  <c r="Q115" i="31"/>
  <c r="N115" i="31"/>
  <c r="P115" i="31" s="1"/>
  <c r="Q114" i="31"/>
  <c r="N114" i="31"/>
  <c r="P114" i="31" s="1"/>
  <c r="Q113" i="31"/>
  <c r="N113" i="31"/>
  <c r="P113" i="31" s="1"/>
  <c r="Q112" i="31"/>
  <c r="N112" i="31"/>
  <c r="P112" i="31" s="1"/>
  <c r="Q111" i="31"/>
  <c r="N111" i="31"/>
  <c r="P111" i="31" s="1"/>
  <c r="Q110" i="31"/>
  <c r="N110" i="31"/>
  <c r="P110" i="31" s="1"/>
  <c r="Q109" i="31"/>
  <c r="N109" i="31"/>
  <c r="P109" i="31" s="1"/>
  <c r="Q108" i="31"/>
  <c r="N108" i="31"/>
  <c r="P108" i="31" s="1"/>
  <c r="Q107" i="31"/>
  <c r="N107" i="31"/>
  <c r="P107" i="31" s="1"/>
  <c r="Q106" i="31"/>
  <c r="N106" i="31"/>
  <c r="P106" i="31" s="1"/>
  <c r="Q105" i="31"/>
  <c r="N105" i="31"/>
  <c r="P105" i="31" s="1"/>
  <c r="Q104" i="31"/>
  <c r="N104" i="31"/>
  <c r="P104" i="31" s="1"/>
  <c r="Q103" i="31"/>
  <c r="N103" i="31"/>
  <c r="P103" i="31" s="1"/>
  <c r="Q102" i="31"/>
  <c r="N102" i="31"/>
  <c r="P102" i="31" s="1"/>
  <c r="Q101" i="31"/>
  <c r="N101" i="31"/>
  <c r="P101" i="31" s="1"/>
  <c r="Q100" i="31"/>
  <c r="N100" i="31"/>
  <c r="P100" i="31" s="1"/>
  <c r="Q99" i="31"/>
  <c r="N99" i="31"/>
  <c r="P99" i="31" s="1"/>
  <c r="Q98" i="31"/>
  <c r="N98" i="31"/>
  <c r="P98" i="31" s="1"/>
  <c r="Q97" i="31"/>
  <c r="N97" i="31"/>
  <c r="P97" i="31" s="1"/>
  <c r="Q96" i="31"/>
  <c r="N96" i="31"/>
  <c r="P96" i="31" s="1"/>
  <c r="Q95" i="31"/>
  <c r="N95" i="31"/>
  <c r="P95" i="31" s="1"/>
  <c r="Q94" i="31"/>
  <c r="N94" i="31"/>
  <c r="P94" i="31" s="1"/>
  <c r="Q93" i="31"/>
  <c r="N93" i="31"/>
  <c r="P93" i="31" s="1"/>
  <c r="Q92" i="31"/>
  <c r="N92" i="31"/>
  <c r="P92" i="31" s="1"/>
  <c r="Q91" i="31"/>
  <c r="N91" i="31"/>
  <c r="P91" i="31" s="1"/>
  <c r="Q90" i="31"/>
  <c r="N90" i="31"/>
  <c r="P90" i="31" s="1"/>
  <c r="Q89" i="31"/>
  <c r="N89" i="31"/>
  <c r="P89" i="31" s="1"/>
  <c r="Q88" i="31"/>
  <c r="N88" i="31"/>
  <c r="P88" i="31" s="1"/>
  <c r="Q87" i="31"/>
  <c r="N87" i="31"/>
  <c r="P87" i="31" s="1"/>
  <c r="Q86" i="31"/>
  <c r="N86" i="31"/>
  <c r="P86" i="31" s="1"/>
  <c r="Q85" i="31"/>
  <c r="N85" i="31"/>
  <c r="P85" i="31" s="1"/>
  <c r="Q84" i="31"/>
  <c r="N84" i="31"/>
  <c r="P84" i="31" s="1"/>
  <c r="Q83" i="31"/>
  <c r="N83" i="31"/>
  <c r="P83" i="31" s="1"/>
  <c r="Q82" i="31"/>
  <c r="N82" i="31"/>
  <c r="P82" i="31" s="1"/>
  <c r="Q81" i="31"/>
  <c r="N81" i="31"/>
  <c r="P81" i="31" s="1"/>
  <c r="Q80" i="31"/>
  <c r="N80" i="31"/>
  <c r="P80" i="31" s="1"/>
  <c r="Q79" i="31"/>
  <c r="N79" i="31"/>
  <c r="P79" i="31" s="1"/>
  <c r="Q78" i="31"/>
  <c r="N78" i="31"/>
  <c r="P78" i="31" s="1"/>
  <c r="Q77" i="31"/>
  <c r="N77" i="31"/>
  <c r="P77" i="31" s="1"/>
  <c r="Q76" i="31"/>
  <c r="N76" i="31"/>
  <c r="P76" i="31" s="1"/>
  <c r="Q75" i="31"/>
  <c r="N75" i="31"/>
  <c r="P75" i="31" s="1"/>
  <c r="Q74" i="31"/>
  <c r="N74" i="31"/>
  <c r="P74" i="31" s="1"/>
  <c r="Q73" i="31"/>
  <c r="N73" i="31"/>
  <c r="P73" i="31" s="1"/>
  <c r="Q72" i="31"/>
  <c r="N72" i="31"/>
  <c r="P72" i="31" s="1"/>
  <c r="Q71" i="31"/>
  <c r="N71" i="31"/>
  <c r="P71" i="31" s="1"/>
  <c r="Q70" i="31"/>
  <c r="N70" i="31"/>
  <c r="P70" i="31" s="1"/>
  <c r="Q69" i="31"/>
  <c r="N69" i="31"/>
  <c r="P69" i="31" s="1"/>
  <c r="Q68" i="31"/>
  <c r="N68" i="31"/>
  <c r="P68" i="31" s="1"/>
  <c r="Q67" i="31"/>
  <c r="N67" i="31"/>
  <c r="P67" i="31" s="1"/>
  <c r="Q66" i="31"/>
  <c r="N66" i="31"/>
  <c r="P66" i="31" s="1"/>
  <c r="Q65" i="31"/>
  <c r="N65" i="31"/>
  <c r="P65" i="31" s="1"/>
  <c r="Q64" i="31"/>
  <c r="N64" i="31"/>
  <c r="P64" i="31" s="1"/>
  <c r="Q63" i="31"/>
  <c r="N63" i="31"/>
  <c r="P63" i="31" s="1"/>
  <c r="Q62" i="31"/>
  <c r="N62" i="31"/>
  <c r="P62" i="31" s="1"/>
  <c r="Q61" i="31"/>
  <c r="N61" i="31"/>
  <c r="P61" i="31" s="1"/>
  <c r="Q60" i="31"/>
  <c r="N60" i="31"/>
  <c r="P60" i="31" s="1"/>
  <c r="Q59" i="31"/>
  <c r="N59" i="31"/>
  <c r="P59" i="31" s="1"/>
  <c r="Q58" i="31"/>
  <c r="N58" i="31"/>
  <c r="P58" i="31" s="1"/>
  <c r="Q57" i="31"/>
  <c r="N57" i="31"/>
  <c r="P57" i="31" s="1"/>
  <c r="Q56" i="31"/>
  <c r="N56" i="31"/>
  <c r="P56" i="31" s="1"/>
  <c r="Q55" i="31"/>
  <c r="N55" i="31"/>
  <c r="P55" i="31" s="1"/>
  <c r="Q54" i="31"/>
  <c r="N54" i="31"/>
  <c r="P54" i="31" s="1"/>
  <c r="Q53" i="31"/>
  <c r="N53" i="31"/>
  <c r="P53" i="31" s="1"/>
  <c r="Q52" i="31"/>
  <c r="N52" i="31"/>
  <c r="P52" i="31" s="1"/>
  <c r="Q51" i="31"/>
  <c r="N51" i="31"/>
  <c r="P51" i="31" s="1"/>
  <c r="Q50" i="31"/>
  <c r="N50" i="31"/>
  <c r="P50" i="31" s="1"/>
  <c r="Q49" i="31"/>
  <c r="N49" i="31"/>
  <c r="P49" i="31" s="1"/>
  <c r="Q48" i="31"/>
  <c r="N48" i="31"/>
  <c r="P48" i="31" s="1"/>
  <c r="Q47" i="31"/>
  <c r="N47" i="31"/>
  <c r="P47" i="31" s="1"/>
  <c r="Q46" i="31"/>
  <c r="N46" i="31"/>
  <c r="P46" i="31" s="1"/>
  <c r="Q45" i="31"/>
  <c r="N45" i="31"/>
  <c r="P45" i="31" s="1"/>
  <c r="Q44" i="31"/>
  <c r="N44" i="31"/>
  <c r="P44" i="31" s="1"/>
  <c r="Q43" i="31"/>
  <c r="N43" i="31"/>
  <c r="P43" i="31" s="1"/>
  <c r="Q42" i="31"/>
  <c r="N42" i="31"/>
  <c r="P42" i="31" s="1"/>
  <c r="Q41" i="31"/>
  <c r="N41" i="31"/>
  <c r="P41" i="31" s="1"/>
  <c r="Q40" i="31"/>
  <c r="N40" i="31"/>
  <c r="P40" i="31" s="1"/>
  <c r="Q39" i="31"/>
  <c r="N39" i="31"/>
  <c r="P39" i="31" s="1"/>
  <c r="Q38" i="31"/>
  <c r="N38" i="31"/>
  <c r="P38" i="31" s="1"/>
  <c r="Q37" i="31"/>
  <c r="N37" i="31"/>
  <c r="P37" i="31" s="1"/>
  <c r="Q36" i="31"/>
  <c r="N36" i="31"/>
  <c r="P36" i="31" s="1"/>
  <c r="Q35" i="31"/>
  <c r="N35" i="31"/>
  <c r="P35" i="31" s="1"/>
  <c r="Q34" i="31"/>
  <c r="N34" i="31"/>
  <c r="P34" i="31" s="1"/>
  <c r="Q33" i="31"/>
  <c r="N33" i="31"/>
  <c r="P33" i="31" s="1"/>
  <c r="Q32" i="31"/>
  <c r="N32" i="31"/>
  <c r="P32" i="31" s="1"/>
  <c r="Q31" i="31"/>
  <c r="N31" i="31"/>
  <c r="P31" i="31" s="1"/>
  <c r="Q30" i="31"/>
  <c r="N30" i="31"/>
  <c r="P30" i="31" s="1"/>
  <c r="Q29" i="31"/>
  <c r="N29" i="31"/>
  <c r="P29" i="31" s="1"/>
  <c r="Q28" i="31"/>
  <c r="N28" i="31"/>
  <c r="P28" i="31" s="1"/>
  <c r="Q27" i="31"/>
  <c r="N27" i="31"/>
  <c r="P27" i="31" s="1"/>
  <c r="Q26" i="31"/>
  <c r="Q25" i="31"/>
  <c r="Q24" i="31"/>
  <c r="Q23" i="31"/>
  <c r="Q22" i="31"/>
  <c r="Q21" i="31"/>
  <c r="Q20" i="31"/>
  <c r="Q19" i="31"/>
  <c r="N12" i="31"/>
  <c r="N10" i="31"/>
  <c r="N9" i="31"/>
  <c r="J5" i="31"/>
  <c r="Q7" i="31" l="1"/>
  <c r="R467" i="31"/>
  <c r="S467" i="31" s="1"/>
  <c r="R460" i="31"/>
  <c r="S460" i="31" s="1"/>
  <c r="D59" i="21"/>
  <c r="R177" i="31"/>
  <c r="S177" i="31" s="1"/>
  <c r="R356" i="31"/>
  <c r="S356" i="31" s="1"/>
  <c r="R172" i="31"/>
  <c r="S172" i="31" s="1"/>
  <c r="R505" i="31"/>
  <c r="S505" i="31" s="1"/>
  <c r="R497" i="31"/>
  <c r="S497" i="31" s="1"/>
  <c r="R473" i="31"/>
  <c r="S473" i="31" s="1"/>
  <c r="R449" i="31"/>
  <c r="S449" i="31" s="1"/>
  <c r="R433" i="31"/>
  <c r="S433" i="31" s="1"/>
  <c r="R417" i="31"/>
  <c r="S417" i="31" s="1"/>
  <c r="R393" i="31"/>
  <c r="S393" i="31" s="1"/>
  <c r="R23" i="31"/>
  <c r="S23" i="31" s="1"/>
  <c r="R59" i="31"/>
  <c r="S59" i="31" s="1"/>
  <c r="R67" i="31"/>
  <c r="S67" i="31" s="1"/>
  <c r="R75" i="31"/>
  <c r="S75" i="31" s="1"/>
  <c r="R83" i="31"/>
  <c r="S83" i="31" s="1"/>
  <c r="R167" i="31"/>
  <c r="S167" i="31" s="1"/>
  <c r="R36" i="31"/>
  <c r="S36" i="31" s="1"/>
  <c r="R52" i="31"/>
  <c r="S52" i="31" s="1"/>
  <c r="R84" i="31"/>
  <c r="S84" i="31" s="1"/>
  <c r="R92" i="31"/>
  <c r="S92" i="31" s="1"/>
  <c r="R132" i="31"/>
  <c r="S132" i="31" s="1"/>
  <c r="R441" i="31"/>
  <c r="S441" i="31" s="1"/>
  <c r="R425" i="31"/>
  <c r="S425" i="31" s="1"/>
  <c r="R415" i="31"/>
  <c r="S415" i="31" s="1"/>
  <c r="R295" i="31"/>
  <c r="S295" i="31" s="1"/>
  <c r="R372" i="31"/>
  <c r="S372" i="31" s="1"/>
  <c r="R462" i="31"/>
  <c r="S462" i="31" s="1"/>
  <c r="R440" i="31"/>
  <c r="S440" i="31" s="1"/>
  <c r="R437" i="31"/>
  <c r="S437" i="31" s="1"/>
  <c r="R413" i="31"/>
  <c r="S413" i="31" s="1"/>
  <c r="R397" i="31"/>
  <c r="S397" i="31" s="1"/>
  <c r="R365" i="31"/>
  <c r="S365" i="31" s="1"/>
  <c r="R143" i="31"/>
  <c r="S143" i="31" s="1"/>
  <c r="R151" i="31"/>
  <c r="S151" i="31" s="1"/>
  <c r="R215" i="31"/>
  <c r="S215" i="31" s="1"/>
  <c r="R232" i="31"/>
  <c r="S232" i="31" s="1"/>
  <c r="R369" i="31"/>
  <c r="S369" i="31" s="1"/>
  <c r="R468" i="31"/>
  <c r="S468" i="31" s="1"/>
  <c r="R175" i="31"/>
  <c r="S175" i="31" s="1"/>
  <c r="R207" i="31"/>
  <c r="S207" i="31" s="1"/>
  <c r="R493" i="31"/>
  <c r="S493" i="31" s="1"/>
  <c r="R445" i="31"/>
  <c r="S445" i="31" s="1"/>
  <c r="R421" i="31"/>
  <c r="S421" i="31" s="1"/>
  <c r="R325" i="31"/>
  <c r="S325" i="31" s="1"/>
  <c r="R291" i="31"/>
  <c r="S291" i="31" s="1"/>
  <c r="R117" i="31"/>
  <c r="S117" i="31" s="1"/>
  <c r="R348" i="31"/>
  <c r="S348" i="31" s="1"/>
  <c r="R396" i="31"/>
  <c r="S396" i="31" s="1"/>
  <c r="R506" i="31"/>
  <c r="S506" i="31" s="1"/>
  <c r="R470" i="31"/>
  <c r="S470" i="31" s="1"/>
  <c r="R458" i="31"/>
  <c r="S458" i="31" s="1"/>
  <c r="R422" i="31"/>
  <c r="S422" i="31" s="1"/>
  <c r="R429" i="31"/>
  <c r="S429" i="31" s="1"/>
  <c r="R405" i="31"/>
  <c r="S405" i="31" s="1"/>
  <c r="R333" i="31"/>
  <c r="S333" i="31" s="1"/>
  <c r="R309" i="31"/>
  <c r="S309" i="31" s="1"/>
  <c r="R285" i="31"/>
  <c r="S285" i="31" s="1"/>
  <c r="R34" i="31"/>
  <c r="S34" i="31" s="1"/>
  <c r="R50" i="31"/>
  <c r="S50" i="31" s="1"/>
  <c r="R74" i="31"/>
  <c r="S74" i="31" s="1"/>
  <c r="R30" i="31"/>
  <c r="S30" i="31" s="1"/>
  <c r="R38" i="31"/>
  <c r="S38" i="31" s="1"/>
  <c r="R46" i="31"/>
  <c r="S46" i="31" s="1"/>
  <c r="R66" i="31"/>
  <c r="S66" i="31" s="1"/>
  <c r="R134" i="31"/>
  <c r="S134" i="31" s="1"/>
  <c r="R158" i="31"/>
  <c r="S158" i="31" s="1"/>
  <c r="R336" i="31"/>
  <c r="S336" i="31" s="1"/>
  <c r="R223" i="31"/>
  <c r="S223" i="31" s="1"/>
  <c r="R236" i="31"/>
  <c r="S236" i="31" s="1"/>
  <c r="R297" i="31"/>
  <c r="S297" i="31" s="1"/>
  <c r="R452" i="31"/>
  <c r="S452" i="31" s="1"/>
  <c r="R484" i="31"/>
  <c r="S484" i="31" s="1"/>
  <c r="R500" i="31"/>
  <c r="S500" i="31" s="1"/>
  <c r="R454" i="31"/>
  <c r="S454" i="31" s="1"/>
  <c r="R269" i="31"/>
  <c r="S269" i="31" s="1"/>
  <c r="R255" i="31"/>
  <c r="S255" i="31" s="1"/>
  <c r="R303" i="31"/>
  <c r="S303" i="31" s="1"/>
  <c r="R412" i="31"/>
  <c r="S412" i="31" s="1"/>
  <c r="N8" i="31"/>
  <c r="P8" i="31" s="1"/>
  <c r="R73" i="31"/>
  <c r="S73" i="31" s="1"/>
  <c r="R81" i="31"/>
  <c r="S81" i="31" s="1"/>
  <c r="R121" i="31"/>
  <c r="S121" i="31" s="1"/>
  <c r="R153" i="31"/>
  <c r="S153" i="31" s="1"/>
  <c r="R286" i="31"/>
  <c r="S286" i="31" s="1"/>
  <c r="R302" i="31"/>
  <c r="S302" i="31" s="1"/>
  <c r="R310" i="31"/>
  <c r="S310" i="31" s="1"/>
  <c r="R334" i="31"/>
  <c r="S334" i="31" s="1"/>
  <c r="R21" i="31"/>
  <c r="S21" i="31" s="1"/>
  <c r="R29" i="31"/>
  <c r="S29" i="31" s="1"/>
  <c r="R61" i="31"/>
  <c r="S61" i="31" s="1"/>
  <c r="R77" i="31"/>
  <c r="S77" i="31" s="1"/>
  <c r="R125" i="31"/>
  <c r="S125" i="31" s="1"/>
  <c r="R141" i="31"/>
  <c r="S141" i="31" s="1"/>
  <c r="R170" i="31"/>
  <c r="S170" i="31" s="1"/>
  <c r="R178" i="31"/>
  <c r="S178" i="31" s="1"/>
  <c r="R194" i="31"/>
  <c r="S194" i="31" s="1"/>
  <c r="R226" i="31"/>
  <c r="S226" i="31" s="1"/>
  <c r="R250" i="31"/>
  <c r="S250" i="31" s="1"/>
  <c r="R266" i="31"/>
  <c r="S266" i="31" s="1"/>
  <c r="R290" i="31"/>
  <c r="S290" i="31" s="1"/>
  <c r="R306" i="31"/>
  <c r="S306" i="31" s="1"/>
  <c r="R330" i="31"/>
  <c r="S330" i="31" s="1"/>
  <c r="R338" i="31"/>
  <c r="S338" i="31" s="1"/>
  <c r="R346" i="31"/>
  <c r="S346" i="31" s="1"/>
  <c r="R354" i="31"/>
  <c r="S354" i="31" s="1"/>
  <c r="R362" i="31"/>
  <c r="S362" i="31" s="1"/>
  <c r="R370" i="31"/>
  <c r="S370" i="31" s="1"/>
  <c r="R386" i="31"/>
  <c r="S386" i="31" s="1"/>
  <c r="R394" i="31"/>
  <c r="S394" i="31" s="1"/>
  <c r="R402" i="31"/>
  <c r="S402" i="31" s="1"/>
  <c r="R410" i="31"/>
  <c r="S410" i="31" s="1"/>
  <c r="R32" i="31"/>
  <c r="S32" i="31" s="1"/>
  <c r="R48" i="31"/>
  <c r="S48" i="31" s="1"/>
  <c r="R136" i="31"/>
  <c r="S136" i="31" s="1"/>
  <c r="R312" i="31"/>
  <c r="S312" i="31" s="1"/>
  <c r="R72" i="31"/>
  <c r="S72" i="31" s="1"/>
  <c r="R82" i="31"/>
  <c r="S82" i="31" s="1"/>
  <c r="R98" i="31"/>
  <c r="S98" i="31" s="1"/>
  <c r="R106" i="31"/>
  <c r="S106" i="31" s="1"/>
  <c r="R114" i="31"/>
  <c r="S114" i="31" s="1"/>
  <c r="R166" i="31"/>
  <c r="S166" i="31" s="1"/>
  <c r="R184" i="31"/>
  <c r="S184" i="31" s="1"/>
  <c r="R282" i="31"/>
  <c r="S282" i="31" s="1"/>
  <c r="R375" i="31"/>
  <c r="S375" i="31" s="1"/>
  <c r="R406" i="31"/>
  <c r="S406" i="31" s="1"/>
  <c r="R416" i="31"/>
  <c r="S416" i="31" s="1"/>
  <c r="R486" i="31"/>
  <c r="S486" i="31" s="1"/>
  <c r="R481" i="31"/>
  <c r="S481" i="31" s="1"/>
  <c r="R26" i="31"/>
  <c r="S26" i="31" s="1"/>
  <c r="R31" i="31"/>
  <c r="S31" i="31" s="1"/>
  <c r="R41" i="31"/>
  <c r="S41" i="31" s="1"/>
  <c r="R49" i="31"/>
  <c r="S49" i="31" s="1"/>
  <c r="R54" i="31"/>
  <c r="S54" i="31" s="1"/>
  <c r="R62" i="31"/>
  <c r="S62" i="31" s="1"/>
  <c r="R104" i="31"/>
  <c r="S104" i="31" s="1"/>
  <c r="R128" i="31"/>
  <c r="S128" i="31" s="1"/>
  <c r="R133" i="31"/>
  <c r="S133" i="31" s="1"/>
  <c r="R146" i="31"/>
  <c r="S146" i="31" s="1"/>
  <c r="R198" i="31"/>
  <c r="S198" i="31" s="1"/>
  <c r="R193" i="31"/>
  <c r="S193" i="31" s="1"/>
  <c r="R262" i="31"/>
  <c r="S262" i="31" s="1"/>
  <c r="R275" i="31"/>
  <c r="S275" i="31" s="1"/>
  <c r="R293" i="31"/>
  <c r="S293" i="31" s="1"/>
  <c r="R19" i="31"/>
  <c r="S19" i="31" s="1"/>
  <c r="R24" i="31"/>
  <c r="S24" i="31" s="1"/>
  <c r="R102" i="31"/>
  <c r="S102" i="31" s="1"/>
  <c r="R162" i="31"/>
  <c r="S162" i="31" s="1"/>
  <c r="R212" i="31"/>
  <c r="S212" i="31" s="1"/>
  <c r="R220" i="31"/>
  <c r="S220" i="31" s="1"/>
  <c r="R225" i="31"/>
  <c r="S225" i="31" s="1"/>
  <c r="R420" i="31"/>
  <c r="S420" i="31" s="1"/>
  <c r="R430" i="31"/>
  <c r="S430" i="31" s="1"/>
  <c r="R155" i="31"/>
  <c r="S155" i="31" s="1"/>
  <c r="R160" i="31"/>
  <c r="S160" i="31" s="1"/>
  <c r="R252" i="31"/>
  <c r="S252" i="31" s="1"/>
  <c r="R273" i="31"/>
  <c r="S273" i="31" s="1"/>
  <c r="R281" i="31"/>
  <c r="S281" i="31" s="1"/>
  <c r="R314" i="31"/>
  <c r="S314" i="31" s="1"/>
  <c r="R322" i="31"/>
  <c r="S322" i="31" s="1"/>
  <c r="R327" i="31"/>
  <c r="S327" i="31" s="1"/>
  <c r="R342" i="31"/>
  <c r="S342" i="31" s="1"/>
  <c r="R350" i="31"/>
  <c r="S350" i="31" s="1"/>
  <c r="R358" i="31"/>
  <c r="S358" i="31" s="1"/>
  <c r="R366" i="31"/>
  <c r="S366" i="31" s="1"/>
  <c r="R374" i="31"/>
  <c r="S374" i="31" s="1"/>
  <c r="R382" i="31"/>
  <c r="S382" i="31" s="1"/>
  <c r="R390" i="31"/>
  <c r="S390" i="31" s="1"/>
  <c r="R423" i="31"/>
  <c r="S423" i="31" s="1"/>
  <c r="R444" i="31"/>
  <c r="S444" i="31" s="1"/>
  <c r="R25" i="31"/>
  <c r="S25" i="31" s="1"/>
  <c r="R37" i="31"/>
  <c r="S37" i="31" s="1"/>
  <c r="R45" i="31"/>
  <c r="S45" i="31" s="1"/>
  <c r="R63" i="31"/>
  <c r="S63" i="31" s="1"/>
  <c r="R91" i="31"/>
  <c r="S91" i="31" s="1"/>
  <c r="R99" i="31"/>
  <c r="S99" i="31" s="1"/>
  <c r="R107" i="31"/>
  <c r="S107" i="31" s="1"/>
  <c r="R120" i="31"/>
  <c r="S120" i="31" s="1"/>
  <c r="R130" i="31"/>
  <c r="S130" i="31" s="1"/>
  <c r="R148" i="31"/>
  <c r="S148" i="31" s="1"/>
  <c r="R156" i="31"/>
  <c r="S156" i="31" s="1"/>
  <c r="R189" i="31"/>
  <c r="S189" i="31" s="1"/>
  <c r="R222" i="31"/>
  <c r="S222" i="31" s="1"/>
  <c r="R243" i="31"/>
  <c r="S243" i="31" s="1"/>
  <c r="R251" i="31"/>
  <c r="S251" i="31" s="1"/>
  <c r="R274" i="31"/>
  <c r="S274" i="31" s="1"/>
  <c r="R381" i="31"/>
  <c r="S381" i="31" s="1"/>
  <c r="R389" i="31"/>
  <c r="S389" i="31" s="1"/>
  <c r="R409" i="31"/>
  <c r="S409" i="31" s="1"/>
  <c r="R414" i="31"/>
  <c r="S414" i="31" s="1"/>
  <c r="R426" i="31"/>
  <c r="S426" i="31" s="1"/>
  <c r="R431" i="31"/>
  <c r="S431" i="31" s="1"/>
  <c r="R474" i="31"/>
  <c r="S474" i="31" s="1"/>
  <c r="R492" i="31"/>
  <c r="S492" i="31" s="1"/>
  <c r="R502" i="31"/>
  <c r="S502" i="31" s="1"/>
  <c r="R28" i="31"/>
  <c r="S28" i="31" s="1"/>
  <c r="R33" i="31"/>
  <c r="S33" i="31" s="1"/>
  <c r="R43" i="31"/>
  <c r="S43" i="31" s="1"/>
  <c r="R164" i="31"/>
  <c r="S164" i="31" s="1"/>
  <c r="R254" i="31"/>
  <c r="S254" i="31" s="1"/>
  <c r="R259" i="31"/>
  <c r="S259" i="31" s="1"/>
  <c r="R317" i="31"/>
  <c r="S317" i="31" s="1"/>
  <c r="R345" i="31"/>
  <c r="S345" i="31" s="1"/>
  <c r="R450" i="31"/>
  <c r="S450" i="31" s="1"/>
  <c r="R457" i="31"/>
  <c r="S457" i="31" s="1"/>
  <c r="R480" i="31"/>
  <c r="S480" i="31" s="1"/>
  <c r="R490" i="31"/>
  <c r="S490" i="31" s="1"/>
  <c r="R124" i="31"/>
  <c r="S124" i="31" s="1"/>
  <c r="R239" i="31"/>
  <c r="S239" i="31" s="1"/>
  <c r="R247" i="31"/>
  <c r="S247" i="31" s="1"/>
  <c r="R257" i="31"/>
  <c r="S257" i="31" s="1"/>
  <c r="R278" i="31"/>
  <c r="S278" i="31" s="1"/>
  <c r="R377" i="31"/>
  <c r="S377" i="31" s="1"/>
  <c r="R478" i="31"/>
  <c r="S478" i="31" s="1"/>
  <c r="R483" i="31"/>
  <c r="S483" i="31" s="1"/>
  <c r="R388" i="31"/>
  <c r="S388" i="31" s="1"/>
  <c r="R39" i="31"/>
  <c r="S39" i="31" s="1"/>
  <c r="R47" i="31"/>
  <c r="S47" i="31" s="1"/>
  <c r="R60" i="31"/>
  <c r="S60" i="31" s="1"/>
  <c r="R65" i="31"/>
  <c r="S65" i="31" s="1"/>
  <c r="R85" i="31"/>
  <c r="S85" i="31" s="1"/>
  <c r="R93" i="31"/>
  <c r="S93" i="31" s="1"/>
  <c r="R101" i="31"/>
  <c r="S101" i="31" s="1"/>
  <c r="R122" i="31"/>
  <c r="S122" i="31" s="1"/>
  <c r="R127" i="31"/>
  <c r="S127" i="31" s="1"/>
  <c r="R142" i="31"/>
  <c r="S142" i="31" s="1"/>
  <c r="R183" i="31"/>
  <c r="S183" i="31" s="1"/>
  <c r="R199" i="31"/>
  <c r="S199" i="31" s="1"/>
  <c r="R204" i="31"/>
  <c r="S204" i="31" s="1"/>
  <c r="R209" i="31"/>
  <c r="S209" i="31" s="1"/>
  <c r="R214" i="31"/>
  <c r="S214" i="31" s="1"/>
  <c r="R219" i="31"/>
  <c r="S219" i="31" s="1"/>
  <c r="R245" i="31"/>
  <c r="S245" i="31" s="1"/>
  <c r="R276" i="31"/>
  <c r="S276" i="31" s="1"/>
  <c r="R288" i="31"/>
  <c r="S288" i="31" s="1"/>
  <c r="R298" i="31"/>
  <c r="S298" i="31" s="1"/>
  <c r="R321" i="31"/>
  <c r="S321" i="31" s="1"/>
  <c r="R341" i="31"/>
  <c r="S341" i="31" s="1"/>
  <c r="R446" i="31"/>
  <c r="S446" i="31" s="1"/>
  <c r="R461" i="31"/>
  <c r="S461" i="31" s="1"/>
  <c r="R494" i="31"/>
  <c r="S494" i="31" s="1"/>
  <c r="R499" i="31"/>
  <c r="S499" i="31" s="1"/>
  <c r="R35" i="31"/>
  <c r="S35" i="31" s="1"/>
  <c r="R64" i="31"/>
  <c r="S64" i="31" s="1"/>
  <c r="R76" i="31"/>
  <c r="S76" i="31" s="1"/>
  <c r="R103" i="31"/>
  <c r="S103" i="31" s="1"/>
  <c r="R140" i="31"/>
  <c r="S140" i="31" s="1"/>
  <c r="R147" i="31"/>
  <c r="S147" i="31" s="1"/>
  <c r="R152" i="31"/>
  <c r="S152" i="31" s="1"/>
  <c r="R159" i="31"/>
  <c r="S159" i="31" s="1"/>
  <c r="R176" i="31"/>
  <c r="S176" i="31" s="1"/>
  <c r="R188" i="31"/>
  <c r="S188" i="31" s="1"/>
  <c r="R208" i="31"/>
  <c r="S208" i="31" s="1"/>
  <c r="R238" i="31"/>
  <c r="S238" i="31" s="1"/>
  <c r="R265" i="31"/>
  <c r="S265" i="31" s="1"/>
  <c r="R270" i="31"/>
  <c r="S270" i="31" s="1"/>
  <c r="R277" i="31"/>
  <c r="S277" i="31" s="1"/>
  <c r="R289" i="31"/>
  <c r="S289" i="31" s="1"/>
  <c r="R344" i="31"/>
  <c r="S344" i="31" s="1"/>
  <c r="R349" i="31"/>
  <c r="S349" i="31" s="1"/>
  <c r="R359" i="31"/>
  <c r="S359" i="31" s="1"/>
  <c r="R373" i="31"/>
  <c r="S373" i="31" s="1"/>
  <c r="R378" i="31"/>
  <c r="S378" i="31" s="1"/>
  <c r="R383" i="31"/>
  <c r="S383" i="31" s="1"/>
  <c r="R404" i="31"/>
  <c r="S404" i="31" s="1"/>
  <c r="R418" i="31"/>
  <c r="S418" i="31" s="1"/>
  <c r="R434" i="31"/>
  <c r="S434" i="31" s="1"/>
  <c r="R451" i="31"/>
  <c r="S451" i="31" s="1"/>
  <c r="Q17" i="31"/>
  <c r="R69" i="31"/>
  <c r="S69" i="31" s="1"/>
  <c r="R89" i="31"/>
  <c r="S89" i="31" s="1"/>
  <c r="R108" i="31"/>
  <c r="S108" i="31" s="1"/>
  <c r="R118" i="31"/>
  <c r="S118" i="31" s="1"/>
  <c r="R138" i="31"/>
  <c r="S138" i="31" s="1"/>
  <c r="R157" i="31"/>
  <c r="S157" i="31" s="1"/>
  <c r="R169" i="31"/>
  <c r="S169" i="31" s="1"/>
  <c r="R174" i="31"/>
  <c r="S174" i="31" s="1"/>
  <c r="R191" i="31"/>
  <c r="S191" i="31" s="1"/>
  <c r="R196" i="31"/>
  <c r="S196" i="31" s="1"/>
  <c r="R201" i="31"/>
  <c r="S201" i="31" s="1"/>
  <c r="R211" i="31"/>
  <c r="S211" i="31" s="1"/>
  <c r="R228" i="31"/>
  <c r="S228" i="31" s="1"/>
  <c r="R145" i="31"/>
  <c r="S145" i="31" s="1"/>
  <c r="R150" i="31"/>
  <c r="S150" i="31" s="1"/>
  <c r="R216" i="31"/>
  <c r="S216" i="31" s="1"/>
  <c r="R231" i="31"/>
  <c r="S231" i="31" s="1"/>
  <c r="R241" i="31"/>
  <c r="S241" i="31" s="1"/>
  <c r="R253" i="31"/>
  <c r="S253" i="31" s="1"/>
  <c r="R258" i="31"/>
  <c r="S258" i="31" s="1"/>
  <c r="R294" i="31"/>
  <c r="S294" i="31" s="1"/>
  <c r="R301" i="31"/>
  <c r="S301" i="31" s="1"/>
  <c r="R313" i="31"/>
  <c r="S313" i="31" s="1"/>
  <c r="R318" i="31"/>
  <c r="S318" i="31" s="1"/>
  <c r="R335" i="31"/>
  <c r="S335" i="31" s="1"/>
  <c r="R357" i="31"/>
  <c r="S357" i="31" s="1"/>
  <c r="R395" i="31"/>
  <c r="S395" i="31" s="1"/>
  <c r="R384" i="31"/>
  <c r="S384" i="31" s="1"/>
  <c r="R400" i="31"/>
  <c r="S400" i="31" s="1"/>
  <c r="R419" i="31"/>
  <c r="S419" i="31" s="1"/>
  <c r="R428" i="31"/>
  <c r="S428" i="31" s="1"/>
  <c r="R435" i="31"/>
  <c r="S435" i="31" s="1"/>
  <c r="R464" i="31"/>
  <c r="S464" i="31" s="1"/>
  <c r="R476" i="31"/>
  <c r="S476" i="31" s="1"/>
  <c r="R496" i="31"/>
  <c r="S496" i="31" s="1"/>
  <c r="R27" i="31"/>
  <c r="S27" i="31" s="1"/>
  <c r="R44" i="31"/>
  <c r="S44" i="31" s="1"/>
  <c r="R53" i="31"/>
  <c r="S53" i="31" s="1"/>
  <c r="R58" i="31"/>
  <c r="S58" i="31" s="1"/>
  <c r="R70" i="31"/>
  <c r="S70" i="31" s="1"/>
  <c r="R80" i="31"/>
  <c r="S80" i="31" s="1"/>
  <c r="R90" i="31"/>
  <c r="S90" i="31" s="1"/>
  <c r="R97" i="31"/>
  <c r="S97" i="31" s="1"/>
  <c r="R109" i="31"/>
  <c r="S109" i="31" s="1"/>
  <c r="R119" i="31"/>
  <c r="S119" i="31" s="1"/>
  <c r="R165" i="31"/>
  <c r="S165" i="31" s="1"/>
  <c r="R182" i="31"/>
  <c r="S182" i="31" s="1"/>
  <c r="R229" i="31"/>
  <c r="S229" i="31" s="1"/>
  <c r="R244" i="31"/>
  <c r="S244" i="31" s="1"/>
  <c r="R261" i="31"/>
  <c r="S261" i="31" s="1"/>
  <c r="R292" i="31"/>
  <c r="S292" i="31" s="1"/>
  <c r="R304" i="31"/>
  <c r="S304" i="31" s="1"/>
  <c r="R316" i="31"/>
  <c r="S316" i="31" s="1"/>
  <c r="R326" i="31"/>
  <c r="S326" i="31" s="1"/>
  <c r="R353" i="31"/>
  <c r="S353" i="31" s="1"/>
  <c r="R398" i="31"/>
  <c r="S398" i="31" s="1"/>
  <c r="R438" i="31"/>
  <c r="S438" i="31" s="1"/>
  <c r="R443" i="31"/>
  <c r="S443" i="31" s="1"/>
  <c r="R459" i="31"/>
  <c r="S459" i="31" s="1"/>
  <c r="R56" i="31"/>
  <c r="S56" i="31" s="1"/>
  <c r="R68" i="31"/>
  <c r="S68" i="31" s="1"/>
  <c r="R78" i="31"/>
  <c r="S78" i="31" s="1"/>
  <c r="R88" i="31"/>
  <c r="S88" i="31" s="1"/>
  <c r="R95" i="31"/>
  <c r="S95" i="31" s="1"/>
  <c r="R100" i="31"/>
  <c r="S100" i="31" s="1"/>
  <c r="R137" i="31"/>
  <c r="S137" i="31" s="1"/>
  <c r="R154" i="31"/>
  <c r="S154" i="31" s="1"/>
  <c r="R163" i="31"/>
  <c r="S163" i="31" s="1"/>
  <c r="R180" i="31"/>
  <c r="S180" i="31" s="1"/>
  <c r="R185" i="31"/>
  <c r="S185" i="31" s="1"/>
  <c r="R200" i="31"/>
  <c r="S200" i="31" s="1"/>
  <c r="R205" i="31"/>
  <c r="S205" i="31" s="1"/>
  <c r="R210" i="31"/>
  <c r="S210" i="31" s="1"/>
  <c r="R235" i="31"/>
  <c r="S235" i="31" s="1"/>
  <c r="R267" i="31"/>
  <c r="S267" i="31" s="1"/>
  <c r="R279" i="31"/>
  <c r="S279" i="31" s="1"/>
  <c r="R324" i="31"/>
  <c r="S324" i="31" s="1"/>
  <c r="R368" i="31"/>
  <c r="S368" i="31" s="1"/>
  <c r="R401" i="31"/>
  <c r="S401" i="31" s="1"/>
  <c r="R436" i="31"/>
  <c r="S436" i="31" s="1"/>
  <c r="R448" i="31"/>
  <c r="S448" i="31" s="1"/>
  <c r="R477" i="31"/>
  <c r="S477" i="31" s="1"/>
  <c r="R489" i="31"/>
  <c r="S489" i="31" s="1"/>
  <c r="Q14" i="31"/>
  <c r="R42" i="31"/>
  <c r="S42" i="31" s="1"/>
  <c r="R55" i="31"/>
  <c r="S55" i="31" s="1"/>
  <c r="R79" i="31"/>
  <c r="S79" i="31" s="1"/>
  <c r="R96" i="31"/>
  <c r="S96" i="31" s="1"/>
  <c r="R111" i="31"/>
  <c r="S111" i="31" s="1"/>
  <c r="R129" i="31"/>
  <c r="S129" i="31" s="1"/>
  <c r="R144" i="31"/>
  <c r="S144" i="31" s="1"/>
  <c r="R168" i="31"/>
  <c r="S168" i="31" s="1"/>
  <c r="R190" i="31"/>
  <c r="S190" i="31" s="1"/>
  <c r="R192" i="31"/>
  <c r="S192" i="31" s="1"/>
  <c r="R203" i="31"/>
  <c r="S203" i="31" s="1"/>
  <c r="R217" i="31"/>
  <c r="S217" i="31" s="1"/>
  <c r="R224" i="31"/>
  <c r="S224" i="31" s="1"/>
  <c r="R233" i="31"/>
  <c r="S233" i="31" s="1"/>
  <c r="R240" i="31"/>
  <c r="S240" i="31" s="1"/>
  <c r="R249" i="31"/>
  <c r="S249" i="31" s="1"/>
  <c r="R256" i="31"/>
  <c r="S256" i="31" s="1"/>
  <c r="R332" i="31"/>
  <c r="S332" i="31" s="1"/>
  <c r="R343" i="31"/>
  <c r="S343" i="31" s="1"/>
  <c r="R352" i="31"/>
  <c r="S352" i="31" s="1"/>
  <c r="R361" i="31"/>
  <c r="S361" i="31" s="1"/>
  <c r="R367" i="31"/>
  <c r="S367" i="31" s="1"/>
  <c r="R411" i="31"/>
  <c r="S411" i="31" s="1"/>
  <c r="R469" i="31"/>
  <c r="S469" i="31" s="1"/>
  <c r="R482" i="31"/>
  <c r="S482" i="31" s="1"/>
  <c r="R491" i="31"/>
  <c r="S491" i="31" s="1"/>
  <c r="R504" i="31"/>
  <c r="S504" i="31" s="1"/>
  <c r="R263" i="31"/>
  <c r="S263" i="31" s="1"/>
  <c r="R271" i="31"/>
  <c r="S271" i="31" s="1"/>
  <c r="R280" i="31"/>
  <c r="S280" i="31" s="1"/>
  <c r="R284" i="31"/>
  <c r="S284" i="31" s="1"/>
  <c r="R308" i="31"/>
  <c r="S308" i="31" s="1"/>
  <c r="R319" i="31"/>
  <c r="S319" i="31" s="1"/>
  <c r="R328" i="31"/>
  <c r="S328" i="31" s="1"/>
  <c r="R337" i="31"/>
  <c r="S337" i="31" s="1"/>
  <c r="R380" i="31"/>
  <c r="S380" i="31" s="1"/>
  <c r="R392" i="31"/>
  <c r="S392" i="31" s="1"/>
  <c r="P10" i="31"/>
  <c r="R40" i="31"/>
  <c r="S40" i="31" s="1"/>
  <c r="R51" i="31"/>
  <c r="S51" i="31" s="1"/>
  <c r="R71" i="31"/>
  <c r="S71" i="31" s="1"/>
  <c r="R94" i="31"/>
  <c r="S94" i="31" s="1"/>
  <c r="R105" i="31"/>
  <c r="S105" i="31" s="1"/>
  <c r="R116" i="31"/>
  <c r="S116" i="31" s="1"/>
  <c r="R149" i="31"/>
  <c r="S149" i="31" s="1"/>
  <c r="R179" i="31"/>
  <c r="S179" i="31" s="1"/>
  <c r="R181" i="31"/>
  <c r="S181" i="31" s="1"/>
  <c r="R195" i="31"/>
  <c r="S195" i="31" s="1"/>
  <c r="R197" i="31"/>
  <c r="S197" i="31" s="1"/>
  <c r="R206" i="31"/>
  <c r="S206" i="31" s="1"/>
  <c r="R213" i="31"/>
  <c r="S213" i="31" s="1"/>
  <c r="R376" i="31"/>
  <c r="S376" i="31" s="1"/>
  <c r="R403" i="31"/>
  <c r="S403" i="31" s="1"/>
  <c r="R432" i="31"/>
  <c r="S432" i="31" s="1"/>
  <c r="R456" i="31"/>
  <c r="S456" i="31" s="1"/>
  <c r="R485" i="31"/>
  <c r="S485" i="31" s="1"/>
  <c r="R498" i="31"/>
  <c r="S498" i="31" s="1"/>
  <c r="Q8" i="31"/>
  <c r="Q10" i="31"/>
  <c r="Q15" i="31"/>
  <c r="R86" i="31"/>
  <c r="S86" i="31" s="1"/>
  <c r="R112" i="31"/>
  <c r="S112" i="31" s="1"/>
  <c r="R173" i="31"/>
  <c r="S173" i="31" s="1"/>
  <c r="R424" i="31"/>
  <c r="S424" i="31" s="1"/>
  <c r="Q18" i="31"/>
  <c r="R171" i="31"/>
  <c r="S171" i="31" s="1"/>
  <c r="R227" i="31"/>
  <c r="S227" i="31" s="1"/>
  <c r="R248" i="31"/>
  <c r="S248" i="31" s="1"/>
  <c r="R264" i="31"/>
  <c r="S264" i="31" s="1"/>
  <c r="R272" i="31"/>
  <c r="S272" i="31" s="1"/>
  <c r="R287" i="31"/>
  <c r="S287" i="31" s="1"/>
  <c r="R300" i="31"/>
  <c r="S300" i="31" s="1"/>
  <c r="R311" i="31"/>
  <c r="S311" i="31" s="1"/>
  <c r="R320" i="31"/>
  <c r="S320" i="31" s="1"/>
  <c r="R329" i="31"/>
  <c r="S329" i="31" s="1"/>
  <c r="R472" i="31"/>
  <c r="S472" i="31" s="1"/>
  <c r="R110" i="31"/>
  <c r="S110" i="31" s="1"/>
  <c r="R246" i="31"/>
  <c r="S246" i="31" s="1"/>
  <c r="R268" i="31"/>
  <c r="S268" i="31" s="1"/>
  <c r="R296" i="31"/>
  <c r="S296" i="31" s="1"/>
  <c r="R305" i="31"/>
  <c r="S305" i="31" s="1"/>
  <c r="R340" i="31"/>
  <c r="S340" i="31" s="1"/>
  <c r="R351" i="31"/>
  <c r="S351" i="31" s="1"/>
  <c r="R360" i="31"/>
  <c r="S360" i="31" s="1"/>
  <c r="R364" i="31"/>
  <c r="S364" i="31" s="1"/>
  <c r="R387" i="31"/>
  <c r="S387" i="31" s="1"/>
  <c r="R408" i="31"/>
  <c r="S408" i="31" s="1"/>
  <c r="Q13" i="31"/>
  <c r="R13" i="31" s="1"/>
  <c r="S13" i="31" s="1"/>
  <c r="Q9" i="31"/>
  <c r="Q11" i="31"/>
  <c r="Q16" i="31"/>
  <c r="R57" i="31"/>
  <c r="S57" i="31" s="1"/>
  <c r="R87" i="31"/>
  <c r="S87" i="31" s="1"/>
  <c r="R113" i="31"/>
  <c r="S113" i="31" s="1"/>
  <c r="R126" i="31"/>
  <c r="S126" i="31" s="1"/>
  <c r="R135" i="31"/>
  <c r="S135" i="31" s="1"/>
  <c r="R187" i="31"/>
  <c r="S187" i="31" s="1"/>
  <c r="R221" i="31"/>
  <c r="S221" i="31" s="1"/>
  <c r="R230" i="31"/>
  <c r="S230" i="31" s="1"/>
  <c r="R237" i="31"/>
  <c r="S237" i="31" s="1"/>
  <c r="R260" i="31"/>
  <c r="S260" i="31" s="1"/>
  <c r="R379" i="31"/>
  <c r="S379" i="31" s="1"/>
  <c r="R385" i="31"/>
  <c r="S385" i="31" s="1"/>
  <c r="R427" i="31"/>
  <c r="S427" i="31" s="1"/>
  <c r="R442" i="31"/>
  <c r="S442" i="31" s="1"/>
  <c r="R453" i="31"/>
  <c r="S453" i="31" s="1"/>
  <c r="R466" i="31"/>
  <c r="S466" i="31" s="1"/>
  <c r="R475" i="31"/>
  <c r="S475" i="31" s="1"/>
  <c r="R488" i="31"/>
  <c r="S488" i="31" s="1"/>
  <c r="P11" i="31"/>
  <c r="P12" i="31"/>
  <c r="P16" i="31"/>
  <c r="Q12" i="31"/>
  <c r="P15" i="31"/>
  <c r="R22" i="31"/>
  <c r="S22" i="31" s="1"/>
  <c r="P9" i="31"/>
  <c r="P14" i="31"/>
  <c r="P18" i="31"/>
  <c r="P17" i="31"/>
  <c r="R20" i="31"/>
  <c r="S20" i="31" s="1"/>
  <c r="N7" i="31"/>
  <c r="D60" i="21" s="1"/>
  <c r="R115" i="31"/>
  <c r="S115" i="31" s="1"/>
  <c r="R123" i="31"/>
  <c r="S123" i="31" s="1"/>
  <c r="R131" i="31"/>
  <c r="S131" i="31" s="1"/>
  <c r="R139" i="31"/>
  <c r="S139" i="31" s="1"/>
  <c r="R186" i="31"/>
  <c r="S186" i="31" s="1"/>
  <c r="R202" i="31"/>
  <c r="S202" i="31" s="1"/>
  <c r="R242" i="31"/>
  <c r="S242" i="31" s="1"/>
  <c r="R234" i="31"/>
  <c r="S234" i="31" s="1"/>
  <c r="R218" i="31"/>
  <c r="S218" i="31" s="1"/>
  <c r="R299" i="31"/>
  <c r="S299" i="31" s="1"/>
  <c r="R307" i="31"/>
  <c r="S307" i="31" s="1"/>
  <c r="R315" i="31"/>
  <c r="S315" i="31" s="1"/>
  <c r="R323" i="31"/>
  <c r="S323" i="31" s="1"/>
  <c r="R331" i="31"/>
  <c r="S331" i="31" s="1"/>
  <c r="R339" i="31"/>
  <c r="S339" i="31" s="1"/>
  <c r="R347" i="31"/>
  <c r="S347" i="31" s="1"/>
  <c r="R355" i="31"/>
  <c r="S355" i="31" s="1"/>
  <c r="R363" i="31"/>
  <c r="S363" i="31" s="1"/>
  <c r="R371" i="31"/>
  <c r="S371" i="31" s="1"/>
  <c r="R283" i="31"/>
  <c r="S283" i="31" s="1"/>
  <c r="R391" i="31"/>
  <c r="S391" i="31" s="1"/>
  <c r="R399" i="31"/>
  <c r="S399" i="31" s="1"/>
  <c r="R439" i="31"/>
  <c r="S439" i="31" s="1"/>
  <c r="R407" i="31"/>
  <c r="S407" i="31" s="1"/>
  <c r="R447" i="31"/>
  <c r="S447" i="31" s="1"/>
  <c r="R455" i="31"/>
  <c r="S455" i="31" s="1"/>
  <c r="R463" i="31"/>
  <c r="S463" i="31" s="1"/>
  <c r="R471" i="31"/>
  <c r="S471" i="31" s="1"/>
  <c r="R479" i="31"/>
  <c r="S479" i="31" s="1"/>
  <c r="R487" i="31"/>
  <c r="S487" i="31" s="1"/>
  <c r="R495" i="31"/>
  <c r="S495" i="31" s="1"/>
  <c r="R503" i="31"/>
  <c r="S503" i="31" s="1"/>
  <c r="F36" i="21" l="1"/>
  <c r="D58" i="21"/>
  <c r="D57" i="21"/>
  <c r="R17" i="31"/>
  <c r="S17" i="31" s="1"/>
  <c r="R8" i="31"/>
  <c r="R15" i="31"/>
  <c r="R14" i="31"/>
  <c r="F35" i="21" s="1"/>
  <c r="R16" i="31"/>
  <c r="S16" i="31" s="1"/>
  <c r="R9" i="31"/>
  <c r="E36" i="21" s="1"/>
  <c r="R18" i="31"/>
  <c r="S18" i="31" s="1"/>
  <c r="R11" i="31"/>
  <c r="R10" i="31"/>
  <c r="E35" i="21" s="1"/>
  <c r="R12" i="31"/>
  <c r="F34" i="21" s="1"/>
  <c r="N507" i="31"/>
  <c r="N6" i="31"/>
  <c r="P7" i="31"/>
  <c r="E58" i="21" s="1"/>
  <c r="F33" i="21" l="1"/>
  <c r="F32" i="21"/>
  <c r="S8" i="31"/>
  <c r="E34" i="21"/>
  <c r="C34" i="21"/>
  <c r="S15" i="31"/>
  <c r="D36" i="21"/>
  <c r="D33" i="21"/>
  <c r="D35" i="21"/>
  <c r="W1" i="31"/>
  <c r="G60" i="21" s="1"/>
  <c r="S12" i="31"/>
  <c r="C35" i="21"/>
  <c r="S10" i="31"/>
  <c r="S14" i="31"/>
  <c r="C36" i="21"/>
  <c r="S11" i="31"/>
  <c r="W2" i="31"/>
  <c r="G59" i="21" s="1"/>
  <c r="S9" i="31"/>
  <c r="R7" i="31"/>
  <c r="C32" i="21" s="1"/>
  <c r="W3" i="31" l="1"/>
  <c r="G57" i="21" s="1"/>
  <c r="C33" i="21"/>
  <c r="E33" i="21"/>
  <c r="E32" i="21"/>
  <c r="D32" i="21"/>
  <c r="D34" i="21"/>
  <c r="W4" i="31"/>
  <c r="G58" i="21" s="1"/>
  <c r="R507" i="31"/>
  <c r="R6" i="31"/>
  <c r="S7" i="31"/>
  <c r="F506" i="32" l="1"/>
  <c r="F11" i="32"/>
  <c r="F12" i="32"/>
  <c r="F13" i="32"/>
  <c r="F14" i="32"/>
  <c r="F15" i="32"/>
  <c r="F16" i="32"/>
  <c r="F17" i="32"/>
  <c r="F18" i="32"/>
  <c r="F19" i="32"/>
  <c r="F20" i="32"/>
  <c r="F21" i="32"/>
  <c r="F22" i="32"/>
  <c r="F23" i="32"/>
  <c r="F24" i="32"/>
  <c r="F25" i="32"/>
  <c r="F26" i="32"/>
  <c r="F27" i="32"/>
  <c r="F28" i="32"/>
  <c r="F29" i="32"/>
  <c r="F30" i="32"/>
  <c r="F31" i="32"/>
  <c r="F32" i="32"/>
  <c r="F33" i="32"/>
  <c r="F34" i="32"/>
  <c r="F35"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F171" i="32"/>
  <c r="F172" i="32"/>
  <c r="F173" i="32"/>
  <c r="F174" i="32"/>
  <c r="F175" i="32"/>
  <c r="F176" i="32"/>
  <c r="F177" i="32"/>
  <c r="F178" i="32"/>
  <c r="F179" i="32"/>
  <c r="F180" i="32"/>
  <c r="F181" i="32"/>
  <c r="F182" i="32"/>
  <c r="F183" i="32"/>
  <c r="F184" i="32"/>
  <c r="F185" i="32"/>
  <c r="F186" i="32"/>
  <c r="F187" i="32"/>
  <c r="F188" i="32"/>
  <c r="F189" i="32"/>
  <c r="F190" i="32"/>
  <c r="F191" i="32"/>
  <c r="F192" i="32"/>
  <c r="F193" i="32"/>
  <c r="F194" i="32"/>
  <c r="F195" i="32"/>
  <c r="F196" i="32"/>
  <c r="F197" i="32"/>
  <c r="F198" i="32"/>
  <c r="F199" i="32"/>
  <c r="F200" i="32"/>
  <c r="F201" i="32"/>
  <c r="F202" i="32"/>
  <c r="F203" i="32"/>
  <c r="F204" i="32"/>
  <c r="F205" i="32"/>
  <c r="F206" i="32"/>
  <c r="F207" i="32"/>
  <c r="F208" i="32"/>
  <c r="F209" i="32"/>
  <c r="F210" i="32"/>
  <c r="F211" i="32"/>
  <c r="F212" i="32"/>
  <c r="F213" i="32"/>
  <c r="F214" i="32"/>
  <c r="F215" i="32"/>
  <c r="F216" i="32"/>
  <c r="F217" i="32"/>
  <c r="F218" i="32"/>
  <c r="F219" i="32"/>
  <c r="F220" i="32"/>
  <c r="F221" i="32"/>
  <c r="F222" i="32"/>
  <c r="F223" i="32"/>
  <c r="F224" i="32"/>
  <c r="F225" i="32"/>
  <c r="F226" i="32"/>
  <c r="F227" i="32"/>
  <c r="F228" i="32"/>
  <c r="F229" i="32"/>
  <c r="F230" i="32"/>
  <c r="F231" i="32"/>
  <c r="F232" i="32"/>
  <c r="F233" i="32"/>
  <c r="F234" i="32"/>
  <c r="F235" i="32"/>
  <c r="F236" i="32"/>
  <c r="F237" i="32"/>
  <c r="F238" i="32"/>
  <c r="F239" i="32"/>
  <c r="F240" i="32"/>
  <c r="F241" i="32"/>
  <c r="F242" i="32"/>
  <c r="F243" i="32"/>
  <c r="F244" i="32"/>
  <c r="F245" i="32"/>
  <c r="F246" i="32"/>
  <c r="F247" i="32"/>
  <c r="F248" i="32"/>
  <c r="F249" i="32"/>
  <c r="F250" i="32"/>
  <c r="F251" i="32"/>
  <c r="F252" i="32"/>
  <c r="F253" i="32"/>
  <c r="F254" i="32"/>
  <c r="F255" i="32"/>
  <c r="F256" i="32"/>
  <c r="F257" i="32"/>
  <c r="F258" i="32"/>
  <c r="F259" i="32"/>
  <c r="F260" i="32"/>
  <c r="F261" i="32"/>
  <c r="F262" i="32"/>
  <c r="F263" i="32"/>
  <c r="F264" i="32"/>
  <c r="F265" i="32"/>
  <c r="F266" i="32"/>
  <c r="F267" i="32"/>
  <c r="F268" i="32"/>
  <c r="F269" i="32"/>
  <c r="F270" i="32"/>
  <c r="F271" i="32"/>
  <c r="F272" i="32"/>
  <c r="F273" i="32"/>
  <c r="F274" i="32"/>
  <c r="F275" i="32"/>
  <c r="F276" i="32"/>
  <c r="F277" i="32"/>
  <c r="F278" i="32"/>
  <c r="F279" i="32"/>
  <c r="F280" i="32"/>
  <c r="F281" i="32"/>
  <c r="F282" i="32"/>
  <c r="F283" i="32"/>
  <c r="F284" i="32"/>
  <c r="F285" i="32"/>
  <c r="F286" i="32"/>
  <c r="F287" i="32"/>
  <c r="F288" i="32"/>
  <c r="F289" i="32"/>
  <c r="F290" i="32"/>
  <c r="F291" i="32"/>
  <c r="F292" i="32"/>
  <c r="F293" i="32"/>
  <c r="F294" i="32"/>
  <c r="F295" i="32"/>
  <c r="F296" i="32"/>
  <c r="F297" i="32"/>
  <c r="F298" i="32"/>
  <c r="F299" i="32"/>
  <c r="F300" i="32"/>
  <c r="F301" i="32"/>
  <c r="F302" i="32"/>
  <c r="F303" i="32"/>
  <c r="F304" i="32"/>
  <c r="F305" i="32"/>
  <c r="F306" i="32"/>
  <c r="F307" i="32"/>
  <c r="F308" i="32"/>
  <c r="F309" i="32"/>
  <c r="F310" i="32"/>
  <c r="F311" i="32"/>
  <c r="F312" i="32"/>
  <c r="F313" i="32"/>
  <c r="F314" i="32"/>
  <c r="F315" i="32"/>
  <c r="F316" i="32"/>
  <c r="F317" i="32"/>
  <c r="F318" i="32"/>
  <c r="F319" i="32"/>
  <c r="F320" i="32"/>
  <c r="F321" i="32"/>
  <c r="F322" i="32"/>
  <c r="F323" i="32"/>
  <c r="F324" i="32"/>
  <c r="F325" i="32"/>
  <c r="F326" i="32"/>
  <c r="F327" i="32"/>
  <c r="F328" i="32"/>
  <c r="F329" i="32"/>
  <c r="F330" i="32"/>
  <c r="F331" i="32"/>
  <c r="F332" i="32"/>
  <c r="F333" i="32"/>
  <c r="F334" i="32"/>
  <c r="F335" i="32"/>
  <c r="F336" i="32"/>
  <c r="F337" i="32"/>
  <c r="F338" i="32"/>
  <c r="F339" i="32"/>
  <c r="F340" i="32"/>
  <c r="F341" i="32"/>
  <c r="F342" i="32"/>
  <c r="F343" i="32"/>
  <c r="F344" i="32"/>
  <c r="F345" i="32"/>
  <c r="F346" i="32"/>
  <c r="F347" i="32"/>
  <c r="F348" i="32"/>
  <c r="F349" i="32"/>
  <c r="F350" i="32"/>
  <c r="F351" i="32"/>
  <c r="F352" i="32"/>
  <c r="F353" i="32"/>
  <c r="F354" i="32"/>
  <c r="F355" i="32"/>
  <c r="F356" i="32"/>
  <c r="F357" i="32"/>
  <c r="F358" i="32"/>
  <c r="F359" i="32"/>
  <c r="F360" i="32"/>
  <c r="F361" i="32"/>
  <c r="F362" i="32"/>
  <c r="F363" i="32"/>
  <c r="F364" i="32"/>
  <c r="F365" i="32"/>
  <c r="F366" i="32"/>
  <c r="F367" i="32"/>
  <c r="F368" i="32"/>
  <c r="F369" i="32"/>
  <c r="F370" i="32"/>
  <c r="F371" i="32"/>
  <c r="F372" i="32"/>
  <c r="F373" i="32"/>
  <c r="F374" i="32"/>
  <c r="F375" i="32"/>
  <c r="F376" i="32"/>
  <c r="F377" i="32"/>
  <c r="F378" i="32"/>
  <c r="F379" i="32"/>
  <c r="F380" i="32"/>
  <c r="F381" i="32"/>
  <c r="F382" i="32"/>
  <c r="F383" i="32"/>
  <c r="F384" i="32"/>
  <c r="F385" i="32"/>
  <c r="F386" i="32"/>
  <c r="F387" i="32"/>
  <c r="F388" i="32"/>
  <c r="F389" i="32"/>
  <c r="F390" i="32"/>
  <c r="F391" i="32"/>
  <c r="F392" i="32"/>
  <c r="F393" i="32"/>
  <c r="F394" i="32"/>
  <c r="F395" i="32"/>
  <c r="F396" i="32"/>
  <c r="F397" i="32"/>
  <c r="F398" i="32"/>
  <c r="F399" i="32"/>
  <c r="F400" i="32"/>
  <c r="F401" i="32"/>
  <c r="F402" i="32"/>
  <c r="F403" i="32"/>
  <c r="F404" i="32"/>
  <c r="F405" i="32"/>
  <c r="F406" i="32"/>
  <c r="F407" i="32"/>
  <c r="F408" i="32"/>
  <c r="F409" i="32"/>
  <c r="F410" i="32"/>
  <c r="F411" i="32"/>
  <c r="F412" i="32"/>
  <c r="F413" i="32"/>
  <c r="F414" i="32"/>
  <c r="F415" i="32"/>
  <c r="F416" i="32"/>
  <c r="F417" i="32"/>
  <c r="F418" i="32"/>
  <c r="F419" i="32"/>
  <c r="F420" i="32"/>
  <c r="F421" i="32"/>
  <c r="F422" i="32"/>
  <c r="F423" i="32"/>
  <c r="F424" i="32"/>
  <c r="F425" i="32"/>
  <c r="F426" i="32"/>
  <c r="F427" i="32"/>
  <c r="F428" i="32"/>
  <c r="F429" i="32"/>
  <c r="F430" i="32"/>
  <c r="F431" i="32"/>
  <c r="F432" i="32"/>
  <c r="F433" i="32"/>
  <c r="F434" i="32"/>
  <c r="F435" i="32"/>
  <c r="F436" i="32"/>
  <c r="F437" i="32"/>
  <c r="F438" i="32"/>
  <c r="F439" i="32"/>
  <c r="F440" i="32"/>
  <c r="F441" i="32"/>
  <c r="F442" i="32"/>
  <c r="F443" i="32"/>
  <c r="F444" i="32"/>
  <c r="F445" i="32"/>
  <c r="F446" i="32"/>
  <c r="F447" i="32"/>
  <c r="F448" i="32"/>
  <c r="F449" i="32"/>
  <c r="F450" i="32"/>
  <c r="F451" i="32"/>
  <c r="F452" i="32"/>
  <c r="F453" i="32"/>
  <c r="F454" i="32"/>
  <c r="F455" i="32"/>
  <c r="F456" i="32"/>
  <c r="F457" i="32"/>
  <c r="F458" i="32"/>
  <c r="F459" i="32"/>
  <c r="F460" i="32"/>
  <c r="F461" i="32"/>
  <c r="F462" i="32"/>
  <c r="F463" i="32"/>
  <c r="F464" i="32"/>
  <c r="F465" i="32"/>
  <c r="F466" i="32"/>
  <c r="F467" i="32"/>
  <c r="F468" i="32"/>
  <c r="F469" i="32"/>
  <c r="F470" i="32"/>
  <c r="F471" i="32"/>
  <c r="F472" i="32"/>
  <c r="F473" i="32"/>
  <c r="F474" i="32"/>
  <c r="F475" i="32"/>
  <c r="F476" i="32"/>
  <c r="F477" i="32"/>
  <c r="F478" i="32"/>
  <c r="F479" i="32"/>
  <c r="F480" i="32"/>
  <c r="F481" i="32"/>
  <c r="F482" i="32"/>
  <c r="F483" i="32"/>
  <c r="F484" i="32"/>
  <c r="F485" i="32"/>
  <c r="F486" i="32"/>
  <c r="F487" i="32"/>
  <c r="F488" i="32"/>
  <c r="F489" i="32"/>
  <c r="F490" i="32"/>
  <c r="F491" i="32"/>
  <c r="F492" i="32"/>
  <c r="F493" i="32"/>
  <c r="F494" i="32"/>
  <c r="F495" i="32"/>
  <c r="F496" i="32"/>
  <c r="F497" i="32"/>
  <c r="F498" i="32"/>
  <c r="F499" i="32"/>
  <c r="F500" i="32"/>
  <c r="F501" i="32"/>
  <c r="F502" i="32"/>
  <c r="F503" i="32"/>
  <c r="F504" i="32"/>
  <c r="F505" i="32"/>
  <c r="F8" i="32"/>
  <c r="F9" i="32"/>
  <c r="F10" i="32"/>
  <c r="F7" i="32"/>
  <c r="L7" i="33"/>
  <c r="L8" i="33"/>
  <c r="L9" i="33"/>
  <c r="L10" i="33"/>
  <c r="L11" i="33"/>
  <c r="L12" i="33"/>
  <c r="L13" i="33"/>
  <c r="L14" i="33"/>
  <c r="L15" i="33"/>
  <c r="L16" i="33"/>
  <c r="L17" i="33"/>
  <c r="L18" i="33"/>
  <c r="L19" i="33"/>
  <c r="L20" i="33"/>
  <c r="L21" i="33"/>
  <c r="L22" i="33"/>
  <c r="L23" i="33"/>
  <c r="L24" i="33"/>
  <c r="L25" i="33"/>
  <c r="L26" i="33"/>
  <c r="L27" i="33"/>
  <c r="L28" i="33"/>
  <c r="L29" i="33"/>
  <c r="L30" i="33"/>
  <c r="L31" i="33"/>
  <c r="L32" i="33"/>
  <c r="L33" i="33"/>
  <c r="L34" i="33"/>
  <c r="L35" i="33"/>
  <c r="L36" i="33"/>
  <c r="L37" i="33"/>
  <c r="L38" i="33"/>
  <c r="L39" i="33"/>
  <c r="L40" i="33"/>
  <c r="L41" i="33"/>
  <c r="L42" i="33"/>
  <c r="L43" i="33"/>
  <c r="L44" i="33"/>
  <c r="L45" i="33"/>
  <c r="L46" i="33"/>
  <c r="L47" i="33"/>
  <c r="L48" i="33"/>
  <c r="L49" i="33"/>
  <c r="L50" i="33"/>
  <c r="L51" i="33"/>
  <c r="L52" i="33"/>
  <c r="L53" i="33"/>
  <c r="L54" i="33"/>
  <c r="L55" i="33"/>
  <c r="L56" i="33"/>
  <c r="L57" i="33"/>
  <c r="L58" i="33"/>
  <c r="L59" i="33"/>
  <c r="L60" i="33"/>
  <c r="L61" i="33"/>
  <c r="L62" i="33"/>
  <c r="L63" i="33"/>
  <c r="L64" i="33"/>
  <c r="L65" i="33"/>
  <c r="L66" i="33"/>
  <c r="L67" i="33"/>
  <c r="L68" i="33"/>
  <c r="L69" i="33"/>
  <c r="L70" i="33"/>
  <c r="L71" i="33"/>
  <c r="L72" i="33"/>
  <c r="L73" i="33"/>
  <c r="L74" i="33"/>
  <c r="L75" i="33"/>
  <c r="L76" i="33"/>
  <c r="L77" i="33"/>
  <c r="L78" i="33"/>
  <c r="L79" i="33"/>
  <c r="L80" i="33"/>
  <c r="L81" i="33"/>
  <c r="L82" i="33"/>
  <c r="L83" i="33"/>
  <c r="L84" i="33"/>
  <c r="L85" i="33"/>
  <c r="L86" i="33"/>
  <c r="L87" i="33"/>
  <c r="L88" i="33"/>
  <c r="L89" i="33"/>
  <c r="L90" i="33"/>
  <c r="L91" i="33"/>
  <c r="L92" i="33"/>
  <c r="L93" i="33"/>
  <c r="L94" i="33"/>
  <c r="L95" i="33"/>
  <c r="L96" i="33"/>
  <c r="L97" i="33"/>
  <c r="L98" i="33"/>
  <c r="L99" i="33"/>
  <c r="L100" i="33"/>
  <c r="L101" i="33"/>
  <c r="L102" i="33"/>
  <c r="L103" i="33"/>
  <c r="L104" i="33"/>
  <c r="L105" i="33"/>
  <c r="L106" i="33"/>
  <c r="L107" i="33"/>
  <c r="L108" i="33"/>
  <c r="L109" i="33"/>
  <c r="L110" i="33"/>
  <c r="L111" i="33"/>
  <c r="L112" i="33"/>
  <c r="L113" i="33"/>
  <c r="L114" i="33"/>
  <c r="L115" i="33"/>
  <c r="L116" i="33"/>
  <c r="L117" i="33"/>
  <c r="L118" i="33"/>
  <c r="L119" i="33"/>
  <c r="L120" i="33"/>
  <c r="L121" i="33"/>
  <c r="L122" i="33"/>
  <c r="L123" i="33"/>
  <c r="L124" i="33"/>
  <c r="L125" i="33"/>
  <c r="L126" i="33"/>
  <c r="L127" i="33"/>
  <c r="L128" i="33"/>
  <c r="L129" i="33"/>
  <c r="L130" i="33"/>
  <c r="L131" i="33"/>
  <c r="L132" i="33"/>
  <c r="L133" i="33"/>
  <c r="L134" i="33"/>
  <c r="L135" i="33"/>
  <c r="L136" i="33"/>
  <c r="L137" i="33"/>
  <c r="L138" i="33"/>
  <c r="L139" i="33"/>
  <c r="L140" i="33"/>
  <c r="L141" i="33"/>
  <c r="L142" i="33"/>
  <c r="L143" i="33"/>
  <c r="L144" i="33"/>
  <c r="L145" i="33"/>
  <c r="L146" i="33"/>
  <c r="L147" i="33"/>
  <c r="L148" i="33"/>
  <c r="L149" i="33"/>
  <c r="L150" i="33"/>
  <c r="L151" i="33"/>
  <c r="L152" i="33"/>
  <c r="L153" i="33"/>
  <c r="L154" i="33"/>
  <c r="L155" i="33"/>
  <c r="L156" i="33"/>
  <c r="L157" i="33"/>
  <c r="L158" i="33"/>
  <c r="L159" i="33"/>
  <c r="L160" i="33"/>
  <c r="L161" i="33"/>
  <c r="L162" i="33"/>
  <c r="L163" i="33"/>
  <c r="L164" i="33"/>
  <c r="L165" i="33"/>
  <c r="L166" i="33"/>
  <c r="L167" i="33"/>
  <c r="L168" i="33"/>
  <c r="L169" i="33"/>
  <c r="L170" i="33"/>
  <c r="L171" i="33"/>
  <c r="L172" i="33"/>
  <c r="L173" i="33"/>
  <c r="L174" i="33"/>
  <c r="L175" i="33"/>
  <c r="L176" i="33"/>
  <c r="L177" i="33"/>
  <c r="L178" i="33"/>
  <c r="L179" i="33"/>
  <c r="L180" i="33"/>
  <c r="L181" i="33"/>
  <c r="L182" i="33"/>
  <c r="L183" i="33"/>
  <c r="L184" i="33"/>
  <c r="L185" i="33"/>
  <c r="L186" i="33"/>
  <c r="L187" i="33"/>
  <c r="L188" i="33"/>
  <c r="L189" i="33"/>
  <c r="L190" i="33"/>
  <c r="L191" i="33"/>
  <c r="L192" i="33"/>
  <c r="L193" i="33"/>
  <c r="L194" i="33"/>
  <c r="L195" i="33"/>
  <c r="L196" i="33"/>
  <c r="L197" i="33"/>
  <c r="L198" i="33"/>
  <c r="L199" i="33"/>
  <c r="L200" i="33"/>
  <c r="L201" i="33"/>
  <c r="L202" i="33"/>
  <c r="L203" i="33"/>
  <c r="L204" i="33"/>
  <c r="L205" i="33"/>
  <c r="L206" i="33"/>
  <c r="L207" i="33"/>
  <c r="L208" i="33"/>
  <c r="L209" i="33"/>
  <c r="L210" i="33"/>
  <c r="L211" i="33"/>
  <c r="L212" i="33"/>
  <c r="L213" i="33"/>
  <c r="L214" i="33"/>
  <c r="L215" i="33"/>
  <c r="L216" i="33"/>
  <c r="L217" i="33"/>
  <c r="L218" i="33"/>
  <c r="L219" i="33"/>
  <c r="L220" i="33"/>
  <c r="L221" i="33"/>
  <c r="L222" i="33"/>
  <c r="L223" i="33"/>
  <c r="L224" i="33"/>
  <c r="L225" i="33"/>
  <c r="L226" i="33"/>
  <c r="L227" i="33"/>
  <c r="L228" i="33"/>
  <c r="L229" i="33"/>
  <c r="L230" i="33"/>
  <c r="L231" i="33"/>
  <c r="L232" i="33"/>
  <c r="L233" i="33"/>
  <c r="L234" i="33"/>
  <c r="L235" i="33"/>
  <c r="L236" i="33"/>
  <c r="L237" i="33"/>
  <c r="L238" i="33"/>
  <c r="L239" i="33"/>
  <c r="L240" i="33"/>
  <c r="L241" i="33"/>
  <c r="L242" i="33"/>
  <c r="L243" i="33"/>
  <c r="L244" i="33"/>
  <c r="L245" i="33"/>
  <c r="L246" i="33"/>
  <c r="L247" i="33"/>
  <c r="L248" i="33"/>
  <c r="L249" i="33"/>
  <c r="L250" i="33"/>
  <c r="L251" i="33"/>
  <c r="L252" i="33"/>
  <c r="L253" i="33"/>
  <c r="L254" i="33"/>
  <c r="L255" i="33"/>
  <c r="L256" i="33"/>
  <c r="L257" i="33"/>
  <c r="L258" i="33"/>
  <c r="L259" i="33"/>
  <c r="L260" i="33"/>
  <c r="L261" i="33"/>
  <c r="L262" i="33"/>
  <c r="L263" i="33"/>
  <c r="L264" i="33"/>
  <c r="L265" i="33"/>
  <c r="L266" i="33"/>
  <c r="L267" i="33"/>
  <c r="L268" i="33"/>
  <c r="L269" i="33"/>
  <c r="L270" i="33"/>
  <c r="L271" i="33"/>
  <c r="L272" i="33"/>
  <c r="L273" i="33"/>
  <c r="L274" i="33"/>
  <c r="L275" i="33"/>
  <c r="L276" i="33"/>
  <c r="L277" i="33"/>
  <c r="L278" i="33"/>
  <c r="L279" i="33"/>
  <c r="L280" i="33"/>
  <c r="L281" i="33"/>
  <c r="L282" i="33"/>
  <c r="L283" i="33"/>
  <c r="L284" i="33"/>
  <c r="L285" i="33"/>
  <c r="L286" i="33"/>
  <c r="L287" i="33"/>
  <c r="L288" i="33"/>
  <c r="L289" i="33"/>
  <c r="L290" i="33"/>
  <c r="L291" i="33"/>
  <c r="L292" i="33"/>
  <c r="L293" i="33"/>
  <c r="L294" i="33"/>
  <c r="L295" i="33"/>
  <c r="L296" i="33"/>
  <c r="L297" i="33"/>
  <c r="L298" i="33"/>
  <c r="L299" i="33"/>
  <c r="L300" i="33"/>
  <c r="L301" i="33"/>
  <c r="L302" i="33"/>
  <c r="L303" i="33"/>
  <c r="L304" i="33"/>
  <c r="L305" i="33"/>
  <c r="L306" i="33"/>
  <c r="L307" i="33"/>
  <c r="L308" i="33"/>
  <c r="L309" i="33"/>
  <c r="L310" i="33"/>
  <c r="L311" i="33"/>
  <c r="L312" i="33"/>
  <c r="L313" i="33"/>
  <c r="L314" i="33"/>
  <c r="L315" i="33"/>
  <c r="L316" i="33"/>
  <c r="L317" i="33"/>
  <c r="L318" i="33"/>
  <c r="L319" i="33"/>
  <c r="L320" i="33"/>
  <c r="L321" i="33"/>
  <c r="L322" i="33"/>
  <c r="L323" i="33"/>
  <c r="L324" i="33"/>
  <c r="L325" i="33"/>
  <c r="L326" i="33"/>
  <c r="L327" i="33"/>
  <c r="L328" i="33"/>
  <c r="L329" i="33"/>
  <c r="L330" i="33"/>
  <c r="L331" i="33"/>
  <c r="L332" i="33"/>
  <c r="L333" i="33"/>
  <c r="L334" i="33"/>
  <c r="L335" i="33"/>
  <c r="L336" i="33"/>
  <c r="L337" i="33"/>
  <c r="L338" i="33"/>
  <c r="L339" i="33"/>
  <c r="L340" i="33"/>
  <c r="L341" i="33"/>
  <c r="L342" i="33"/>
  <c r="L343" i="33"/>
  <c r="L344" i="33"/>
  <c r="L345" i="33"/>
  <c r="L346" i="33"/>
  <c r="L347" i="33"/>
  <c r="L348" i="33"/>
  <c r="L349" i="33"/>
  <c r="L350" i="33"/>
  <c r="L351" i="33"/>
  <c r="L352" i="33"/>
  <c r="L353" i="33"/>
  <c r="L354" i="33"/>
  <c r="L355" i="33"/>
  <c r="L356" i="33"/>
  <c r="L357" i="33"/>
  <c r="L358" i="33"/>
  <c r="L359" i="33"/>
  <c r="L360" i="33"/>
  <c r="L361" i="33"/>
  <c r="L362" i="33"/>
  <c r="L363" i="33"/>
  <c r="L364" i="33"/>
  <c r="L365" i="33"/>
  <c r="L366" i="33"/>
  <c r="L367" i="33"/>
  <c r="L368" i="33"/>
  <c r="L369" i="33"/>
  <c r="L370" i="33"/>
  <c r="L371" i="33"/>
  <c r="L372" i="33"/>
  <c r="L373" i="33"/>
  <c r="L374" i="33"/>
  <c r="L375" i="33"/>
  <c r="L376" i="33"/>
  <c r="L377" i="33"/>
  <c r="L378" i="33"/>
  <c r="L379" i="33"/>
  <c r="L380" i="33"/>
  <c r="L381" i="33"/>
  <c r="L382" i="33"/>
  <c r="L383" i="33"/>
  <c r="L384" i="33"/>
  <c r="L385" i="33"/>
  <c r="L386" i="33"/>
  <c r="L387" i="33"/>
  <c r="L388" i="33"/>
  <c r="L389" i="33"/>
  <c r="L390" i="33"/>
  <c r="L391" i="33"/>
  <c r="L392" i="33"/>
  <c r="L393" i="33"/>
  <c r="L394" i="33"/>
  <c r="L395" i="33"/>
  <c r="L396" i="33"/>
  <c r="L397" i="33"/>
  <c r="L398" i="33"/>
  <c r="L399" i="33"/>
  <c r="L400" i="33"/>
  <c r="L401" i="33"/>
  <c r="L402" i="33"/>
  <c r="L403" i="33"/>
  <c r="L404" i="33"/>
  <c r="L405" i="33"/>
  <c r="L406" i="33"/>
  <c r="L407" i="33"/>
  <c r="L408" i="33"/>
  <c r="L409" i="33"/>
  <c r="L410" i="33"/>
  <c r="L411" i="33"/>
  <c r="L412" i="33"/>
  <c r="L413" i="33"/>
  <c r="L414" i="33"/>
  <c r="L415" i="33"/>
  <c r="L416" i="33"/>
  <c r="L417" i="33"/>
  <c r="L418" i="33"/>
  <c r="L419" i="33"/>
  <c r="L420" i="33"/>
  <c r="L421" i="33"/>
  <c r="L422" i="33"/>
  <c r="L423" i="33"/>
  <c r="L424" i="33"/>
  <c r="L425" i="33"/>
  <c r="L426" i="33"/>
  <c r="L427" i="33"/>
  <c r="L428" i="33"/>
  <c r="L429" i="33"/>
  <c r="L430" i="33"/>
  <c r="L431" i="33"/>
  <c r="L432" i="33"/>
  <c r="L433" i="33"/>
  <c r="L434" i="33"/>
  <c r="L435" i="33"/>
  <c r="L436" i="33"/>
  <c r="L437" i="33"/>
  <c r="L438" i="33"/>
  <c r="L439" i="33"/>
  <c r="L440" i="33"/>
  <c r="L441" i="33"/>
  <c r="L442" i="33"/>
  <c r="L443" i="33"/>
  <c r="L444" i="33"/>
  <c r="L445" i="33"/>
  <c r="L446" i="33"/>
  <c r="L447" i="33"/>
  <c r="L448" i="33"/>
  <c r="L449" i="33"/>
  <c r="L450" i="33"/>
  <c r="L451" i="33"/>
  <c r="L452" i="33"/>
  <c r="L453" i="33"/>
  <c r="L454" i="33"/>
  <c r="L455" i="33"/>
  <c r="L456" i="33"/>
  <c r="L457" i="33"/>
  <c r="L458" i="33"/>
  <c r="L459" i="33"/>
  <c r="L460" i="33"/>
  <c r="L461" i="33"/>
  <c r="L462" i="33"/>
  <c r="L463" i="33"/>
  <c r="L464" i="33"/>
  <c r="L465" i="33"/>
  <c r="L466" i="33"/>
  <c r="L467" i="33"/>
  <c r="L468" i="33"/>
  <c r="L469" i="33"/>
  <c r="L470" i="33"/>
  <c r="L471" i="33"/>
  <c r="L472" i="33"/>
  <c r="L473" i="33"/>
  <c r="L474" i="33"/>
  <c r="L475" i="33"/>
  <c r="L476" i="33"/>
  <c r="L477" i="33"/>
  <c r="L478" i="33"/>
  <c r="L479" i="33"/>
  <c r="L480" i="33"/>
  <c r="L481" i="33"/>
  <c r="L482" i="33"/>
  <c r="L483" i="33"/>
  <c r="L484" i="33"/>
  <c r="L485" i="33"/>
  <c r="L486" i="33"/>
  <c r="L487" i="33"/>
  <c r="L488" i="33"/>
  <c r="L489" i="33"/>
  <c r="L490" i="33"/>
  <c r="L491" i="33"/>
  <c r="L492" i="33"/>
  <c r="L493" i="33"/>
  <c r="L494" i="33"/>
  <c r="L495" i="33"/>
  <c r="L496" i="33"/>
  <c r="L497" i="33"/>
  <c r="L498" i="33"/>
  <c r="L499" i="33"/>
  <c r="L500" i="33"/>
  <c r="L501" i="33"/>
  <c r="L502" i="33"/>
  <c r="L503" i="33"/>
  <c r="L504" i="33"/>
  <c r="L505" i="33"/>
  <c r="L506" i="33"/>
  <c r="L506" i="29" l="1"/>
  <c r="L19" i="29"/>
  <c r="L20" i="29"/>
  <c r="L21" i="29"/>
  <c r="L22" i="29"/>
  <c r="L23" i="29"/>
  <c r="L24" i="29"/>
  <c r="L25" i="29"/>
  <c r="L26" i="29"/>
  <c r="L27" i="29"/>
  <c r="L28" i="29"/>
  <c r="L29" i="29"/>
  <c r="L30" i="29"/>
  <c r="L31" i="29"/>
  <c r="L32" i="29"/>
  <c r="L33" i="29"/>
  <c r="L34" i="29"/>
  <c r="L35" i="29"/>
  <c r="L36" i="29"/>
  <c r="L37" i="29"/>
  <c r="L38" i="29"/>
  <c r="L39" i="29"/>
  <c r="L40" i="29"/>
  <c r="L41" i="29"/>
  <c r="L42" i="29"/>
  <c r="L43" i="29"/>
  <c r="L44" i="29"/>
  <c r="L45" i="29"/>
  <c r="L46" i="29"/>
  <c r="L47" i="29"/>
  <c r="L48" i="29"/>
  <c r="L49" i="29"/>
  <c r="L50" i="29"/>
  <c r="L51" i="29"/>
  <c r="L52" i="29"/>
  <c r="L53" i="29"/>
  <c r="L54" i="29"/>
  <c r="L55" i="29"/>
  <c r="L56" i="29"/>
  <c r="L57" i="29"/>
  <c r="L58" i="29"/>
  <c r="L59" i="29"/>
  <c r="L60" i="29"/>
  <c r="L61" i="29"/>
  <c r="L62" i="29"/>
  <c r="L63" i="29"/>
  <c r="L64" i="29"/>
  <c r="L65" i="29"/>
  <c r="L66" i="29"/>
  <c r="L67" i="29"/>
  <c r="L68" i="29"/>
  <c r="L69" i="29"/>
  <c r="L70" i="29"/>
  <c r="L71" i="29"/>
  <c r="L72" i="29"/>
  <c r="L73" i="29"/>
  <c r="L74" i="29"/>
  <c r="L75" i="29"/>
  <c r="L76" i="29"/>
  <c r="L77" i="29"/>
  <c r="L78" i="29"/>
  <c r="L79" i="29"/>
  <c r="L80" i="29"/>
  <c r="L81" i="29"/>
  <c r="L82" i="29"/>
  <c r="L83" i="29"/>
  <c r="L84" i="29"/>
  <c r="L85" i="29"/>
  <c r="L86" i="29"/>
  <c r="L87" i="29"/>
  <c r="L88" i="29"/>
  <c r="L89" i="29"/>
  <c r="L90" i="29"/>
  <c r="L91" i="29"/>
  <c r="L92" i="29"/>
  <c r="L93" i="29"/>
  <c r="L94" i="29"/>
  <c r="L95" i="29"/>
  <c r="L96" i="29"/>
  <c r="L97" i="29"/>
  <c r="L98" i="29"/>
  <c r="L99" i="29"/>
  <c r="L100" i="29"/>
  <c r="L101" i="29"/>
  <c r="L102" i="29"/>
  <c r="L103" i="29"/>
  <c r="L104" i="29"/>
  <c r="L105" i="29"/>
  <c r="L106" i="29"/>
  <c r="L107" i="29"/>
  <c r="L108" i="29"/>
  <c r="L109" i="29"/>
  <c r="L110" i="29"/>
  <c r="L111" i="29"/>
  <c r="L112" i="29"/>
  <c r="L113" i="29"/>
  <c r="L114" i="29"/>
  <c r="L115" i="29"/>
  <c r="L116" i="29"/>
  <c r="L117" i="29"/>
  <c r="L118" i="29"/>
  <c r="L119" i="29"/>
  <c r="L120" i="29"/>
  <c r="L121" i="29"/>
  <c r="L122" i="29"/>
  <c r="L123" i="29"/>
  <c r="L124" i="29"/>
  <c r="L125" i="29"/>
  <c r="L126" i="29"/>
  <c r="L127" i="29"/>
  <c r="L128" i="29"/>
  <c r="L129" i="29"/>
  <c r="L130" i="29"/>
  <c r="L131" i="29"/>
  <c r="L132" i="29"/>
  <c r="L133" i="29"/>
  <c r="L134" i="29"/>
  <c r="L135" i="29"/>
  <c r="L136" i="29"/>
  <c r="L137" i="29"/>
  <c r="L138" i="29"/>
  <c r="L139" i="29"/>
  <c r="L140" i="29"/>
  <c r="L141" i="29"/>
  <c r="L142" i="29"/>
  <c r="L143" i="29"/>
  <c r="L144" i="29"/>
  <c r="L145" i="29"/>
  <c r="L146" i="29"/>
  <c r="L147" i="29"/>
  <c r="L148" i="29"/>
  <c r="L149" i="29"/>
  <c r="L150" i="29"/>
  <c r="L151" i="29"/>
  <c r="L152" i="29"/>
  <c r="L153" i="29"/>
  <c r="L154" i="29"/>
  <c r="L155" i="29"/>
  <c r="L156" i="29"/>
  <c r="L157" i="29"/>
  <c r="L158" i="29"/>
  <c r="L159" i="29"/>
  <c r="L160" i="29"/>
  <c r="L161" i="29"/>
  <c r="L162" i="29"/>
  <c r="L163" i="29"/>
  <c r="L164" i="29"/>
  <c r="L165" i="29"/>
  <c r="L166" i="29"/>
  <c r="L167" i="29"/>
  <c r="L168" i="29"/>
  <c r="L169" i="29"/>
  <c r="L170" i="29"/>
  <c r="L171" i="29"/>
  <c r="L172" i="29"/>
  <c r="L173" i="29"/>
  <c r="L174" i="29"/>
  <c r="L175" i="29"/>
  <c r="L176" i="29"/>
  <c r="L177" i="29"/>
  <c r="L178" i="29"/>
  <c r="L179" i="29"/>
  <c r="L180" i="29"/>
  <c r="L181" i="29"/>
  <c r="L182" i="29"/>
  <c r="L183" i="29"/>
  <c r="L184" i="29"/>
  <c r="L185" i="29"/>
  <c r="L186" i="29"/>
  <c r="L187" i="29"/>
  <c r="L188" i="29"/>
  <c r="L189" i="29"/>
  <c r="L190" i="29"/>
  <c r="L191" i="29"/>
  <c r="L192" i="29"/>
  <c r="L193" i="29"/>
  <c r="L194" i="29"/>
  <c r="L195" i="29"/>
  <c r="L196" i="29"/>
  <c r="L197" i="29"/>
  <c r="L198" i="29"/>
  <c r="L199" i="29"/>
  <c r="L200" i="29"/>
  <c r="L201" i="29"/>
  <c r="L202" i="29"/>
  <c r="L203" i="29"/>
  <c r="L204" i="29"/>
  <c r="L205" i="29"/>
  <c r="L206" i="29"/>
  <c r="L207" i="29"/>
  <c r="L208" i="29"/>
  <c r="L209" i="29"/>
  <c r="L210" i="29"/>
  <c r="L211" i="29"/>
  <c r="L212" i="29"/>
  <c r="L213" i="29"/>
  <c r="L214" i="29"/>
  <c r="L215" i="29"/>
  <c r="L216" i="29"/>
  <c r="L217" i="29"/>
  <c r="L218" i="29"/>
  <c r="L219" i="29"/>
  <c r="L220" i="29"/>
  <c r="L221" i="29"/>
  <c r="L222" i="29"/>
  <c r="L223" i="29"/>
  <c r="L224" i="29"/>
  <c r="L225" i="29"/>
  <c r="L226" i="29"/>
  <c r="L227" i="29"/>
  <c r="L228" i="29"/>
  <c r="L229" i="29"/>
  <c r="L230" i="29"/>
  <c r="L231" i="29"/>
  <c r="L232" i="29"/>
  <c r="L233" i="29"/>
  <c r="L234" i="29"/>
  <c r="L235" i="29"/>
  <c r="L236" i="29"/>
  <c r="L237" i="29"/>
  <c r="L238" i="29"/>
  <c r="L239" i="29"/>
  <c r="L240" i="29"/>
  <c r="L241" i="29"/>
  <c r="L242" i="29"/>
  <c r="L243" i="29"/>
  <c r="L244" i="29"/>
  <c r="L245" i="29"/>
  <c r="L246" i="29"/>
  <c r="L247" i="29"/>
  <c r="L248" i="29"/>
  <c r="L249" i="29"/>
  <c r="L250" i="29"/>
  <c r="L251" i="29"/>
  <c r="L252" i="29"/>
  <c r="L253" i="29"/>
  <c r="L254" i="29"/>
  <c r="L255" i="29"/>
  <c r="L256" i="29"/>
  <c r="L257" i="29"/>
  <c r="L258" i="29"/>
  <c r="L259" i="29"/>
  <c r="L260" i="29"/>
  <c r="L261" i="29"/>
  <c r="L262" i="29"/>
  <c r="L263" i="29"/>
  <c r="L264" i="29"/>
  <c r="L265" i="29"/>
  <c r="L266" i="29"/>
  <c r="L267" i="29"/>
  <c r="L268" i="29"/>
  <c r="L269" i="29"/>
  <c r="L270" i="29"/>
  <c r="L271" i="29"/>
  <c r="L272" i="29"/>
  <c r="L273" i="29"/>
  <c r="L274" i="29"/>
  <c r="L275" i="29"/>
  <c r="L276" i="29"/>
  <c r="L277" i="29"/>
  <c r="L278" i="29"/>
  <c r="L279" i="29"/>
  <c r="L280" i="29"/>
  <c r="L281" i="29"/>
  <c r="L282" i="29"/>
  <c r="L283" i="29"/>
  <c r="L284" i="29"/>
  <c r="L285" i="29"/>
  <c r="L286" i="29"/>
  <c r="L287" i="29"/>
  <c r="L288" i="29"/>
  <c r="L289" i="29"/>
  <c r="L290" i="29"/>
  <c r="L291" i="29"/>
  <c r="L292" i="29"/>
  <c r="L293" i="29"/>
  <c r="L294" i="29"/>
  <c r="L295" i="29"/>
  <c r="L296" i="29"/>
  <c r="L297" i="29"/>
  <c r="L298" i="29"/>
  <c r="L299" i="29"/>
  <c r="L300" i="29"/>
  <c r="L301" i="29"/>
  <c r="L302" i="29"/>
  <c r="L303" i="29"/>
  <c r="L304" i="29"/>
  <c r="L305" i="29"/>
  <c r="L306" i="29"/>
  <c r="L307" i="29"/>
  <c r="L308" i="29"/>
  <c r="L309" i="29"/>
  <c r="L310" i="29"/>
  <c r="L311" i="29"/>
  <c r="L312" i="29"/>
  <c r="L313" i="29"/>
  <c r="L314" i="29"/>
  <c r="L315" i="29"/>
  <c r="L316" i="29"/>
  <c r="L317" i="29"/>
  <c r="L318" i="29"/>
  <c r="L319" i="29"/>
  <c r="L320" i="29"/>
  <c r="L321" i="29"/>
  <c r="L322" i="29"/>
  <c r="L323" i="29"/>
  <c r="L324" i="29"/>
  <c r="L325" i="29"/>
  <c r="L326" i="29"/>
  <c r="L327" i="29"/>
  <c r="L328" i="29"/>
  <c r="L329" i="29"/>
  <c r="L330" i="29"/>
  <c r="L331" i="29"/>
  <c r="L332" i="29"/>
  <c r="L333" i="29"/>
  <c r="L334" i="29"/>
  <c r="L335" i="29"/>
  <c r="L336" i="29"/>
  <c r="L337" i="29"/>
  <c r="L338" i="29"/>
  <c r="L339" i="29"/>
  <c r="L340" i="29"/>
  <c r="L341" i="29"/>
  <c r="L342" i="29"/>
  <c r="L343" i="29"/>
  <c r="L344" i="29"/>
  <c r="L345" i="29"/>
  <c r="L346" i="29"/>
  <c r="L347" i="29"/>
  <c r="L348" i="29"/>
  <c r="L349" i="29"/>
  <c r="L350" i="29"/>
  <c r="L351" i="29"/>
  <c r="L352" i="29"/>
  <c r="L353" i="29"/>
  <c r="L354" i="29"/>
  <c r="L355" i="29"/>
  <c r="L356" i="29"/>
  <c r="L357" i="29"/>
  <c r="L358" i="29"/>
  <c r="L359" i="29"/>
  <c r="L360" i="29"/>
  <c r="L361" i="29"/>
  <c r="L362" i="29"/>
  <c r="L363" i="29"/>
  <c r="L364" i="29"/>
  <c r="L365" i="29"/>
  <c r="L366" i="29"/>
  <c r="L367" i="29"/>
  <c r="L368" i="29"/>
  <c r="L369" i="29"/>
  <c r="L370" i="29"/>
  <c r="L371" i="29"/>
  <c r="L372" i="29"/>
  <c r="L373" i="29"/>
  <c r="L374" i="29"/>
  <c r="L375" i="29"/>
  <c r="L376" i="29"/>
  <c r="L377" i="29"/>
  <c r="L378" i="29"/>
  <c r="L379" i="29"/>
  <c r="L380" i="29"/>
  <c r="L381" i="29"/>
  <c r="L382" i="29"/>
  <c r="L383" i="29"/>
  <c r="L384" i="29"/>
  <c r="L385" i="29"/>
  <c r="L386" i="29"/>
  <c r="L387" i="29"/>
  <c r="L388" i="29"/>
  <c r="L389" i="29"/>
  <c r="L390" i="29"/>
  <c r="L391" i="29"/>
  <c r="L392" i="29"/>
  <c r="L393" i="29"/>
  <c r="L394" i="29"/>
  <c r="L395" i="29"/>
  <c r="L396" i="29"/>
  <c r="L397" i="29"/>
  <c r="L398" i="29"/>
  <c r="L399" i="29"/>
  <c r="L400" i="29"/>
  <c r="L401" i="29"/>
  <c r="L402" i="29"/>
  <c r="L403" i="29"/>
  <c r="L404" i="29"/>
  <c r="L405" i="29"/>
  <c r="L406" i="29"/>
  <c r="L407" i="29"/>
  <c r="L408" i="29"/>
  <c r="L409" i="29"/>
  <c r="L410" i="29"/>
  <c r="L411" i="29"/>
  <c r="L412" i="29"/>
  <c r="L413" i="29"/>
  <c r="L414" i="29"/>
  <c r="L415" i="29"/>
  <c r="L416" i="29"/>
  <c r="L417" i="29"/>
  <c r="L418" i="29"/>
  <c r="L419" i="29"/>
  <c r="L420" i="29"/>
  <c r="L421" i="29"/>
  <c r="L422" i="29"/>
  <c r="L423" i="29"/>
  <c r="L424" i="29"/>
  <c r="L425" i="29"/>
  <c r="L426" i="29"/>
  <c r="L427" i="29"/>
  <c r="L428" i="29"/>
  <c r="L429" i="29"/>
  <c r="L430" i="29"/>
  <c r="L431" i="29"/>
  <c r="L432" i="29"/>
  <c r="L433" i="29"/>
  <c r="L434" i="29"/>
  <c r="L435" i="29"/>
  <c r="L436" i="29"/>
  <c r="L437" i="29"/>
  <c r="L438" i="29"/>
  <c r="L439" i="29"/>
  <c r="L440" i="29"/>
  <c r="L441" i="29"/>
  <c r="L442" i="29"/>
  <c r="L443" i="29"/>
  <c r="L444" i="29"/>
  <c r="L445" i="29"/>
  <c r="L446" i="29"/>
  <c r="L447" i="29"/>
  <c r="L448" i="29"/>
  <c r="L449" i="29"/>
  <c r="L450" i="29"/>
  <c r="L451" i="29"/>
  <c r="L452" i="29"/>
  <c r="L453" i="29"/>
  <c r="L454" i="29"/>
  <c r="L455" i="29"/>
  <c r="L456" i="29"/>
  <c r="L457" i="29"/>
  <c r="L458" i="29"/>
  <c r="L459" i="29"/>
  <c r="L460" i="29"/>
  <c r="L461" i="29"/>
  <c r="L462" i="29"/>
  <c r="L463" i="29"/>
  <c r="L464" i="29"/>
  <c r="L465" i="29"/>
  <c r="L466" i="29"/>
  <c r="L467" i="29"/>
  <c r="L468" i="29"/>
  <c r="L469" i="29"/>
  <c r="L470" i="29"/>
  <c r="L471" i="29"/>
  <c r="L472" i="29"/>
  <c r="L473" i="29"/>
  <c r="L474" i="29"/>
  <c r="L475" i="29"/>
  <c r="L476" i="29"/>
  <c r="L477" i="29"/>
  <c r="L478" i="29"/>
  <c r="L479" i="29"/>
  <c r="L480" i="29"/>
  <c r="L481" i="29"/>
  <c r="L482" i="29"/>
  <c r="L483" i="29"/>
  <c r="L484" i="29"/>
  <c r="L485" i="29"/>
  <c r="L486" i="29"/>
  <c r="L487" i="29"/>
  <c r="L488" i="29"/>
  <c r="L489" i="29"/>
  <c r="L490" i="29"/>
  <c r="L491" i="29"/>
  <c r="L492" i="29"/>
  <c r="L493" i="29"/>
  <c r="L494" i="29"/>
  <c r="L495" i="29"/>
  <c r="L496" i="29"/>
  <c r="L497" i="29"/>
  <c r="L498" i="29"/>
  <c r="L499" i="29"/>
  <c r="L500" i="29"/>
  <c r="L501" i="29"/>
  <c r="L502" i="29"/>
  <c r="L503" i="29"/>
  <c r="L504" i="29"/>
  <c r="L505" i="29"/>
  <c r="M506" i="29"/>
  <c r="M19" i="29"/>
  <c r="M20" i="29"/>
  <c r="M21" i="29"/>
  <c r="M22" i="29"/>
  <c r="M23" i="29"/>
  <c r="M24" i="29"/>
  <c r="M25" i="29"/>
  <c r="M26" i="29"/>
  <c r="M27" i="29"/>
  <c r="M28" i="29"/>
  <c r="M29" i="29"/>
  <c r="M30" i="29"/>
  <c r="M31" i="29"/>
  <c r="M32" i="29"/>
  <c r="M33" i="29"/>
  <c r="M34" i="29"/>
  <c r="M35" i="29"/>
  <c r="M36" i="29"/>
  <c r="M37" i="29"/>
  <c r="M38" i="29"/>
  <c r="M39" i="29"/>
  <c r="M40" i="29"/>
  <c r="M41" i="29"/>
  <c r="M42" i="29"/>
  <c r="M43" i="29"/>
  <c r="M44" i="29"/>
  <c r="M45" i="29"/>
  <c r="M46" i="29"/>
  <c r="M47" i="29"/>
  <c r="M48" i="29"/>
  <c r="M49" i="29"/>
  <c r="M50" i="29"/>
  <c r="M51" i="29"/>
  <c r="M52" i="29"/>
  <c r="M53" i="29"/>
  <c r="M54" i="29"/>
  <c r="M55" i="29"/>
  <c r="M56" i="29"/>
  <c r="M57" i="29"/>
  <c r="M58" i="29"/>
  <c r="M59" i="29"/>
  <c r="M60" i="29"/>
  <c r="M61" i="29"/>
  <c r="M62" i="29"/>
  <c r="M63" i="29"/>
  <c r="M64" i="29"/>
  <c r="M65" i="29"/>
  <c r="M66" i="29"/>
  <c r="M67" i="29"/>
  <c r="M68" i="29"/>
  <c r="M69" i="29"/>
  <c r="M70" i="29"/>
  <c r="M71" i="29"/>
  <c r="M72" i="29"/>
  <c r="M73" i="29"/>
  <c r="M74" i="29"/>
  <c r="M75" i="29"/>
  <c r="M76" i="29"/>
  <c r="M77" i="29"/>
  <c r="M78" i="29"/>
  <c r="M79" i="29"/>
  <c r="M80" i="29"/>
  <c r="M81" i="29"/>
  <c r="M82" i="29"/>
  <c r="M83" i="29"/>
  <c r="M84" i="29"/>
  <c r="M85" i="29"/>
  <c r="M86" i="29"/>
  <c r="M87" i="29"/>
  <c r="M88" i="29"/>
  <c r="M89" i="29"/>
  <c r="M90" i="29"/>
  <c r="M91" i="29"/>
  <c r="M92" i="29"/>
  <c r="M93" i="29"/>
  <c r="M94" i="29"/>
  <c r="M95" i="29"/>
  <c r="M96" i="29"/>
  <c r="M97" i="29"/>
  <c r="M98" i="29"/>
  <c r="M99" i="29"/>
  <c r="M100" i="29"/>
  <c r="M101" i="29"/>
  <c r="M102" i="29"/>
  <c r="M103" i="29"/>
  <c r="M104" i="29"/>
  <c r="M105" i="29"/>
  <c r="M106" i="29"/>
  <c r="M107" i="29"/>
  <c r="M108" i="29"/>
  <c r="M109" i="29"/>
  <c r="M110" i="29"/>
  <c r="M111" i="29"/>
  <c r="M112" i="29"/>
  <c r="M113" i="29"/>
  <c r="M114" i="29"/>
  <c r="M115" i="29"/>
  <c r="M116" i="29"/>
  <c r="M117" i="29"/>
  <c r="M118" i="29"/>
  <c r="M119" i="29"/>
  <c r="M120" i="29"/>
  <c r="M121" i="29"/>
  <c r="M122" i="29"/>
  <c r="M123" i="29"/>
  <c r="M124" i="29"/>
  <c r="M125" i="29"/>
  <c r="M126" i="29"/>
  <c r="M127" i="29"/>
  <c r="M128" i="29"/>
  <c r="M129" i="29"/>
  <c r="M130" i="29"/>
  <c r="M131" i="29"/>
  <c r="M132" i="29"/>
  <c r="M133" i="29"/>
  <c r="M134" i="29"/>
  <c r="M135" i="29"/>
  <c r="M136" i="29"/>
  <c r="M137" i="29"/>
  <c r="M138" i="29"/>
  <c r="M139" i="29"/>
  <c r="M140" i="29"/>
  <c r="M141" i="29"/>
  <c r="M142" i="29"/>
  <c r="M143" i="29"/>
  <c r="M144" i="29"/>
  <c r="M145" i="29"/>
  <c r="M146" i="29"/>
  <c r="M147" i="29"/>
  <c r="M148" i="29"/>
  <c r="M149" i="29"/>
  <c r="M150" i="29"/>
  <c r="M151" i="29"/>
  <c r="M152" i="29"/>
  <c r="M153" i="29"/>
  <c r="M154" i="29"/>
  <c r="M155" i="29"/>
  <c r="M156" i="29"/>
  <c r="M157" i="29"/>
  <c r="M158" i="29"/>
  <c r="M159" i="29"/>
  <c r="M160" i="29"/>
  <c r="M161" i="29"/>
  <c r="M162" i="29"/>
  <c r="M163" i="29"/>
  <c r="M164" i="29"/>
  <c r="M165" i="29"/>
  <c r="M166" i="29"/>
  <c r="M167" i="29"/>
  <c r="M168" i="29"/>
  <c r="M169" i="29"/>
  <c r="M170" i="29"/>
  <c r="M171" i="29"/>
  <c r="M172" i="29"/>
  <c r="M173" i="29"/>
  <c r="M174" i="29"/>
  <c r="M175" i="29"/>
  <c r="M176" i="29"/>
  <c r="M177" i="29"/>
  <c r="M178" i="29"/>
  <c r="M179" i="29"/>
  <c r="M180" i="29"/>
  <c r="M181" i="29"/>
  <c r="M182" i="29"/>
  <c r="M183" i="29"/>
  <c r="M184" i="29"/>
  <c r="M185" i="29"/>
  <c r="M186" i="29"/>
  <c r="M187" i="29"/>
  <c r="M188" i="29"/>
  <c r="M189" i="29"/>
  <c r="M190" i="29"/>
  <c r="M191" i="29"/>
  <c r="M192" i="29"/>
  <c r="M193" i="29"/>
  <c r="M194" i="29"/>
  <c r="M195" i="29"/>
  <c r="M196" i="29"/>
  <c r="M197" i="29"/>
  <c r="M198" i="29"/>
  <c r="M199" i="29"/>
  <c r="M200" i="29"/>
  <c r="M201" i="29"/>
  <c r="M202" i="29"/>
  <c r="M203" i="29"/>
  <c r="M204" i="29"/>
  <c r="M205" i="29"/>
  <c r="M206" i="29"/>
  <c r="M207" i="29"/>
  <c r="M208" i="29"/>
  <c r="M209" i="29"/>
  <c r="M210" i="29"/>
  <c r="M211" i="29"/>
  <c r="M212" i="29"/>
  <c r="M213" i="29"/>
  <c r="M214" i="29"/>
  <c r="M215" i="29"/>
  <c r="M216" i="29"/>
  <c r="M217" i="29"/>
  <c r="M218" i="29"/>
  <c r="M219" i="29"/>
  <c r="M220" i="29"/>
  <c r="M221" i="29"/>
  <c r="M222" i="29"/>
  <c r="M223" i="29"/>
  <c r="M224" i="29"/>
  <c r="M225" i="29"/>
  <c r="M226" i="29"/>
  <c r="M227" i="29"/>
  <c r="M228" i="29"/>
  <c r="M229" i="29"/>
  <c r="M230" i="29"/>
  <c r="M231" i="29"/>
  <c r="M232" i="29"/>
  <c r="M233" i="29"/>
  <c r="M234" i="29"/>
  <c r="M235" i="29"/>
  <c r="M236" i="29"/>
  <c r="M237" i="29"/>
  <c r="M238" i="29"/>
  <c r="M239" i="29"/>
  <c r="M240" i="29"/>
  <c r="M241" i="29"/>
  <c r="M242" i="29"/>
  <c r="M243" i="29"/>
  <c r="M244" i="29"/>
  <c r="M245" i="29"/>
  <c r="M246" i="29"/>
  <c r="M247" i="29"/>
  <c r="M248" i="29"/>
  <c r="M249" i="29"/>
  <c r="M250" i="29"/>
  <c r="M251" i="29"/>
  <c r="M252" i="29"/>
  <c r="M253" i="29"/>
  <c r="M254" i="29"/>
  <c r="M255" i="29"/>
  <c r="M256" i="29"/>
  <c r="M257" i="29"/>
  <c r="M258" i="29"/>
  <c r="M259" i="29"/>
  <c r="M260" i="29"/>
  <c r="M261" i="29"/>
  <c r="M262" i="29"/>
  <c r="M263" i="29"/>
  <c r="M264" i="29"/>
  <c r="M265" i="29"/>
  <c r="M266" i="29"/>
  <c r="M267" i="29"/>
  <c r="M268" i="29"/>
  <c r="M269" i="29"/>
  <c r="M270" i="29"/>
  <c r="M271" i="29"/>
  <c r="M272" i="29"/>
  <c r="M273" i="29"/>
  <c r="M274" i="29"/>
  <c r="M275" i="29"/>
  <c r="M276" i="29"/>
  <c r="M277" i="29"/>
  <c r="M278" i="29"/>
  <c r="M279" i="29"/>
  <c r="M280" i="29"/>
  <c r="M281" i="29"/>
  <c r="M282" i="29"/>
  <c r="M283" i="29"/>
  <c r="M284" i="29"/>
  <c r="M285" i="29"/>
  <c r="M286" i="29"/>
  <c r="M287" i="29"/>
  <c r="M288" i="29"/>
  <c r="M289" i="29"/>
  <c r="M290" i="29"/>
  <c r="M291" i="29"/>
  <c r="M292" i="29"/>
  <c r="M293" i="29"/>
  <c r="M294" i="29"/>
  <c r="M295" i="29"/>
  <c r="M296" i="29"/>
  <c r="M297" i="29"/>
  <c r="M298" i="29"/>
  <c r="M299" i="29"/>
  <c r="M300" i="29"/>
  <c r="M301" i="29"/>
  <c r="M302" i="29"/>
  <c r="M303" i="29"/>
  <c r="M304" i="29"/>
  <c r="M305" i="29"/>
  <c r="M306" i="29"/>
  <c r="M307" i="29"/>
  <c r="M308" i="29"/>
  <c r="M309" i="29"/>
  <c r="M310" i="29"/>
  <c r="M311" i="29"/>
  <c r="M312" i="29"/>
  <c r="M313" i="29"/>
  <c r="M314" i="29"/>
  <c r="M315" i="29"/>
  <c r="M316" i="29"/>
  <c r="M317" i="29"/>
  <c r="M318" i="29"/>
  <c r="M319" i="29"/>
  <c r="M320" i="29"/>
  <c r="M321" i="29"/>
  <c r="M322" i="29"/>
  <c r="M323" i="29"/>
  <c r="M324" i="29"/>
  <c r="M325" i="29"/>
  <c r="M326" i="29"/>
  <c r="M327" i="29"/>
  <c r="M328" i="29"/>
  <c r="M329" i="29"/>
  <c r="M330" i="29"/>
  <c r="M331" i="29"/>
  <c r="M332" i="29"/>
  <c r="M333" i="29"/>
  <c r="M334" i="29"/>
  <c r="M335" i="29"/>
  <c r="M336" i="29"/>
  <c r="M337" i="29"/>
  <c r="M338" i="29"/>
  <c r="M339" i="29"/>
  <c r="M340" i="29"/>
  <c r="M341" i="29"/>
  <c r="M342" i="29"/>
  <c r="M343" i="29"/>
  <c r="M344" i="29"/>
  <c r="M345" i="29"/>
  <c r="M346" i="29"/>
  <c r="M347" i="29"/>
  <c r="M348" i="29"/>
  <c r="M349" i="29"/>
  <c r="M350" i="29"/>
  <c r="M351" i="29"/>
  <c r="M352" i="29"/>
  <c r="M353" i="29"/>
  <c r="M354" i="29"/>
  <c r="M355" i="29"/>
  <c r="M356" i="29"/>
  <c r="M357" i="29"/>
  <c r="M358" i="29"/>
  <c r="M359" i="29"/>
  <c r="M360" i="29"/>
  <c r="M361" i="29"/>
  <c r="M362" i="29"/>
  <c r="M363" i="29"/>
  <c r="M364" i="29"/>
  <c r="M365" i="29"/>
  <c r="M366" i="29"/>
  <c r="M367" i="29"/>
  <c r="M368" i="29"/>
  <c r="M369" i="29"/>
  <c r="M370" i="29"/>
  <c r="M371" i="29"/>
  <c r="M372" i="29"/>
  <c r="M373" i="29"/>
  <c r="M374" i="29"/>
  <c r="M375" i="29"/>
  <c r="M376" i="29"/>
  <c r="M377" i="29"/>
  <c r="M378" i="29"/>
  <c r="M379" i="29"/>
  <c r="M380" i="29"/>
  <c r="M381" i="29"/>
  <c r="M382" i="29"/>
  <c r="M383" i="29"/>
  <c r="M384" i="29"/>
  <c r="M385" i="29"/>
  <c r="M386" i="29"/>
  <c r="M387" i="29"/>
  <c r="M388" i="29"/>
  <c r="M389" i="29"/>
  <c r="M390" i="29"/>
  <c r="M391" i="29"/>
  <c r="M392" i="29"/>
  <c r="M393" i="29"/>
  <c r="M394" i="29"/>
  <c r="M395" i="29"/>
  <c r="M396" i="29"/>
  <c r="M397" i="29"/>
  <c r="M398" i="29"/>
  <c r="M399" i="29"/>
  <c r="M400" i="29"/>
  <c r="M401" i="29"/>
  <c r="M402" i="29"/>
  <c r="M403" i="29"/>
  <c r="M404" i="29"/>
  <c r="M405" i="29"/>
  <c r="M406" i="29"/>
  <c r="M407" i="29"/>
  <c r="M408" i="29"/>
  <c r="M409" i="29"/>
  <c r="M410" i="29"/>
  <c r="M411" i="29"/>
  <c r="M412" i="29"/>
  <c r="M413" i="29"/>
  <c r="M414" i="29"/>
  <c r="M415" i="29"/>
  <c r="M416" i="29"/>
  <c r="M417" i="29"/>
  <c r="M418" i="29"/>
  <c r="M419" i="29"/>
  <c r="M420" i="29"/>
  <c r="M421" i="29"/>
  <c r="M422" i="29"/>
  <c r="M423" i="29"/>
  <c r="M424" i="29"/>
  <c r="M425" i="29"/>
  <c r="M426" i="29"/>
  <c r="M427" i="29"/>
  <c r="M428" i="29"/>
  <c r="M429" i="29"/>
  <c r="M430" i="29"/>
  <c r="M431" i="29"/>
  <c r="M432" i="29"/>
  <c r="M433" i="29"/>
  <c r="M434" i="29"/>
  <c r="M435" i="29"/>
  <c r="M436" i="29"/>
  <c r="M437" i="29"/>
  <c r="M438" i="29"/>
  <c r="M439" i="29"/>
  <c r="M440" i="29"/>
  <c r="M441" i="29"/>
  <c r="M442" i="29"/>
  <c r="M443" i="29"/>
  <c r="M444" i="29"/>
  <c r="M445" i="29"/>
  <c r="M446" i="29"/>
  <c r="M447" i="29"/>
  <c r="M448" i="29"/>
  <c r="M449" i="29"/>
  <c r="M450" i="29"/>
  <c r="M451" i="29"/>
  <c r="M452" i="29"/>
  <c r="M453" i="29"/>
  <c r="M454" i="29"/>
  <c r="M455" i="29"/>
  <c r="M456" i="29"/>
  <c r="M457" i="29"/>
  <c r="M458" i="29"/>
  <c r="M459" i="29"/>
  <c r="M460" i="29"/>
  <c r="M461" i="29"/>
  <c r="M462" i="29"/>
  <c r="M463" i="29"/>
  <c r="M464" i="29"/>
  <c r="M465" i="29"/>
  <c r="M466" i="29"/>
  <c r="M467" i="29"/>
  <c r="M468" i="29"/>
  <c r="M469" i="29"/>
  <c r="M470" i="29"/>
  <c r="M471" i="29"/>
  <c r="M472" i="29"/>
  <c r="M473" i="29"/>
  <c r="M474" i="29"/>
  <c r="M475" i="29"/>
  <c r="M476" i="29"/>
  <c r="M477" i="29"/>
  <c r="M478" i="29"/>
  <c r="M479" i="29"/>
  <c r="M480" i="29"/>
  <c r="M481" i="29"/>
  <c r="M482" i="29"/>
  <c r="M483" i="29"/>
  <c r="M484" i="29"/>
  <c r="M485" i="29"/>
  <c r="M486" i="29"/>
  <c r="M487" i="29"/>
  <c r="M488" i="29"/>
  <c r="M489" i="29"/>
  <c r="M490" i="29"/>
  <c r="M491" i="29"/>
  <c r="M492" i="29"/>
  <c r="M493" i="29"/>
  <c r="M494" i="29"/>
  <c r="M495" i="29"/>
  <c r="M496" i="29"/>
  <c r="M497" i="29"/>
  <c r="M498" i="29"/>
  <c r="M499" i="29"/>
  <c r="M500" i="29"/>
  <c r="M501" i="29"/>
  <c r="M502" i="29"/>
  <c r="M503" i="29"/>
  <c r="M504" i="29"/>
  <c r="M505" i="29"/>
  <c r="F7" i="29"/>
  <c r="C8" i="32" l="1"/>
  <c r="D8" i="32"/>
  <c r="E8" i="32"/>
  <c r="G8" i="32"/>
  <c r="H8" i="32"/>
  <c r="C9" i="32"/>
  <c r="D9" i="32"/>
  <c r="E9" i="32"/>
  <c r="G9" i="32"/>
  <c r="H9" i="32"/>
  <c r="C10" i="32"/>
  <c r="D10" i="32"/>
  <c r="E10" i="32"/>
  <c r="G10" i="32"/>
  <c r="H10" i="32"/>
  <c r="C11" i="32"/>
  <c r="D11" i="32"/>
  <c r="E11" i="32"/>
  <c r="G11" i="32"/>
  <c r="H11" i="32"/>
  <c r="C12" i="32"/>
  <c r="D12" i="32"/>
  <c r="E12" i="32"/>
  <c r="G12" i="32"/>
  <c r="H12" i="32"/>
  <c r="C13" i="32"/>
  <c r="D13" i="32"/>
  <c r="E13" i="32"/>
  <c r="G13" i="32"/>
  <c r="H13" i="32"/>
  <c r="C14" i="32"/>
  <c r="D14" i="32"/>
  <c r="E14" i="32"/>
  <c r="G14" i="32"/>
  <c r="H14" i="32"/>
  <c r="C15" i="32"/>
  <c r="D15" i="32"/>
  <c r="E15" i="32"/>
  <c r="G15" i="32"/>
  <c r="H15" i="32"/>
  <c r="C16" i="32"/>
  <c r="D16" i="32"/>
  <c r="E16" i="32"/>
  <c r="G16" i="32"/>
  <c r="H16" i="32"/>
  <c r="C17" i="32"/>
  <c r="D17" i="32"/>
  <c r="E17" i="32"/>
  <c r="G17" i="32"/>
  <c r="H17" i="32"/>
  <c r="C18" i="32"/>
  <c r="D18" i="32"/>
  <c r="E18" i="32"/>
  <c r="G18" i="32"/>
  <c r="H18" i="32"/>
  <c r="C19" i="32"/>
  <c r="D19" i="32"/>
  <c r="E19" i="32"/>
  <c r="G19" i="32"/>
  <c r="H19" i="32"/>
  <c r="C20" i="32"/>
  <c r="D20" i="32"/>
  <c r="E20" i="32"/>
  <c r="G20" i="32"/>
  <c r="H20" i="32"/>
  <c r="C21" i="32"/>
  <c r="D21" i="32"/>
  <c r="E21" i="32"/>
  <c r="G21" i="32"/>
  <c r="H21" i="32"/>
  <c r="C22" i="32"/>
  <c r="D22" i="32"/>
  <c r="E22" i="32"/>
  <c r="G22" i="32"/>
  <c r="H22" i="32"/>
  <c r="C23" i="32"/>
  <c r="D23" i="32"/>
  <c r="E23" i="32"/>
  <c r="G23" i="32"/>
  <c r="H23" i="32"/>
  <c r="C24" i="32"/>
  <c r="D24" i="32"/>
  <c r="E24" i="32"/>
  <c r="G24" i="32"/>
  <c r="H24" i="32"/>
  <c r="C25" i="32"/>
  <c r="D25" i="32"/>
  <c r="E25" i="32"/>
  <c r="G25" i="32"/>
  <c r="H25" i="32"/>
  <c r="C26" i="32"/>
  <c r="D26" i="32"/>
  <c r="E26" i="32"/>
  <c r="G26" i="32"/>
  <c r="H26" i="32"/>
  <c r="C27" i="32"/>
  <c r="D27" i="32"/>
  <c r="E27" i="32"/>
  <c r="G27" i="32"/>
  <c r="H27" i="32"/>
  <c r="C28" i="32"/>
  <c r="D28" i="32"/>
  <c r="E28" i="32"/>
  <c r="G28" i="32"/>
  <c r="H28" i="32"/>
  <c r="C29" i="32"/>
  <c r="D29" i="32"/>
  <c r="E29" i="32"/>
  <c r="G29" i="32"/>
  <c r="H29" i="32"/>
  <c r="C30" i="32"/>
  <c r="D30" i="32"/>
  <c r="E30" i="32"/>
  <c r="G30" i="32"/>
  <c r="H30" i="32"/>
  <c r="C31" i="32"/>
  <c r="D31" i="32"/>
  <c r="E31" i="32"/>
  <c r="G31" i="32"/>
  <c r="H31" i="32"/>
  <c r="C32" i="32"/>
  <c r="D32" i="32"/>
  <c r="E32" i="32"/>
  <c r="G32" i="32"/>
  <c r="H32" i="32"/>
  <c r="C33" i="32"/>
  <c r="D33" i="32"/>
  <c r="E33" i="32"/>
  <c r="G33" i="32"/>
  <c r="H33" i="32"/>
  <c r="C34" i="32"/>
  <c r="D34" i="32"/>
  <c r="E34" i="32"/>
  <c r="G34" i="32"/>
  <c r="H34" i="32"/>
  <c r="C35" i="32"/>
  <c r="D35" i="32"/>
  <c r="E35" i="32"/>
  <c r="G35" i="32"/>
  <c r="H35" i="32"/>
  <c r="C36" i="32"/>
  <c r="D36" i="32"/>
  <c r="E36" i="32"/>
  <c r="G36" i="32"/>
  <c r="H36" i="32"/>
  <c r="C37" i="32"/>
  <c r="D37" i="32"/>
  <c r="E37" i="32"/>
  <c r="G37" i="32"/>
  <c r="H37" i="32"/>
  <c r="C38" i="32"/>
  <c r="D38" i="32"/>
  <c r="E38" i="32"/>
  <c r="G38" i="32"/>
  <c r="H38" i="32"/>
  <c r="C39" i="32"/>
  <c r="D39" i="32"/>
  <c r="E39" i="32"/>
  <c r="G39" i="32"/>
  <c r="H39" i="32"/>
  <c r="C40" i="32"/>
  <c r="D40" i="32"/>
  <c r="E40" i="32"/>
  <c r="G40" i="32"/>
  <c r="H40" i="32"/>
  <c r="C41" i="32"/>
  <c r="D41" i="32"/>
  <c r="E41" i="32"/>
  <c r="G41" i="32"/>
  <c r="H41" i="32"/>
  <c r="C42" i="32"/>
  <c r="D42" i="32"/>
  <c r="E42" i="32"/>
  <c r="G42" i="32"/>
  <c r="H42" i="32"/>
  <c r="C43" i="32"/>
  <c r="D43" i="32"/>
  <c r="E43" i="32"/>
  <c r="G43" i="32"/>
  <c r="H43" i="32"/>
  <c r="C44" i="32"/>
  <c r="D44" i="32"/>
  <c r="E44" i="32"/>
  <c r="G44" i="32"/>
  <c r="H44" i="32"/>
  <c r="C45" i="32"/>
  <c r="D45" i="32"/>
  <c r="E45" i="32"/>
  <c r="G45" i="32"/>
  <c r="H45" i="32"/>
  <c r="C46" i="32"/>
  <c r="D46" i="32"/>
  <c r="E46" i="32"/>
  <c r="G46" i="32"/>
  <c r="H46" i="32"/>
  <c r="C47" i="32"/>
  <c r="D47" i="32"/>
  <c r="E47" i="32"/>
  <c r="G47" i="32"/>
  <c r="H47" i="32"/>
  <c r="C48" i="32"/>
  <c r="D48" i="32"/>
  <c r="E48" i="32"/>
  <c r="G48" i="32"/>
  <c r="H48" i="32"/>
  <c r="C49" i="32"/>
  <c r="D49" i="32"/>
  <c r="E49" i="32"/>
  <c r="G49" i="32"/>
  <c r="H49" i="32"/>
  <c r="C50" i="32"/>
  <c r="D50" i="32"/>
  <c r="E50" i="32"/>
  <c r="G50" i="32"/>
  <c r="H50" i="32"/>
  <c r="C51" i="32"/>
  <c r="D51" i="32"/>
  <c r="E51" i="32"/>
  <c r="G51" i="32"/>
  <c r="H51" i="32"/>
  <c r="C52" i="32"/>
  <c r="D52" i="32"/>
  <c r="E52" i="32"/>
  <c r="G52" i="32"/>
  <c r="H52" i="32"/>
  <c r="C53" i="32"/>
  <c r="D53" i="32"/>
  <c r="E53" i="32"/>
  <c r="G53" i="32"/>
  <c r="H53" i="32"/>
  <c r="C54" i="32"/>
  <c r="D54" i="32"/>
  <c r="E54" i="32"/>
  <c r="G54" i="32"/>
  <c r="H54" i="32"/>
  <c r="C55" i="32"/>
  <c r="D55" i="32"/>
  <c r="E55" i="32"/>
  <c r="G55" i="32"/>
  <c r="H55" i="32"/>
  <c r="C56" i="32"/>
  <c r="D56" i="32"/>
  <c r="E56" i="32"/>
  <c r="G56" i="32"/>
  <c r="H56" i="32"/>
  <c r="C57" i="32"/>
  <c r="D57" i="32"/>
  <c r="E57" i="32"/>
  <c r="G57" i="32"/>
  <c r="H57" i="32"/>
  <c r="C58" i="32"/>
  <c r="D58" i="32"/>
  <c r="E58" i="32"/>
  <c r="G58" i="32"/>
  <c r="H58" i="32"/>
  <c r="C59" i="32"/>
  <c r="D59" i="32"/>
  <c r="E59" i="32"/>
  <c r="G59" i="32"/>
  <c r="H59" i="32"/>
  <c r="C60" i="32"/>
  <c r="D60" i="32"/>
  <c r="E60" i="32"/>
  <c r="G60" i="32"/>
  <c r="H60" i="32"/>
  <c r="C61" i="32"/>
  <c r="D61" i="32"/>
  <c r="E61" i="32"/>
  <c r="G61" i="32"/>
  <c r="H61" i="32"/>
  <c r="C62" i="32"/>
  <c r="D62" i="32"/>
  <c r="E62" i="32"/>
  <c r="G62" i="32"/>
  <c r="H62" i="32"/>
  <c r="C63" i="32"/>
  <c r="D63" i="32"/>
  <c r="E63" i="32"/>
  <c r="G63" i="32"/>
  <c r="H63" i="32"/>
  <c r="C64" i="32"/>
  <c r="D64" i="32"/>
  <c r="E64" i="32"/>
  <c r="G64" i="32"/>
  <c r="H64" i="32"/>
  <c r="C65" i="32"/>
  <c r="D65" i="32"/>
  <c r="E65" i="32"/>
  <c r="G65" i="32"/>
  <c r="H65" i="32"/>
  <c r="C66" i="32"/>
  <c r="D66" i="32"/>
  <c r="E66" i="32"/>
  <c r="G66" i="32"/>
  <c r="H66" i="32"/>
  <c r="C67" i="32"/>
  <c r="D67" i="32"/>
  <c r="E67" i="32"/>
  <c r="G67" i="32"/>
  <c r="H67" i="32"/>
  <c r="C68" i="32"/>
  <c r="D68" i="32"/>
  <c r="E68" i="32"/>
  <c r="G68" i="32"/>
  <c r="H68" i="32"/>
  <c r="C69" i="32"/>
  <c r="D69" i="32"/>
  <c r="E69" i="32"/>
  <c r="G69" i="32"/>
  <c r="H69" i="32"/>
  <c r="C70" i="32"/>
  <c r="D70" i="32"/>
  <c r="E70" i="32"/>
  <c r="G70" i="32"/>
  <c r="H70" i="32"/>
  <c r="C71" i="32"/>
  <c r="D71" i="32"/>
  <c r="E71" i="32"/>
  <c r="G71" i="32"/>
  <c r="H71" i="32"/>
  <c r="C72" i="32"/>
  <c r="D72" i="32"/>
  <c r="E72" i="32"/>
  <c r="G72" i="32"/>
  <c r="H72" i="32"/>
  <c r="C73" i="32"/>
  <c r="D73" i="32"/>
  <c r="E73" i="32"/>
  <c r="G73" i="32"/>
  <c r="H73" i="32"/>
  <c r="C74" i="32"/>
  <c r="D74" i="32"/>
  <c r="E74" i="32"/>
  <c r="G74" i="32"/>
  <c r="H74" i="32"/>
  <c r="C75" i="32"/>
  <c r="D75" i="32"/>
  <c r="E75" i="32"/>
  <c r="G75" i="32"/>
  <c r="H75" i="32"/>
  <c r="C76" i="32"/>
  <c r="D76" i="32"/>
  <c r="E76" i="32"/>
  <c r="G76" i="32"/>
  <c r="H76" i="32"/>
  <c r="C77" i="32"/>
  <c r="D77" i="32"/>
  <c r="E77" i="32"/>
  <c r="G77" i="32"/>
  <c r="H77" i="32"/>
  <c r="C78" i="32"/>
  <c r="D78" i="32"/>
  <c r="E78" i="32"/>
  <c r="G78" i="32"/>
  <c r="H78" i="32"/>
  <c r="C79" i="32"/>
  <c r="D79" i="32"/>
  <c r="E79" i="32"/>
  <c r="G79" i="32"/>
  <c r="H79" i="32"/>
  <c r="C80" i="32"/>
  <c r="D80" i="32"/>
  <c r="E80" i="32"/>
  <c r="G80" i="32"/>
  <c r="H80" i="32"/>
  <c r="C81" i="32"/>
  <c r="D81" i="32"/>
  <c r="E81" i="32"/>
  <c r="G81" i="32"/>
  <c r="H81" i="32"/>
  <c r="C82" i="32"/>
  <c r="D82" i="32"/>
  <c r="E82" i="32"/>
  <c r="G82" i="32"/>
  <c r="H82" i="32"/>
  <c r="C83" i="32"/>
  <c r="D83" i="32"/>
  <c r="E83" i="32"/>
  <c r="G83" i="32"/>
  <c r="H83" i="32"/>
  <c r="C84" i="32"/>
  <c r="D84" i="32"/>
  <c r="E84" i="32"/>
  <c r="G84" i="32"/>
  <c r="H84" i="32"/>
  <c r="C85" i="32"/>
  <c r="D85" i="32"/>
  <c r="E85" i="32"/>
  <c r="G85" i="32"/>
  <c r="H85" i="32"/>
  <c r="C86" i="32"/>
  <c r="D86" i="32"/>
  <c r="E86" i="32"/>
  <c r="G86" i="32"/>
  <c r="H86" i="32"/>
  <c r="C87" i="32"/>
  <c r="D87" i="32"/>
  <c r="E87" i="32"/>
  <c r="G87" i="32"/>
  <c r="H87" i="32"/>
  <c r="C88" i="32"/>
  <c r="D88" i="32"/>
  <c r="E88" i="32"/>
  <c r="G88" i="32"/>
  <c r="H88" i="32"/>
  <c r="C89" i="32"/>
  <c r="D89" i="32"/>
  <c r="E89" i="32"/>
  <c r="G89" i="32"/>
  <c r="H89" i="32"/>
  <c r="C90" i="32"/>
  <c r="D90" i="32"/>
  <c r="E90" i="32"/>
  <c r="G90" i="32"/>
  <c r="H90" i="32"/>
  <c r="C91" i="32"/>
  <c r="D91" i="32"/>
  <c r="E91" i="32"/>
  <c r="G91" i="32"/>
  <c r="H91" i="32"/>
  <c r="C92" i="32"/>
  <c r="D92" i="32"/>
  <c r="E92" i="32"/>
  <c r="G92" i="32"/>
  <c r="H92" i="32"/>
  <c r="C93" i="32"/>
  <c r="D93" i="32"/>
  <c r="E93" i="32"/>
  <c r="G93" i="32"/>
  <c r="H93" i="32"/>
  <c r="C94" i="32"/>
  <c r="D94" i="32"/>
  <c r="E94" i="32"/>
  <c r="G94" i="32"/>
  <c r="H94" i="32"/>
  <c r="C95" i="32"/>
  <c r="D95" i="32"/>
  <c r="E95" i="32"/>
  <c r="G95" i="32"/>
  <c r="H95" i="32"/>
  <c r="C96" i="32"/>
  <c r="D96" i="32"/>
  <c r="E96" i="32"/>
  <c r="G96" i="32"/>
  <c r="H96" i="32"/>
  <c r="C97" i="32"/>
  <c r="D97" i="32"/>
  <c r="E97" i="32"/>
  <c r="G97" i="32"/>
  <c r="H97" i="32"/>
  <c r="C98" i="32"/>
  <c r="D98" i="32"/>
  <c r="E98" i="32"/>
  <c r="G98" i="32"/>
  <c r="H98" i="32"/>
  <c r="C99" i="32"/>
  <c r="D99" i="32"/>
  <c r="E99" i="32"/>
  <c r="G99" i="32"/>
  <c r="H99" i="32"/>
  <c r="C100" i="32"/>
  <c r="D100" i="32"/>
  <c r="E100" i="32"/>
  <c r="G100" i="32"/>
  <c r="H100" i="32"/>
  <c r="C101" i="32"/>
  <c r="D101" i="32"/>
  <c r="E101" i="32"/>
  <c r="G101" i="32"/>
  <c r="H101" i="32"/>
  <c r="C102" i="32"/>
  <c r="D102" i="32"/>
  <c r="E102" i="32"/>
  <c r="G102" i="32"/>
  <c r="H102" i="32"/>
  <c r="C103" i="32"/>
  <c r="D103" i="32"/>
  <c r="E103" i="32"/>
  <c r="G103" i="32"/>
  <c r="H103" i="32"/>
  <c r="C104" i="32"/>
  <c r="D104" i="32"/>
  <c r="E104" i="32"/>
  <c r="G104" i="32"/>
  <c r="H104" i="32"/>
  <c r="C105" i="32"/>
  <c r="D105" i="32"/>
  <c r="E105" i="32"/>
  <c r="G105" i="32"/>
  <c r="H105" i="32"/>
  <c r="C106" i="32"/>
  <c r="D106" i="32"/>
  <c r="E106" i="32"/>
  <c r="G106" i="32"/>
  <c r="H106" i="32"/>
  <c r="C107" i="32"/>
  <c r="D107" i="32"/>
  <c r="E107" i="32"/>
  <c r="G107" i="32"/>
  <c r="H107" i="32"/>
  <c r="C108" i="32"/>
  <c r="D108" i="32"/>
  <c r="E108" i="32"/>
  <c r="G108" i="32"/>
  <c r="H108" i="32"/>
  <c r="C109" i="32"/>
  <c r="D109" i="32"/>
  <c r="E109" i="32"/>
  <c r="G109" i="32"/>
  <c r="H109" i="32"/>
  <c r="C110" i="32"/>
  <c r="D110" i="32"/>
  <c r="E110" i="32"/>
  <c r="G110" i="32"/>
  <c r="H110" i="32"/>
  <c r="C111" i="32"/>
  <c r="D111" i="32"/>
  <c r="E111" i="32"/>
  <c r="G111" i="32"/>
  <c r="H111" i="32"/>
  <c r="C112" i="32"/>
  <c r="D112" i="32"/>
  <c r="E112" i="32"/>
  <c r="G112" i="32"/>
  <c r="H112" i="32"/>
  <c r="C113" i="32"/>
  <c r="D113" i="32"/>
  <c r="E113" i="32"/>
  <c r="G113" i="32"/>
  <c r="H113" i="32"/>
  <c r="C114" i="32"/>
  <c r="D114" i="32"/>
  <c r="E114" i="32"/>
  <c r="G114" i="32"/>
  <c r="H114" i="32"/>
  <c r="C115" i="32"/>
  <c r="D115" i="32"/>
  <c r="E115" i="32"/>
  <c r="G115" i="32"/>
  <c r="H115" i="32"/>
  <c r="C116" i="32"/>
  <c r="D116" i="32"/>
  <c r="E116" i="32"/>
  <c r="G116" i="32"/>
  <c r="H116" i="32"/>
  <c r="C117" i="32"/>
  <c r="D117" i="32"/>
  <c r="E117" i="32"/>
  <c r="G117" i="32"/>
  <c r="H117" i="32"/>
  <c r="C118" i="32"/>
  <c r="D118" i="32"/>
  <c r="E118" i="32"/>
  <c r="G118" i="32"/>
  <c r="H118" i="32"/>
  <c r="C119" i="32"/>
  <c r="D119" i="32"/>
  <c r="E119" i="32"/>
  <c r="G119" i="32"/>
  <c r="H119" i="32"/>
  <c r="C120" i="32"/>
  <c r="D120" i="32"/>
  <c r="E120" i="32"/>
  <c r="G120" i="32"/>
  <c r="H120" i="32"/>
  <c r="C121" i="32"/>
  <c r="D121" i="32"/>
  <c r="E121" i="32"/>
  <c r="G121" i="32"/>
  <c r="H121" i="32"/>
  <c r="C122" i="32"/>
  <c r="D122" i="32"/>
  <c r="E122" i="32"/>
  <c r="G122" i="32"/>
  <c r="H122" i="32"/>
  <c r="C123" i="32"/>
  <c r="D123" i="32"/>
  <c r="E123" i="32"/>
  <c r="G123" i="32"/>
  <c r="H123" i="32"/>
  <c r="C124" i="32"/>
  <c r="D124" i="32"/>
  <c r="E124" i="32"/>
  <c r="G124" i="32"/>
  <c r="H124" i="32"/>
  <c r="C125" i="32"/>
  <c r="D125" i="32"/>
  <c r="E125" i="32"/>
  <c r="G125" i="32"/>
  <c r="H125" i="32"/>
  <c r="C126" i="32"/>
  <c r="D126" i="32"/>
  <c r="E126" i="32"/>
  <c r="G126" i="32"/>
  <c r="H126" i="32"/>
  <c r="C127" i="32"/>
  <c r="D127" i="32"/>
  <c r="E127" i="32"/>
  <c r="G127" i="32"/>
  <c r="H127" i="32"/>
  <c r="C128" i="32"/>
  <c r="D128" i="32"/>
  <c r="E128" i="32"/>
  <c r="G128" i="32"/>
  <c r="H128" i="32"/>
  <c r="C129" i="32"/>
  <c r="D129" i="32"/>
  <c r="E129" i="32"/>
  <c r="G129" i="32"/>
  <c r="H129" i="32"/>
  <c r="C130" i="32"/>
  <c r="D130" i="32"/>
  <c r="E130" i="32"/>
  <c r="G130" i="32"/>
  <c r="H130" i="32"/>
  <c r="C131" i="32"/>
  <c r="D131" i="32"/>
  <c r="E131" i="32"/>
  <c r="G131" i="32"/>
  <c r="H131" i="32"/>
  <c r="C132" i="32"/>
  <c r="D132" i="32"/>
  <c r="E132" i="32"/>
  <c r="G132" i="32"/>
  <c r="H132" i="32"/>
  <c r="C133" i="32"/>
  <c r="D133" i="32"/>
  <c r="E133" i="32"/>
  <c r="G133" i="32"/>
  <c r="H133" i="32"/>
  <c r="C134" i="32"/>
  <c r="D134" i="32"/>
  <c r="E134" i="32"/>
  <c r="G134" i="32"/>
  <c r="H134" i="32"/>
  <c r="C135" i="32"/>
  <c r="D135" i="32"/>
  <c r="E135" i="32"/>
  <c r="G135" i="32"/>
  <c r="H135" i="32"/>
  <c r="C136" i="32"/>
  <c r="D136" i="32"/>
  <c r="E136" i="32"/>
  <c r="G136" i="32"/>
  <c r="H136" i="32"/>
  <c r="C137" i="32"/>
  <c r="D137" i="32"/>
  <c r="E137" i="32"/>
  <c r="G137" i="32"/>
  <c r="H137" i="32"/>
  <c r="C138" i="32"/>
  <c r="D138" i="32"/>
  <c r="E138" i="32"/>
  <c r="G138" i="32"/>
  <c r="H138" i="32"/>
  <c r="C139" i="32"/>
  <c r="D139" i="32"/>
  <c r="E139" i="32"/>
  <c r="G139" i="32"/>
  <c r="H139" i="32"/>
  <c r="C140" i="32"/>
  <c r="D140" i="32"/>
  <c r="E140" i="32"/>
  <c r="G140" i="32"/>
  <c r="H140" i="32"/>
  <c r="C141" i="32"/>
  <c r="D141" i="32"/>
  <c r="E141" i="32"/>
  <c r="G141" i="32"/>
  <c r="H141" i="32"/>
  <c r="C142" i="32"/>
  <c r="D142" i="32"/>
  <c r="E142" i="32"/>
  <c r="G142" i="32"/>
  <c r="H142" i="32"/>
  <c r="C143" i="32"/>
  <c r="D143" i="32"/>
  <c r="E143" i="32"/>
  <c r="G143" i="32"/>
  <c r="H143" i="32"/>
  <c r="C144" i="32"/>
  <c r="D144" i="32"/>
  <c r="E144" i="32"/>
  <c r="G144" i="32"/>
  <c r="H144" i="32"/>
  <c r="C145" i="32"/>
  <c r="D145" i="32"/>
  <c r="E145" i="32"/>
  <c r="G145" i="32"/>
  <c r="H145" i="32"/>
  <c r="C146" i="32"/>
  <c r="D146" i="32"/>
  <c r="E146" i="32"/>
  <c r="G146" i="32"/>
  <c r="H146" i="32"/>
  <c r="C147" i="32"/>
  <c r="D147" i="32"/>
  <c r="E147" i="32"/>
  <c r="G147" i="32"/>
  <c r="H147" i="32"/>
  <c r="C148" i="32"/>
  <c r="D148" i="32"/>
  <c r="E148" i="32"/>
  <c r="G148" i="32"/>
  <c r="H148" i="32"/>
  <c r="C149" i="32"/>
  <c r="D149" i="32"/>
  <c r="E149" i="32"/>
  <c r="G149" i="32"/>
  <c r="H149" i="32"/>
  <c r="C150" i="32"/>
  <c r="D150" i="32"/>
  <c r="E150" i="32"/>
  <c r="G150" i="32"/>
  <c r="H150" i="32"/>
  <c r="C151" i="32"/>
  <c r="D151" i="32"/>
  <c r="E151" i="32"/>
  <c r="G151" i="32"/>
  <c r="H151" i="32"/>
  <c r="C152" i="32"/>
  <c r="D152" i="32"/>
  <c r="E152" i="32"/>
  <c r="G152" i="32"/>
  <c r="H152" i="32"/>
  <c r="C153" i="32"/>
  <c r="D153" i="32"/>
  <c r="E153" i="32"/>
  <c r="G153" i="32"/>
  <c r="H153" i="32"/>
  <c r="C154" i="32"/>
  <c r="D154" i="32"/>
  <c r="E154" i="32"/>
  <c r="G154" i="32"/>
  <c r="H154" i="32"/>
  <c r="C155" i="32"/>
  <c r="D155" i="32"/>
  <c r="E155" i="32"/>
  <c r="G155" i="32"/>
  <c r="H155" i="32"/>
  <c r="C156" i="32"/>
  <c r="D156" i="32"/>
  <c r="E156" i="32"/>
  <c r="G156" i="32"/>
  <c r="H156" i="32"/>
  <c r="C157" i="32"/>
  <c r="D157" i="32"/>
  <c r="E157" i="32"/>
  <c r="G157" i="32"/>
  <c r="H157" i="32"/>
  <c r="C158" i="32"/>
  <c r="D158" i="32"/>
  <c r="E158" i="32"/>
  <c r="G158" i="32"/>
  <c r="H158" i="32"/>
  <c r="C159" i="32"/>
  <c r="D159" i="32"/>
  <c r="E159" i="32"/>
  <c r="G159" i="32"/>
  <c r="H159" i="32"/>
  <c r="C160" i="32"/>
  <c r="D160" i="32"/>
  <c r="E160" i="32"/>
  <c r="G160" i="32"/>
  <c r="H160" i="32"/>
  <c r="C161" i="32"/>
  <c r="D161" i="32"/>
  <c r="E161" i="32"/>
  <c r="G161" i="32"/>
  <c r="H161" i="32"/>
  <c r="C162" i="32"/>
  <c r="D162" i="32"/>
  <c r="E162" i="32"/>
  <c r="G162" i="32"/>
  <c r="H162" i="32"/>
  <c r="C163" i="32"/>
  <c r="D163" i="32"/>
  <c r="E163" i="32"/>
  <c r="G163" i="32"/>
  <c r="H163" i="32"/>
  <c r="C164" i="32"/>
  <c r="D164" i="32"/>
  <c r="E164" i="32"/>
  <c r="G164" i="32"/>
  <c r="H164" i="32"/>
  <c r="C165" i="32"/>
  <c r="D165" i="32"/>
  <c r="E165" i="32"/>
  <c r="G165" i="32"/>
  <c r="H165" i="32"/>
  <c r="C166" i="32"/>
  <c r="D166" i="32"/>
  <c r="E166" i="32"/>
  <c r="G166" i="32"/>
  <c r="H166" i="32"/>
  <c r="C167" i="32"/>
  <c r="D167" i="32"/>
  <c r="E167" i="32"/>
  <c r="G167" i="32"/>
  <c r="H167" i="32"/>
  <c r="C168" i="32"/>
  <c r="D168" i="32"/>
  <c r="E168" i="32"/>
  <c r="G168" i="32"/>
  <c r="H168" i="32"/>
  <c r="C169" i="32"/>
  <c r="D169" i="32"/>
  <c r="E169" i="32"/>
  <c r="G169" i="32"/>
  <c r="H169" i="32"/>
  <c r="C170" i="32"/>
  <c r="D170" i="32"/>
  <c r="E170" i="32"/>
  <c r="G170" i="32"/>
  <c r="H170" i="32"/>
  <c r="C171" i="32"/>
  <c r="D171" i="32"/>
  <c r="E171" i="32"/>
  <c r="G171" i="32"/>
  <c r="H171" i="32"/>
  <c r="C172" i="32"/>
  <c r="D172" i="32"/>
  <c r="E172" i="32"/>
  <c r="G172" i="32"/>
  <c r="H172" i="32"/>
  <c r="C173" i="32"/>
  <c r="D173" i="32"/>
  <c r="E173" i="32"/>
  <c r="G173" i="32"/>
  <c r="H173" i="32"/>
  <c r="C174" i="32"/>
  <c r="D174" i="32"/>
  <c r="E174" i="32"/>
  <c r="G174" i="32"/>
  <c r="H174" i="32"/>
  <c r="C175" i="32"/>
  <c r="D175" i="32"/>
  <c r="E175" i="32"/>
  <c r="G175" i="32"/>
  <c r="H175" i="32"/>
  <c r="C176" i="32"/>
  <c r="D176" i="32"/>
  <c r="E176" i="32"/>
  <c r="G176" i="32"/>
  <c r="H176" i="32"/>
  <c r="C177" i="32"/>
  <c r="D177" i="32"/>
  <c r="E177" i="32"/>
  <c r="G177" i="32"/>
  <c r="H177" i="32"/>
  <c r="C178" i="32"/>
  <c r="D178" i="32"/>
  <c r="E178" i="32"/>
  <c r="G178" i="32"/>
  <c r="H178" i="32"/>
  <c r="C179" i="32"/>
  <c r="D179" i="32"/>
  <c r="E179" i="32"/>
  <c r="G179" i="32"/>
  <c r="H179" i="32"/>
  <c r="C180" i="32"/>
  <c r="D180" i="32"/>
  <c r="E180" i="32"/>
  <c r="G180" i="32"/>
  <c r="H180" i="32"/>
  <c r="C181" i="32"/>
  <c r="D181" i="32"/>
  <c r="E181" i="32"/>
  <c r="G181" i="32"/>
  <c r="H181" i="32"/>
  <c r="C182" i="32"/>
  <c r="D182" i="32"/>
  <c r="E182" i="32"/>
  <c r="G182" i="32"/>
  <c r="H182" i="32"/>
  <c r="C183" i="32"/>
  <c r="D183" i="32"/>
  <c r="E183" i="32"/>
  <c r="G183" i="32"/>
  <c r="H183" i="32"/>
  <c r="C184" i="32"/>
  <c r="D184" i="32"/>
  <c r="E184" i="32"/>
  <c r="G184" i="32"/>
  <c r="H184" i="32"/>
  <c r="C185" i="32"/>
  <c r="D185" i="32"/>
  <c r="E185" i="32"/>
  <c r="G185" i="32"/>
  <c r="H185" i="32"/>
  <c r="C186" i="32"/>
  <c r="D186" i="32"/>
  <c r="E186" i="32"/>
  <c r="G186" i="32"/>
  <c r="H186" i="32"/>
  <c r="C187" i="32"/>
  <c r="D187" i="32"/>
  <c r="E187" i="32"/>
  <c r="G187" i="32"/>
  <c r="H187" i="32"/>
  <c r="C188" i="32"/>
  <c r="D188" i="32"/>
  <c r="E188" i="32"/>
  <c r="G188" i="32"/>
  <c r="H188" i="32"/>
  <c r="C189" i="32"/>
  <c r="D189" i="32"/>
  <c r="E189" i="32"/>
  <c r="G189" i="32"/>
  <c r="H189" i="32"/>
  <c r="C190" i="32"/>
  <c r="D190" i="32"/>
  <c r="E190" i="32"/>
  <c r="G190" i="32"/>
  <c r="H190" i="32"/>
  <c r="C191" i="32"/>
  <c r="D191" i="32"/>
  <c r="E191" i="32"/>
  <c r="G191" i="32"/>
  <c r="H191" i="32"/>
  <c r="C192" i="32"/>
  <c r="D192" i="32"/>
  <c r="E192" i="32"/>
  <c r="G192" i="32"/>
  <c r="H192" i="32"/>
  <c r="C193" i="32"/>
  <c r="D193" i="32"/>
  <c r="E193" i="32"/>
  <c r="G193" i="32"/>
  <c r="H193" i="32"/>
  <c r="C194" i="32"/>
  <c r="D194" i="32"/>
  <c r="E194" i="32"/>
  <c r="G194" i="32"/>
  <c r="H194" i="32"/>
  <c r="C195" i="32"/>
  <c r="D195" i="32"/>
  <c r="E195" i="32"/>
  <c r="G195" i="32"/>
  <c r="H195" i="32"/>
  <c r="C196" i="32"/>
  <c r="D196" i="32"/>
  <c r="E196" i="32"/>
  <c r="G196" i="32"/>
  <c r="H196" i="32"/>
  <c r="C197" i="32"/>
  <c r="D197" i="32"/>
  <c r="E197" i="32"/>
  <c r="G197" i="32"/>
  <c r="H197" i="32"/>
  <c r="C198" i="32"/>
  <c r="D198" i="32"/>
  <c r="E198" i="32"/>
  <c r="G198" i="32"/>
  <c r="H198" i="32"/>
  <c r="C199" i="32"/>
  <c r="D199" i="32"/>
  <c r="E199" i="32"/>
  <c r="G199" i="32"/>
  <c r="H199" i="32"/>
  <c r="C200" i="32"/>
  <c r="D200" i="32"/>
  <c r="E200" i="32"/>
  <c r="G200" i="32"/>
  <c r="H200" i="32"/>
  <c r="C201" i="32"/>
  <c r="D201" i="32"/>
  <c r="E201" i="32"/>
  <c r="G201" i="32"/>
  <c r="H201" i="32"/>
  <c r="C202" i="32"/>
  <c r="D202" i="32"/>
  <c r="E202" i="32"/>
  <c r="G202" i="32"/>
  <c r="H202" i="32"/>
  <c r="C203" i="32"/>
  <c r="D203" i="32"/>
  <c r="E203" i="32"/>
  <c r="G203" i="32"/>
  <c r="H203" i="32"/>
  <c r="C204" i="32"/>
  <c r="D204" i="32"/>
  <c r="E204" i="32"/>
  <c r="G204" i="32"/>
  <c r="H204" i="32"/>
  <c r="C205" i="32"/>
  <c r="D205" i="32"/>
  <c r="E205" i="32"/>
  <c r="G205" i="32"/>
  <c r="H205" i="32"/>
  <c r="C206" i="32"/>
  <c r="D206" i="32"/>
  <c r="E206" i="32"/>
  <c r="G206" i="32"/>
  <c r="H206" i="32"/>
  <c r="C207" i="32"/>
  <c r="D207" i="32"/>
  <c r="E207" i="32"/>
  <c r="G207" i="32"/>
  <c r="H207" i="32"/>
  <c r="C208" i="32"/>
  <c r="D208" i="32"/>
  <c r="E208" i="32"/>
  <c r="G208" i="32"/>
  <c r="H208" i="32"/>
  <c r="C209" i="32"/>
  <c r="D209" i="32"/>
  <c r="E209" i="32"/>
  <c r="G209" i="32"/>
  <c r="H209" i="32"/>
  <c r="C210" i="32"/>
  <c r="D210" i="32"/>
  <c r="E210" i="32"/>
  <c r="G210" i="32"/>
  <c r="H210" i="32"/>
  <c r="C211" i="32"/>
  <c r="D211" i="32"/>
  <c r="E211" i="32"/>
  <c r="G211" i="32"/>
  <c r="H211" i="32"/>
  <c r="C212" i="32"/>
  <c r="D212" i="32"/>
  <c r="E212" i="32"/>
  <c r="G212" i="32"/>
  <c r="H212" i="32"/>
  <c r="C213" i="32"/>
  <c r="D213" i="32"/>
  <c r="E213" i="32"/>
  <c r="G213" i="32"/>
  <c r="H213" i="32"/>
  <c r="C214" i="32"/>
  <c r="D214" i="32"/>
  <c r="E214" i="32"/>
  <c r="G214" i="32"/>
  <c r="H214" i="32"/>
  <c r="C215" i="32"/>
  <c r="D215" i="32"/>
  <c r="E215" i="32"/>
  <c r="G215" i="32"/>
  <c r="H215" i="32"/>
  <c r="C216" i="32"/>
  <c r="D216" i="32"/>
  <c r="E216" i="32"/>
  <c r="G216" i="32"/>
  <c r="H216" i="32"/>
  <c r="C217" i="32"/>
  <c r="D217" i="32"/>
  <c r="E217" i="32"/>
  <c r="G217" i="32"/>
  <c r="H217" i="32"/>
  <c r="C218" i="32"/>
  <c r="D218" i="32"/>
  <c r="E218" i="32"/>
  <c r="G218" i="32"/>
  <c r="H218" i="32"/>
  <c r="C219" i="32"/>
  <c r="D219" i="32"/>
  <c r="E219" i="32"/>
  <c r="G219" i="32"/>
  <c r="H219" i="32"/>
  <c r="C220" i="32"/>
  <c r="D220" i="32"/>
  <c r="E220" i="32"/>
  <c r="G220" i="32"/>
  <c r="H220" i="32"/>
  <c r="C221" i="32"/>
  <c r="D221" i="32"/>
  <c r="E221" i="32"/>
  <c r="G221" i="32"/>
  <c r="H221" i="32"/>
  <c r="C222" i="32"/>
  <c r="D222" i="32"/>
  <c r="E222" i="32"/>
  <c r="G222" i="32"/>
  <c r="H222" i="32"/>
  <c r="C223" i="32"/>
  <c r="D223" i="32"/>
  <c r="E223" i="32"/>
  <c r="G223" i="32"/>
  <c r="H223" i="32"/>
  <c r="C224" i="32"/>
  <c r="D224" i="32"/>
  <c r="E224" i="32"/>
  <c r="G224" i="32"/>
  <c r="H224" i="32"/>
  <c r="C225" i="32"/>
  <c r="D225" i="32"/>
  <c r="E225" i="32"/>
  <c r="G225" i="32"/>
  <c r="H225" i="32"/>
  <c r="C226" i="32"/>
  <c r="D226" i="32"/>
  <c r="E226" i="32"/>
  <c r="G226" i="32"/>
  <c r="H226" i="32"/>
  <c r="C227" i="32"/>
  <c r="D227" i="32"/>
  <c r="E227" i="32"/>
  <c r="G227" i="32"/>
  <c r="H227" i="32"/>
  <c r="C228" i="32"/>
  <c r="D228" i="32"/>
  <c r="E228" i="32"/>
  <c r="G228" i="32"/>
  <c r="H228" i="32"/>
  <c r="C229" i="32"/>
  <c r="D229" i="32"/>
  <c r="E229" i="32"/>
  <c r="G229" i="32"/>
  <c r="H229" i="32"/>
  <c r="C230" i="32"/>
  <c r="D230" i="32"/>
  <c r="E230" i="32"/>
  <c r="G230" i="32"/>
  <c r="H230" i="32"/>
  <c r="C231" i="32"/>
  <c r="D231" i="32"/>
  <c r="E231" i="32"/>
  <c r="G231" i="32"/>
  <c r="H231" i="32"/>
  <c r="C232" i="32"/>
  <c r="D232" i="32"/>
  <c r="E232" i="32"/>
  <c r="G232" i="32"/>
  <c r="H232" i="32"/>
  <c r="C233" i="32"/>
  <c r="D233" i="32"/>
  <c r="E233" i="32"/>
  <c r="G233" i="32"/>
  <c r="H233" i="32"/>
  <c r="C234" i="32"/>
  <c r="D234" i="32"/>
  <c r="E234" i="32"/>
  <c r="G234" i="32"/>
  <c r="H234" i="32"/>
  <c r="C235" i="32"/>
  <c r="D235" i="32"/>
  <c r="E235" i="32"/>
  <c r="G235" i="32"/>
  <c r="H235" i="32"/>
  <c r="C236" i="32"/>
  <c r="D236" i="32"/>
  <c r="E236" i="32"/>
  <c r="G236" i="32"/>
  <c r="H236" i="32"/>
  <c r="C237" i="32"/>
  <c r="D237" i="32"/>
  <c r="E237" i="32"/>
  <c r="G237" i="32"/>
  <c r="H237" i="32"/>
  <c r="C238" i="32"/>
  <c r="D238" i="32"/>
  <c r="E238" i="32"/>
  <c r="G238" i="32"/>
  <c r="H238" i="32"/>
  <c r="C239" i="32"/>
  <c r="D239" i="32"/>
  <c r="E239" i="32"/>
  <c r="G239" i="32"/>
  <c r="H239" i="32"/>
  <c r="C240" i="32"/>
  <c r="D240" i="32"/>
  <c r="E240" i="32"/>
  <c r="G240" i="32"/>
  <c r="H240" i="32"/>
  <c r="C241" i="32"/>
  <c r="D241" i="32"/>
  <c r="E241" i="32"/>
  <c r="G241" i="32"/>
  <c r="H241" i="32"/>
  <c r="C242" i="32"/>
  <c r="D242" i="32"/>
  <c r="E242" i="32"/>
  <c r="G242" i="32"/>
  <c r="H242" i="32"/>
  <c r="C243" i="32"/>
  <c r="D243" i="32"/>
  <c r="E243" i="32"/>
  <c r="G243" i="32"/>
  <c r="H243" i="32"/>
  <c r="C244" i="32"/>
  <c r="D244" i="32"/>
  <c r="E244" i="32"/>
  <c r="G244" i="32"/>
  <c r="H244" i="32"/>
  <c r="C245" i="32"/>
  <c r="D245" i="32"/>
  <c r="E245" i="32"/>
  <c r="G245" i="32"/>
  <c r="H245" i="32"/>
  <c r="C246" i="32"/>
  <c r="D246" i="32"/>
  <c r="E246" i="32"/>
  <c r="G246" i="32"/>
  <c r="H246" i="32"/>
  <c r="C247" i="32"/>
  <c r="D247" i="32"/>
  <c r="E247" i="32"/>
  <c r="G247" i="32"/>
  <c r="H247" i="32"/>
  <c r="C248" i="32"/>
  <c r="D248" i="32"/>
  <c r="E248" i="32"/>
  <c r="G248" i="32"/>
  <c r="H248" i="32"/>
  <c r="C249" i="32"/>
  <c r="D249" i="32"/>
  <c r="E249" i="32"/>
  <c r="G249" i="32"/>
  <c r="H249" i="32"/>
  <c r="C250" i="32"/>
  <c r="D250" i="32"/>
  <c r="E250" i="32"/>
  <c r="G250" i="32"/>
  <c r="H250" i="32"/>
  <c r="C251" i="32"/>
  <c r="D251" i="32"/>
  <c r="E251" i="32"/>
  <c r="G251" i="32"/>
  <c r="H251" i="32"/>
  <c r="C252" i="32"/>
  <c r="D252" i="32"/>
  <c r="E252" i="32"/>
  <c r="G252" i="32"/>
  <c r="H252" i="32"/>
  <c r="C253" i="32"/>
  <c r="D253" i="32"/>
  <c r="E253" i="32"/>
  <c r="G253" i="32"/>
  <c r="H253" i="32"/>
  <c r="C254" i="32"/>
  <c r="D254" i="32"/>
  <c r="E254" i="32"/>
  <c r="G254" i="32"/>
  <c r="H254" i="32"/>
  <c r="C255" i="32"/>
  <c r="D255" i="32"/>
  <c r="E255" i="32"/>
  <c r="G255" i="32"/>
  <c r="H255" i="32"/>
  <c r="C256" i="32"/>
  <c r="D256" i="32"/>
  <c r="E256" i="32"/>
  <c r="G256" i="32"/>
  <c r="H256" i="32"/>
  <c r="C257" i="32"/>
  <c r="D257" i="32"/>
  <c r="E257" i="32"/>
  <c r="G257" i="32"/>
  <c r="H257" i="32"/>
  <c r="C258" i="32"/>
  <c r="D258" i="32"/>
  <c r="E258" i="32"/>
  <c r="G258" i="32"/>
  <c r="H258" i="32"/>
  <c r="C259" i="32"/>
  <c r="D259" i="32"/>
  <c r="E259" i="32"/>
  <c r="G259" i="32"/>
  <c r="H259" i="32"/>
  <c r="C260" i="32"/>
  <c r="D260" i="32"/>
  <c r="E260" i="32"/>
  <c r="G260" i="32"/>
  <c r="H260" i="32"/>
  <c r="C261" i="32"/>
  <c r="D261" i="32"/>
  <c r="E261" i="32"/>
  <c r="G261" i="32"/>
  <c r="H261" i="32"/>
  <c r="C262" i="32"/>
  <c r="D262" i="32"/>
  <c r="E262" i="32"/>
  <c r="G262" i="32"/>
  <c r="H262" i="32"/>
  <c r="C263" i="32"/>
  <c r="D263" i="32"/>
  <c r="E263" i="32"/>
  <c r="G263" i="32"/>
  <c r="H263" i="32"/>
  <c r="C264" i="32"/>
  <c r="D264" i="32"/>
  <c r="E264" i="32"/>
  <c r="G264" i="32"/>
  <c r="H264" i="32"/>
  <c r="C265" i="32"/>
  <c r="D265" i="32"/>
  <c r="E265" i="32"/>
  <c r="G265" i="32"/>
  <c r="H265" i="32"/>
  <c r="C266" i="32"/>
  <c r="D266" i="32"/>
  <c r="E266" i="32"/>
  <c r="G266" i="32"/>
  <c r="H266" i="32"/>
  <c r="C267" i="32"/>
  <c r="D267" i="32"/>
  <c r="E267" i="32"/>
  <c r="G267" i="32"/>
  <c r="H267" i="32"/>
  <c r="C268" i="32"/>
  <c r="D268" i="32"/>
  <c r="E268" i="32"/>
  <c r="G268" i="32"/>
  <c r="H268" i="32"/>
  <c r="C269" i="32"/>
  <c r="D269" i="32"/>
  <c r="E269" i="32"/>
  <c r="G269" i="32"/>
  <c r="H269" i="32"/>
  <c r="C270" i="32"/>
  <c r="D270" i="32"/>
  <c r="E270" i="32"/>
  <c r="G270" i="32"/>
  <c r="H270" i="32"/>
  <c r="C271" i="32"/>
  <c r="D271" i="32"/>
  <c r="E271" i="32"/>
  <c r="G271" i="32"/>
  <c r="H271" i="32"/>
  <c r="C272" i="32"/>
  <c r="D272" i="32"/>
  <c r="E272" i="32"/>
  <c r="G272" i="32"/>
  <c r="H272" i="32"/>
  <c r="C273" i="32"/>
  <c r="D273" i="32"/>
  <c r="E273" i="32"/>
  <c r="G273" i="32"/>
  <c r="H273" i="32"/>
  <c r="C274" i="32"/>
  <c r="D274" i="32"/>
  <c r="E274" i="32"/>
  <c r="G274" i="32"/>
  <c r="H274" i="32"/>
  <c r="C275" i="32"/>
  <c r="D275" i="32"/>
  <c r="E275" i="32"/>
  <c r="G275" i="32"/>
  <c r="H275" i="32"/>
  <c r="C276" i="32"/>
  <c r="D276" i="32"/>
  <c r="E276" i="32"/>
  <c r="G276" i="32"/>
  <c r="H276" i="32"/>
  <c r="C277" i="32"/>
  <c r="D277" i="32"/>
  <c r="E277" i="32"/>
  <c r="G277" i="32"/>
  <c r="H277" i="32"/>
  <c r="C278" i="32"/>
  <c r="D278" i="32"/>
  <c r="E278" i="32"/>
  <c r="G278" i="32"/>
  <c r="H278" i="32"/>
  <c r="C279" i="32"/>
  <c r="D279" i="32"/>
  <c r="E279" i="32"/>
  <c r="G279" i="32"/>
  <c r="H279" i="32"/>
  <c r="C280" i="32"/>
  <c r="D280" i="32"/>
  <c r="E280" i="32"/>
  <c r="G280" i="32"/>
  <c r="H280" i="32"/>
  <c r="C281" i="32"/>
  <c r="D281" i="32"/>
  <c r="E281" i="32"/>
  <c r="G281" i="32"/>
  <c r="H281" i="32"/>
  <c r="C282" i="32"/>
  <c r="D282" i="32"/>
  <c r="E282" i="32"/>
  <c r="G282" i="32"/>
  <c r="H282" i="32"/>
  <c r="C283" i="32"/>
  <c r="D283" i="32"/>
  <c r="E283" i="32"/>
  <c r="G283" i="32"/>
  <c r="H283" i="32"/>
  <c r="C284" i="32"/>
  <c r="D284" i="32"/>
  <c r="E284" i="32"/>
  <c r="G284" i="32"/>
  <c r="H284" i="32"/>
  <c r="C285" i="32"/>
  <c r="D285" i="32"/>
  <c r="E285" i="32"/>
  <c r="G285" i="32"/>
  <c r="H285" i="32"/>
  <c r="C286" i="32"/>
  <c r="D286" i="32"/>
  <c r="E286" i="32"/>
  <c r="G286" i="32"/>
  <c r="H286" i="32"/>
  <c r="C287" i="32"/>
  <c r="D287" i="32"/>
  <c r="E287" i="32"/>
  <c r="G287" i="32"/>
  <c r="H287" i="32"/>
  <c r="C288" i="32"/>
  <c r="D288" i="32"/>
  <c r="E288" i="32"/>
  <c r="G288" i="32"/>
  <c r="H288" i="32"/>
  <c r="C289" i="32"/>
  <c r="D289" i="32"/>
  <c r="E289" i="32"/>
  <c r="G289" i="32"/>
  <c r="H289" i="32"/>
  <c r="C290" i="32"/>
  <c r="D290" i="32"/>
  <c r="E290" i="32"/>
  <c r="G290" i="32"/>
  <c r="H290" i="32"/>
  <c r="C291" i="32"/>
  <c r="D291" i="32"/>
  <c r="E291" i="32"/>
  <c r="G291" i="32"/>
  <c r="H291" i="32"/>
  <c r="C292" i="32"/>
  <c r="D292" i="32"/>
  <c r="E292" i="32"/>
  <c r="G292" i="32"/>
  <c r="H292" i="32"/>
  <c r="C293" i="32"/>
  <c r="D293" i="32"/>
  <c r="E293" i="32"/>
  <c r="G293" i="32"/>
  <c r="H293" i="32"/>
  <c r="C294" i="32"/>
  <c r="D294" i="32"/>
  <c r="E294" i="32"/>
  <c r="G294" i="32"/>
  <c r="H294" i="32"/>
  <c r="C295" i="32"/>
  <c r="D295" i="32"/>
  <c r="E295" i="32"/>
  <c r="G295" i="32"/>
  <c r="H295" i="32"/>
  <c r="C296" i="32"/>
  <c r="D296" i="32"/>
  <c r="E296" i="32"/>
  <c r="G296" i="32"/>
  <c r="H296" i="32"/>
  <c r="C297" i="32"/>
  <c r="D297" i="32"/>
  <c r="E297" i="32"/>
  <c r="G297" i="32"/>
  <c r="H297" i="32"/>
  <c r="C298" i="32"/>
  <c r="D298" i="32"/>
  <c r="E298" i="32"/>
  <c r="G298" i="32"/>
  <c r="H298" i="32"/>
  <c r="C299" i="32"/>
  <c r="D299" i="32"/>
  <c r="E299" i="32"/>
  <c r="G299" i="32"/>
  <c r="H299" i="32"/>
  <c r="C300" i="32"/>
  <c r="D300" i="32"/>
  <c r="E300" i="32"/>
  <c r="G300" i="32"/>
  <c r="H300" i="32"/>
  <c r="C301" i="32"/>
  <c r="D301" i="32"/>
  <c r="E301" i="32"/>
  <c r="G301" i="32"/>
  <c r="H301" i="32"/>
  <c r="C302" i="32"/>
  <c r="D302" i="32"/>
  <c r="E302" i="32"/>
  <c r="G302" i="32"/>
  <c r="H302" i="32"/>
  <c r="C303" i="32"/>
  <c r="D303" i="32"/>
  <c r="E303" i="32"/>
  <c r="G303" i="32"/>
  <c r="H303" i="32"/>
  <c r="C304" i="32"/>
  <c r="D304" i="32"/>
  <c r="E304" i="32"/>
  <c r="G304" i="32"/>
  <c r="H304" i="32"/>
  <c r="C305" i="32"/>
  <c r="D305" i="32"/>
  <c r="E305" i="32"/>
  <c r="G305" i="32"/>
  <c r="H305" i="32"/>
  <c r="C306" i="32"/>
  <c r="D306" i="32"/>
  <c r="E306" i="32"/>
  <c r="G306" i="32"/>
  <c r="H306" i="32"/>
  <c r="C307" i="32"/>
  <c r="D307" i="32"/>
  <c r="E307" i="32"/>
  <c r="G307" i="32"/>
  <c r="H307" i="32"/>
  <c r="C308" i="32"/>
  <c r="D308" i="32"/>
  <c r="E308" i="32"/>
  <c r="G308" i="32"/>
  <c r="H308" i="32"/>
  <c r="C309" i="32"/>
  <c r="D309" i="32"/>
  <c r="E309" i="32"/>
  <c r="G309" i="32"/>
  <c r="H309" i="32"/>
  <c r="C310" i="32"/>
  <c r="D310" i="32"/>
  <c r="E310" i="32"/>
  <c r="G310" i="32"/>
  <c r="H310" i="32"/>
  <c r="C311" i="32"/>
  <c r="D311" i="32"/>
  <c r="E311" i="32"/>
  <c r="G311" i="32"/>
  <c r="H311" i="32"/>
  <c r="C312" i="32"/>
  <c r="D312" i="32"/>
  <c r="E312" i="32"/>
  <c r="G312" i="32"/>
  <c r="H312" i="32"/>
  <c r="C313" i="32"/>
  <c r="D313" i="32"/>
  <c r="E313" i="32"/>
  <c r="G313" i="32"/>
  <c r="H313" i="32"/>
  <c r="C314" i="32"/>
  <c r="D314" i="32"/>
  <c r="E314" i="32"/>
  <c r="G314" i="32"/>
  <c r="H314" i="32"/>
  <c r="C315" i="32"/>
  <c r="D315" i="32"/>
  <c r="E315" i="32"/>
  <c r="G315" i="32"/>
  <c r="H315" i="32"/>
  <c r="C316" i="32"/>
  <c r="D316" i="32"/>
  <c r="E316" i="32"/>
  <c r="G316" i="32"/>
  <c r="H316" i="32"/>
  <c r="C317" i="32"/>
  <c r="D317" i="32"/>
  <c r="E317" i="32"/>
  <c r="G317" i="32"/>
  <c r="H317" i="32"/>
  <c r="C318" i="32"/>
  <c r="D318" i="32"/>
  <c r="E318" i="32"/>
  <c r="G318" i="32"/>
  <c r="H318" i="32"/>
  <c r="C319" i="32"/>
  <c r="D319" i="32"/>
  <c r="E319" i="32"/>
  <c r="G319" i="32"/>
  <c r="H319" i="32"/>
  <c r="C320" i="32"/>
  <c r="D320" i="32"/>
  <c r="E320" i="32"/>
  <c r="G320" i="32"/>
  <c r="H320" i="32"/>
  <c r="C321" i="32"/>
  <c r="D321" i="32"/>
  <c r="E321" i="32"/>
  <c r="G321" i="32"/>
  <c r="H321" i="32"/>
  <c r="C322" i="32"/>
  <c r="D322" i="32"/>
  <c r="E322" i="32"/>
  <c r="G322" i="32"/>
  <c r="H322" i="32"/>
  <c r="C323" i="32"/>
  <c r="D323" i="32"/>
  <c r="E323" i="32"/>
  <c r="G323" i="32"/>
  <c r="H323" i="32"/>
  <c r="C324" i="32"/>
  <c r="D324" i="32"/>
  <c r="E324" i="32"/>
  <c r="G324" i="32"/>
  <c r="H324" i="32"/>
  <c r="C325" i="32"/>
  <c r="D325" i="32"/>
  <c r="E325" i="32"/>
  <c r="G325" i="32"/>
  <c r="H325" i="32"/>
  <c r="C326" i="32"/>
  <c r="D326" i="32"/>
  <c r="E326" i="32"/>
  <c r="G326" i="32"/>
  <c r="H326" i="32"/>
  <c r="C327" i="32"/>
  <c r="D327" i="32"/>
  <c r="E327" i="32"/>
  <c r="G327" i="32"/>
  <c r="H327" i="32"/>
  <c r="C328" i="32"/>
  <c r="D328" i="32"/>
  <c r="E328" i="32"/>
  <c r="G328" i="32"/>
  <c r="H328" i="32"/>
  <c r="C329" i="32"/>
  <c r="D329" i="32"/>
  <c r="E329" i="32"/>
  <c r="G329" i="32"/>
  <c r="H329" i="32"/>
  <c r="C330" i="32"/>
  <c r="D330" i="32"/>
  <c r="E330" i="32"/>
  <c r="G330" i="32"/>
  <c r="H330" i="32"/>
  <c r="C331" i="32"/>
  <c r="D331" i="32"/>
  <c r="E331" i="32"/>
  <c r="G331" i="32"/>
  <c r="H331" i="32"/>
  <c r="C332" i="32"/>
  <c r="D332" i="32"/>
  <c r="E332" i="32"/>
  <c r="G332" i="32"/>
  <c r="H332" i="32"/>
  <c r="C333" i="32"/>
  <c r="D333" i="32"/>
  <c r="E333" i="32"/>
  <c r="G333" i="32"/>
  <c r="H333" i="32"/>
  <c r="C334" i="32"/>
  <c r="D334" i="32"/>
  <c r="E334" i="32"/>
  <c r="G334" i="32"/>
  <c r="H334" i="32"/>
  <c r="C335" i="32"/>
  <c r="D335" i="32"/>
  <c r="E335" i="32"/>
  <c r="G335" i="32"/>
  <c r="H335" i="32"/>
  <c r="C336" i="32"/>
  <c r="D336" i="32"/>
  <c r="E336" i="32"/>
  <c r="G336" i="32"/>
  <c r="H336" i="32"/>
  <c r="C337" i="32"/>
  <c r="D337" i="32"/>
  <c r="E337" i="32"/>
  <c r="G337" i="32"/>
  <c r="H337" i="32"/>
  <c r="C338" i="32"/>
  <c r="D338" i="32"/>
  <c r="E338" i="32"/>
  <c r="G338" i="32"/>
  <c r="H338" i="32"/>
  <c r="C339" i="32"/>
  <c r="D339" i="32"/>
  <c r="E339" i="32"/>
  <c r="G339" i="32"/>
  <c r="H339" i="32"/>
  <c r="C340" i="32"/>
  <c r="D340" i="32"/>
  <c r="E340" i="32"/>
  <c r="G340" i="32"/>
  <c r="H340" i="32"/>
  <c r="C341" i="32"/>
  <c r="D341" i="32"/>
  <c r="E341" i="32"/>
  <c r="G341" i="32"/>
  <c r="H341" i="32"/>
  <c r="C342" i="32"/>
  <c r="D342" i="32"/>
  <c r="E342" i="32"/>
  <c r="G342" i="32"/>
  <c r="H342" i="32"/>
  <c r="C343" i="32"/>
  <c r="D343" i="32"/>
  <c r="E343" i="32"/>
  <c r="G343" i="32"/>
  <c r="H343" i="32"/>
  <c r="C344" i="32"/>
  <c r="D344" i="32"/>
  <c r="E344" i="32"/>
  <c r="G344" i="32"/>
  <c r="H344" i="32"/>
  <c r="C345" i="32"/>
  <c r="D345" i="32"/>
  <c r="E345" i="32"/>
  <c r="G345" i="32"/>
  <c r="H345" i="32"/>
  <c r="C346" i="32"/>
  <c r="D346" i="32"/>
  <c r="E346" i="32"/>
  <c r="G346" i="32"/>
  <c r="H346" i="32"/>
  <c r="C347" i="32"/>
  <c r="D347" i="32"/>
  <c r="E347" i="32"/>
  <c r="G347" i="32"/>
  <c r="H347" i="32"/>
  <c r="C348" i="32"/>
  <c r="D348" i="32"/>
  <c r="E348" i="32"/>
  <c r="G348" i="32"/>
  <c r="H348" i="32"/>
  <c r="C349" i="32"/>
  <c r="D349" i="32"/>
  <c r="E349" i="32"/>
  <c r="G349" i="32"/>
  <c r="H349" i="32"/>
  <c r="C350" i="32"/>
  <c r="D350" i="32"/>
  <c r="E350" i="32"/>
  <c r="G350" i="32"/>
  <c r="H350" i="32"/>
  <c r="C351" i="32"/>
  <c r="D351" i="32"/>
  <c r="E351" i="32"/>
  <c r="G351" i="32"/>
  <c r="H351" i="32"/>
  <c r="C352" i="32"/>
  <c r="D352" i="32"/>
  <c r="E352" i="32"/>
  <c r="G352" i="32"/>
  <c r="H352" i="32"/>
  <c r="C353" i="32"/>
  <c r="D353" i="32"/>
  <c r="E353" i="32"/>
  <c r="G353" i="32"/>
  <c r="H353" i="32"/>
  <c r="C354" i="32"/>
  <c r="D354" i="32"/>
  <c r="E354" i="32"/>
  <c r="G354" i="32"/>
  <c r="H354" i="32"/>
  <c r="C355" i="32"/>
  <c r="D355" i="32"/>
  <c r="E355" i="32"/>
  <c r="G355" i="32"/>
  <c r="H355" i="32"/>
  <c r="C356" i="32"/>
  <c r="D356" i="32"/>
  <c r="E356" i="32"/>
  <c r="G356" i="32"/>
  <c r="H356" i="32"/>
  <c r="C357" i="32"/>
  <c r="D357" i="32"/>
  <c r="E357" i="32"/>
  <c r="G357" i="32"/>
  <c r="H357" i="32"/>
  <c r="C358" i="32"/>
  <c r="D358" i="32"/>
  <c r="E358" i="32"/>
  <c r="G358" i="32"/>
  <c r="H358" i="32"/>
  <c r="C359" i="32"/>
  <c r="D359" i="32"/>
  <c r="E359" i="32"/>
  <c r="G359" i="32"/>
  <c r="H359" i="32"/>
  <c r="C360" i="32"/>
  <c r="D360" i="32"/>
  <c r="E360" i="32"/>
  <c r="G360" i="32"/>
  <c r="H360" i="32"/>
  <c r="C361" i="32"/>
  <c r="D361" i="32"/>
  <c r="E361" i="32"/>
  <c r="G361" i="32"/>
  <c r="H361" i="32"/>
  <c r="C362" i="32"/>
  <c r="D362" i="32"/>
  <c r="E362" i="32"/>
  <c r="G362" i="32"/>
  <c r="H362" i="32"/>
  <c r="C363" i="32"/>
  <c r="D363" i="32"/>
  <c r="E363" i="32"/>
  <c r="G363" i="32"/>
  <c r="H363" i="32"/>
  <c r="C364" i="32"/>
  <c r="D364" i="32"/>
  <c r="E364" i="32"/>
  <c r="G364" i="32"/>
  <c r="H364" i="32"/>
  <c r="C365" i="32"/>
  <c r="D365" i="32"/>
  <c r="E365" i="32"/>
  <c r="G365" i="32"/>
  <c r="H365" i="32"/>
  <c r="C366" i="32"/>
  <c r="D366" i="32"/>
  <c r="E366" i="32"/>
  <c r="G366" i="32"/>
  <c r="H366" i="32"/>
  <c r="C367" i="32"/>
  <c r="D367" i="32"/>
  <c r="E367" i="32"/>
  <c r="G367" i="32"/>
  <c r="H367" i="32"/>
  <c r="C368" i="32"/>
  <c r="D368" i="32"/>
  <c r="E368" i="32"/>
  <c r="G368" i="32"/>
  <c r="H368" i="32"/>
  <c r="C369" i="32"/>
  <c r="D369" i="32"/>
  <c r="E369" i="32"/>
  <c r="G369" i="32"/>
  <c r="H369" i="32"/>
  <c r="C370" i="32"/>
  <c r="D370" i="32"/>
  <c r="E370" i="32"/>
  <c r="G370" i="32"/>
  <c r="H370" i="32"/>
  <c r="C371" i="32"/>
  <c r="D371" i="32"/>
  <c r="E371" i="32"/>
  <c r="G371" i="32"/>
  <c r="H371" i="32"/>
  <c r="C372" i="32"/>
  <c r="D372" i="32"/>
  <c r="E372" i="32"/>
  <c r="G372" i="32"/>
  <c r="H372" i="32"/>
  <c r="C373" i="32"/>
  <c r="D373" i="32"/>
  <c r="E373" i="32"/>
  <c r="G373" i="32"/>
  <c r="H373" i="32"/>
  <c r="C374" i="32"/>
  <c r="D374" i="32"/>
  <c r="E374" i="32"/>
  <c r="G374" i="32"/>
  <c r="H374" i="32"/>
  <c r="C375" i="32"/>
  <c r="D375" i="32"/>
  <c r="E375" i="32"/>
  <c r="G375" i="32"/>
  <c r="H375" i="32"/>
  <c r="C376" i="32"/>
  <c r="D376" i="32"/>
  <c r="E376" i="32"/>
  <c r="G376" i="32"/>
  <c r="H376" i="32"/>
  <c r="C377" i="32"/>
  <c r="D377" i="32"/>
  <c r="E377" i="32"/>
  <c r="G377" i="32"/>
  <c r="H377" i="32"/>
  <c r="C378" i="32"/>
  <c r="D378" i="32"/>
  <c r="E378" i="32"/>
  <c r="G378" i="32"/>
  <c r="H378" i="32"/>
  <c r="C379" i="32"/>
  <c r="D379" i="32"/>
  <c r="E379" i="32"/>
  <c r="G379" i="32"/>
  <c r="H379" i="32"/>
  <c r="C380" i="32"/>
  <c r="D380" i="32"/>
  <c r="E380" i="32"/>
  <c r="G380" i="32"/>
  <c r="H380" i="32"/>
  <c r="C381" i="32"/>
  <c r="D381" i="32"/>
  <c r="E381" i="32"/>
  <c r="G381" i="32"/>
  <c r="H381" i="32"/>
  <c r="C382" i="32"/>
  <c r="D382" i="32"/>
  <c r="E382" i="32"/>
  <c r="G382" i="32"/>
  <c r="H382" i="32"/>
  <c r="C383" i="32"/>
  <c r="D383" i="32"/>
  <c r="E383" i="32"/>
  <c r="G383" i="32"/>
  <c r="H383" i="32"/>
  <c r="C384" i="32"/>
  <c r="D384" i="32"/>
  <c r="E384" i="32"/>
  <c r="G384" i="32"/>
  <c r="H384" i="32"/>
  <c r="C385" i="32"/>
  <c r="D385" i="32"/>
  <c r="E385" i="32"/>
  <c r="G385" i="32"/>
  <c r="H385" i="32"/>
  <c r="C386" i="32"/>
  <c r="D386" i="32"/>
  <c r="E386" i="32"/>
  <c r="G386" i="32"/>
  <c r="H386" i="32"/>
  <c r="C387" i="32"/>
  <c r="D387" i="32"/>
  <c r="E387" i="32"/>
  <c r="G387" i="32"/>
  <c r="H387" i="32"/>
  <c r="C388" i="32"/>
  <c r="D388" i="32"/>
  <c r="E388" i="32"/>
  <c r="G388" i="32"/>
  <c r="H388" i="32"/>
  <c r="C389" i="32"/>
  <c r="D389" i="32"/>
  <c r="E389" i="32"/>
  <c r="G389" i="32"/>
  <c r="H389" i="32"/>
  <c r="C390" i="32"/>
  <c r="D390" i="32"/>
  <c r="E390" i="32"/>
  <c r="G390" i="32"/>
  <c r="H390" i="32"/>
  <c r="C391" i="32"/>
  <c r="D391" i="32"/>
  <c r="E391" i="32"/>
  <c r="G391" i="32"/>
  <c r="H391" i="32"/>
  <c r="C392" i="32"/>
  <c r="D392" i="32"/>
  <c r="E392" i="32"/>
  <c r="G392" i="32"/>
  <c r="H392" i="32"/>
  <c r="C393" i="32"/>
  <c r="D393" i="32"/>
  <c r="E393" i="32"/>
  <c r="G393" i="32"/>
  <c r="H393" i="32"/>
  <c r="C394" i="32"/>
  <c r="D394" i="32"/>
  <c r="E394" i="32"/>
  <c r="G394" i="32"/>
  <c r="H394" i="32"/>
  <c r="C395" i="32"/>
  <c r="D395" i="32"/>
  <c r="E395" i="32"/>
  <c r="G395" i="32"/>
  <c r="H395" i="32"/>
  <c r="C396" i="32"/>
  <c r="D396" i="32"/>
  <c r="E396" i="32"/>
  <c r="G396" i="32"/>
  <c r="H396" i="32"/>
  <c r="C397" i="32"/>
  <c r="D397" i="32"/>
  <c r="E397" i="32"/>
  <c r="G397" i="32"/>
  <c r="H397" i="32"/>
  <c r="C398" i="32"/>
  <c r="D398" i="32"/>
  <c r="E398" i="32"/>
  <c r="G398" i="32"/>
  <c r="H398" i="32"/>
  <c r="C399" i="32"/>
  <c r="D399" i="32"/>
  <c r="E399" i="32"/>
  <c r="G399" i="32"/>
  <c r="H399" i="32"/>
  <c r="C400" i="32"/>
  <c r="D400" i="32"/>
  <c r="E400" i="32"/>
  <c r="G400" i="32"/>
  <c r="H400" i="32"/>
  <c r="C401" i="32"/>
  <c r="D401" i="32"/>
  <c r="E401" i="32"/>
  <c r="G401" i="32"/>
  <c r="H401" i="32"/>
  <c r="C402" i="32"/>
  <c r="D402" i="32"/>
  <c r="E402" i="32"/>
  <c r="G402" i="32"/>
  <c r="H402" i="32"/>
  <c r="C403" i="32"/>
  <c r="D403" i="32"/>
  <c r="E403" i="32"/>
  <c r="G403" i="32"/>
  <c r="H403" i="32"/>
  <c r="C404" i="32"/>
  <c r="D404" i="32"/>
  <c r="E404" i="32"/>
  <c r="G404" i="32"/>
  <c r="H404" i="32"/>
  <c r="C405" i="32"/>
  <c r="D405" i="32"/>
  <c r="E405" i="32"/>
  <c r="G405" i="32"/>
  <c r="H405" i="32"/>
  <c r="C406" i="32"/>
  <c r="D406" i="32"/>
  <c r="E406" i="32"/>
  <c r="G406" i="32"/>
  <c r="H406" i="32"/>
  <c r="C407" i="32"/>
  <c r="D407" i="32"/>
  <c r="E407" i="32"/>
  <c r="G407" i="32"/>
  <c r="H407" i="32"/>
  <c r="C408" i="32"/>
  <c r="D408" i="32"/>
  <c r="E408" i="32"/>
  <c r="G408" i="32"/>
  <c r="H408" i="32"/>
  <c r="C409" i="32"/>
  <c r="D409" i="32"/>
  <c r="E409" i="32"/>
  <c r="G409" i="32"/>
  <c r="H409" i="32"/>
  <c r="C410" i="32"/>
  <c r="D410" i="32"/>
  <c r="E410" i="32"/>
  <c r="G410" i="32"/>
  <c r="H410" i="32"/>
  <c r="C411" i="32"/>
  <c r="D411" i="32"/>
  <c r="E411" i="32"/>
  <c r="G411" i="32"/>
  <c r="H411" i="32"/>
  <c r="C412" i="32"/>
  <c r="D412" i="32"/>
  <c r="E412" i="32"/>
  <c r="G412" i="32"/>
  <c r="H412" i="32"/>
  <c r="C413" i="32"/>
  <c r="D413" i="32"/>
  <c r="E413" i="32"/>
  <c r="G413" i="32"/>
  <c r="H413" i="32"/>
  <c r="C414" i="32"/>
  <c r="D414" i="32"/>
  <c r="E414" i="32"/>
  <c r="G414" i="32"/>
  <c r="H414" i="32"/>
  <c r="C415" i="32"/>
  <c r="D415" i="32"/>
  <c r="E415" i="32"/>
  <c r="G415" i="32"/>
  <c r="H415" i="32"/>
  <c r="C416" i="32"/>
  <c r="D416" i="32"/>
  <c r="E416" i="32"/>
  <c r="G416" i="32"/>
  <c r="H416" i="32"/>
  <c r="C417" i="32"/>
  <c r="D417" i="32"/>
  <c r="E417" i="32"/>
  <c r="G417" i="32"/>
  <c r="H417" i="32"/>
  <c r="C418" i="32"/>
  <c r="D418" i="32"/>
  <c r="E418" i="32"/>
  <c r="G418" i="32"/>
  <c r="H418" i="32"/>
  <c r="C419" i="32"/>
  <c r="D419" i="32"/>
  <c r="E419" i="32"/>
  <c r="G419" i="32"/>
  <c r="H419" i="32"/>
  <c r="C420" i="32"/>
  <c r="D420" i="32"/>
  <c r="E420" i="32"/>
  <c r="G420" i="32"/>
  <c r="H420" i="32"/>
  <c r="C421" i="32"/>
  <c r="D421" i="32"/>
  <c r="E421" i="32"/>
  <c r="G421" i="32"/>
  <c r="H421" i="32"/>
  <c r="C422" i="32"/>
  <c r="D422" i="32"/>
  <c r="E422" i="32"/>
  <c r="G422" i="32"/>
  <c r="H422" i="32"/>
  <c r="C423" i="32"/>
  <c r="D423" i="32"/>
  <c r="E423" i="32"/>
  <c r="G423" i="32"/>
  <c r="H423" i="32"/>
  <c r="C424" i="32"/>
  <c r="D424" i="32"/>
  <c r="E424" i="32"/>
  <c r="G424" i="32"/>
  <c r="H424" i="32"/>
  <c r="C425" i="32"/>
  <c r="D425" i="32"/>
  <c r="E425" i="32"/>
  <c r="G425" i="32"/>
  <c r="H425" i="32"/>
  <c r="C426" i="32"/>
  <c r="D426" i="32"/>
  <c r="E426" i="32"/>
  <c r="G426" i="32"/>
  <c r="H426" i="32"/>
  <c r="C427" i="32"/>
  <c r="D427" i="32"/>
  <c r="E427" i="32"/>
  <c r="G427" i="32"/>
  <c r="H427" i="32"/>
  <c r="C428" i="32"/>
  <c r="D428" i="32"/>
  <c r="E428" i="32"/>
  <c r="G428" i="32"/>
  <c r="H428" i="32"/>
  <c r="C429" i="32"/>
  <c r="D429" i="32"/>
  <c r="E429" i="32"/>
  <c r="G429" i="32"/>
  <c r="H429" i="32"/>
  <c r="C430" i="32"/>
  <c r="D430" i="32"/>
  <c r="E430" i="32"/>
  <c r="G430" i="32"/>
  <c r="H430" i="32"/>
  <c r="C431" i="32"/>
  <c r="D431" i="32"/>
  <c r="E431" i="32"/>
  <c r="G431" i="32"/>
  <c r="H431" i="32"/>
  <c r="C432" i="32"/>
  <c r="D432" i="32"/>
  <c r="E432" i="32"/>
  <c r="G432" i="32"/>
  <c r="H432" i="32"/>
  <c r="C433" i="32"/>
  <c r="D433" i="32"/>
  <c r="E433" i="32"/>
  <c r="G433" i="32"/>
  <c r="H433" i="32"/>
  <c r="C434" i="32"/>
  <c r="D434" i="32"/>
  <c r="E434" i="32"/>
  <c r="G434" i="32"/>
  <c r="H434" i="32"/>
  <c r="C435" i="32"/>
  <c r="D435" i="32"/>
  <c r="E435" i="32"/>
  <c r="G435" i="32"/>
  <c r="H435" i="32"/>
  <c r="C436" i="32"/>
  <c r="D436" i="32"/>
  <c r="E436" i="32"/>
  <c r="G436" i="32"/>
  <c r="H436" i="32"/>
  <c r="C437" i="32"/>
  <c r="D437" i="32"/>
  <c r="E437" i="32"/>
  <c r="G437" i="32"/>
  <c r="H437" i="32"/>
  <c r="C438" i="32"/>
  <c r="D438" i="32"/>
  <c r="E438" i="32"/>
  <c r="G438" i="32"/>
  <c r="H438" i="32"/>
  <c r="C439" i="32"/>
  <c r="D439" i="32"/>
  <c r="E439" i="32"/>
  <c r="G439" i="32"/>
  <c r="H439" i="32"/>
  <c r="C440" i="32"/>
  <c r="D440" i="32"/>
  <c r="E440" i="32"/>
  <c r="G440" i="32"/>
  <c r="H440" i="32"/>
  <c r="C441" i="32"/>
  <c r="D441" i="32"/>
  <c r="E441" i="32"/>
  <c r="G441" i="32"/>
  <c r="H441" i="32"/>
  <c r="C442" i="32"/>
  <c r="D442" i="32"/>
  <c r="E442" i="32"/>
  <c r="G442" i="32"/>
  <c r="H442" i="32"/>
  <c r="C443" i="32"/>
  <c r="D443" i="32"/>
  <c r="E443" i="32"/>
  <c r="G443" i="32"/>
  <c r="H443" i="32"/>
  <c r="C444" i="32"/>
  <c r="D444" i="32"/>
  <c r="E444" i="32"/>
  <c r="G444" i="32"/>
  <c r="H444" i="32"/>
  <c r="C445" i="32"/>
  <c r="D445" i="32"/>
  <c r="E445" i="32"/>
  <c r="G445" i="32"/>
  <c r="H445" i="32"/>
  <c r="C446" i="32"/>
  <c r="D446" i="32"/>
  <c r="E446" i="32"/>
  <c r="G446" i="32"/>
  <c r="H446" i="32"/>
  <c r="C447" i="32"/>
  <c r="D447" i="32"/>
  <c r="E447" i="32"/>
  <c r="G447" i="32"/>
  <c r="H447" i="32"/>
  <c r="C448" i="32"/>
  <c r="D448" i="32"/>
  <c r="E448" i="32"/>
  <c r="G448" i="32"/>
  <c r="H448" i="32"/>
  <c r="C449" i="32"/>
  <c r="D449" i="32"/>
  <c r="E449" i="32"/>
  <c r="G449" i="32"/>
  <c r="H449" i="32"/>
  <c r="C450" i="32"/>
  <c r="D450" i="32"/>
  <c r="E450" i="32"/>
  <c r="G450" i="32"/>
  <c r="H450" i="32"/>
  <c r="C451" i="32"/>
  <c r="D451" i="32"/>
  <c r="E451" i="32"/>
  <c r="G451" i="32"/>
  <c r="H451" i="32"/>
  <c r="C452" i="32"/>
  <c r="D452" i="32"/>
  <c r="E452" i="32"/>
  <c r="G452" i="32"/>
  <c r="H452" i="32"/>
  <c r="C453" i="32"/>
  <c r="D453" i="32"/>
  <c r="E453" i="32"/>
  <c r="G453" i="32"/>
  <c r="H453" i="32"/>
  <c r="C454" i="32"/>
  <c r="D454" i="32"/>
  <c r="E454" i="32"/>
  <c r="G454" i="32"/>
  <c r="H454" i="32"/>
  <c r="C455" i="32"/>
  <c r="D455" i="32"/>
  <c r="E455" i="32"/>
  <c r="G455" i="32"/>
  <c r="H455" i="32"/>
  <c r="C456" i="32"/>
  <c r="D456" i="32"/>
  <c r="E456" i="32"/>
  <c r="G456" i="32"/>
  <c r="H456" i="32"/>
  <c r="C457" i="32"/>
  <c r="D457" i="32"/>
  <c r="E457" i="32"/>
  <c r="G457" i="32"/>
  <c r="H457" i="32"/>
  <c r="C458" i="32"/>
  <c r="D458" i="32"/>
  <c r="E458" i="32"/>
  <c r="G458" i="32"/>
  <c r="H458" i="32"/>
  <c r="C459" i="32"/>
  <c r="D459" i="32"/>
  <c r="E459" i="32"/>
  <c r="G459" i="32"/>
  <c r="H459" i="32"/>
  <c r="C460" i="32"/>
  <c r="D460" i="32"/>
  <c r="E460" i="32"/>
  <c r="G460" i="32"/>
  <c r="H460" i="32"/>
  <c r="C461" i="32"/>
  <c r="D461" i="32"/>
  <c r="E461" i="32"/>
  <c r="G461" i="32"/>
  <c r="H461" i="32"/>
  <c r="C462" i="32"/>
  <c r="D462" i="32"/>
  <c r="E462" i="32"/>
  <c r="G462" i="32"/>
  <c r="H462" i="32"/>
  <c r="C463" i="32"/>
  <c r="D463" i="32"/>
  <c r="E463" i="32"/>
  <c r="G463" i="32"/>
  <c r="H463" i="32"/>
  <c r="C464" i="32"/>
  <c r="D464" i="32"/>
  <c r="E464" i="32"/>
  <c r="G464" i="32"/>
  <c r="H464" i="32"/>
  <c r="C465" i="32"/>
  <c r="D465" i="32"/>
  <c r="E465" i="32"/>
  <c r="G465" i="32"/>
  <c r="H465" i="32"/>
  <c r="C466" i="32"/>
  <c r="D466" i="32"/>
  <c r="E466" i="32"/>
  <c r="G466" i="32"/>
  <c r="H466" i="32"/>
  <c r="C467" i="32"/>
  <c r="D467" i="32"/>
  <c r="E467" i="32"/>
  <c r="G467" i="32"/>
  <c r="H467" i="32"/>
  <c r="C468" i="32"/>
  <c r="D468" i="32"/>
  <c r="E468" i="32"/>
  <c r="G468" i="32"/>
  <c r="H468" i="32"/>
  <c r="C469" i="32"/>
  <c r="D469" i="32"/>
  <c r="E469" i="32"/>
  <c r="G469" i="32"/>
  <c r="H469" i="32"/>
  <c r="C470" i="32"/>
  <c r="D470" i="32"/>
  <c r="E470" i="32"/>
  <c r="G470" i="32"/>
  <c r="H470" i="32"/>
  <c r="C471" i="32"/>
  <c r="D471" i="32"/>
  <c r="E471" i="32"/>
  <c r="G471" i="32"/>
  <c r="H471" i="32"/>
  <c r="C472" i="32"/>
  <c r="D472" i="32"/>
  <c r="E472" i="32"/>
  <c r="G472" i="32"/>
  <c r="H472" i="32"/>
  <c r="C473" i="32"/>
  <c r="D473" i="32"/>
  <c r="E473" i="32"/>
  <c r="G473" i="32"/>
  <c r="H473" i="32"/>
  <c r="C474" i="32"/>
  <c r="D474" i="32"/>
  <c r="E474" i="32"/>
  <c r="G474" i="32"/>
  <c r="H474" i="32"/>
  <c r="C475" i="32"/>
  <c r="D475" i="32"/>
  <c r="E475" i="32"/>
  <c r="G475" i="32"/>
  <c r="H475" i="32"/>
  <c r="C476" i="32"/>
  <c r="D476" i="32"/>
  <c r="E476" i="32"/>
  <c r="G476" i="32"/>
  <c r="H476" i="32"/>
  <c r="C477" i="32"/>
  <c r="D477" i="32"/>
  <c r="E477" i="32"/>
  <c r="G477" i="32"/>
  <c r="H477" i="32"/>
  <c r="C478" i="32"/>
  <c r="D478" i="32"/>
  <c r="E478" i="32"/>
  <c r="G478" i="32"/>
  <c r="H478" i="32"/>
  <c r="C479" i="32"/>
  <c r="D479" i="32"/>
  <c r="E479" i="32"/>
  <c r="G479" i="32"/>
  <c r="H479" i="32"/>
  <c r="C480" i="32"/>
  <c r="D480" i="32"/>
  <c r="E480" i="32"/>
  <c r="G480" i="32"/>
  <c r="H480" i="32"/>
  <c r="C481" i="32"/>
  <c r="D481" i="32"/>
  <c r="E481" i="32"/>
  <c r="G481" i="32"/>
  <c r="H481" i="32"/>
  <c r="C482" i="32"/>
  <c r="D482" i="32"/>
  <c r="E482" i="32"/>
  <c r="G482" i="32"/>
  <c r="H482" i="32"/>
  <c r="C483" i="32"/>
  <c r="D483" i="32"/>
  <c r="E483" i="32"/>
  <c r="G483" i="32"/>
  <c r="H483" i="32"/>
  <c r="C484" i="32"/>
  <c r="D484" i="32"/>
  <c r="E484" i="32"/>
  <c r="G484" i="32"/>
  <c r="H484" i="32"/>
  <c r="C485" i="32"/>
  <c r="D485" i="32"/>
  <c r="E485" i="32"/>
  <c r="G485" i="32"/>
  <c r="H485" i="32"/>
  <c r="C486" i="32"/>
  <c r="D486" i="32"/>
  <c r="E486" i="32"/>
  <c r="G486" i="32"/>
  <c r="H486" i="32"/>
  <c r="C487" i="32"/>
  <c r="D487" i="32"/>
  <c r="E487" i="32"/>
  <c r="G487" i="32"/>
  <c r="H487" i="32"/>
  <c r="C488" i="32"/>
  <c r="D488" i="32"/>
  <c r="E488" i="32"/>
  <c r="G488" i="32"/>
  <c r="H488" i="32"/>
  <c r="C489" i="32"/>
  <c r="D489" i="32"/>
  <c r="E489" i="32"/>
  <c r="G489" i="32"/>
  <c r="H489" i="32"/>
  <c r="C490" i="32"/>
  <c r="D490" i="32"/>
  <c r="E490" i="32"/>
  <c r="G490" i="32"/>
  <c r="H490" i="32"/>
  <c r="C491" i="32"/>
  <c r="D491" i="32"/>
  <c r="E491" i="32"/>
  <c r="G491" i="32"/>
  <c r="H491" i="32"/>
  <c r="C492" i="32"/>
  <c r="D492" i="32"/>
  <c r="E492" i="32"/>
  <c r="G492" i="32"/>
  <c r="H492" i="32"/>
  <c r="C493" i="32"/>
  <c r="D493" i="32"/>
  <c r="E493" i="32"/>
  <c r="G493" i="32"/>
  <c r="H493" i="32"/>
  <c r="C494" i="32"/>
  <c r="D494" i="32"/>
  <c r="E494" i="32"/>
  <c r="G494" i="32"/>
  <c r="H494" i="32"/>
  <c r="C495" i="32"/>
  <c r="D495" i="32"/>
  <c r="E495" i="32"/>
  <c r="G495" i="32"/>
  <c r="H495" i="32"/>
  <c r="C496" i="32"/>
  <c r="D496" i="32"/>
  <c r="E496" i="32"/>
  <c r="G496" i="32"/>
  <c r="H496" i="32"/>
  <c r="C497" i="32"/>
  <c r="D497" i="32"/>
  <c r="E497" i="32"/>
  <c r="G497" i="32"/>
  <c r="H497" i="32"/>
  <c r="C498" i="32"/>
  <c r="D498" i="32"/>
  <c r="E498" i="32"/>
  <c r="G498" i="32"/>
  <c r="H498" i="32"/>
  <c r="C499" i="32"/>
  <c r="D499" i="32"/>
  <c r="E499" i="32"/>
  <c r="G499" i="32"/>
  <c r="H499" i="32"/>
  <c r="C500" i="32"/>
  <c r="D500" i="32"/>
  <c r="E500" i="32"/>
  <c r="G500" i="32"/>
  <c r="H500" i="32"/>
  <c r="C501" i="32"/>
  <c r="D501" i="32"/>
  <c r="E501" i="32"/>
  <c r="G501" i="32"/>
  <c r="H501" i="32"/>
  <c r="C502" i="32"/>
  <c r="D502" i="32"/>
  <c r="E502" i="32"/>
  <c r="G502" i="32"/>
  <c r="H502" i="32"/>
  <c r="C503" i="32"/>
  <c r="D503" i="32"/>
  <c r="E503" i="32"/>
  <c r="G503" i="32"/>
  <c r="H503" i="32"/>
  <c r="C504" i="32"/>
  <c r="D504" i="32"/>
  <c r="E504" i="32"/>
  <c r="G504" i="32"/>
  <c r="H504" i="32"/>
  <c r="C505" i="32"/>
  <c r="D505" i="32"/>
  <c r="E505" i="32"/>
  <c r="G505" i="32"/>
  <c r="H505" i="32"/>
  <c r="C506" i="32"/>
  <c r="D506" i="32"/>
  <c r="E506" i="32"/>
  <c r="G506" i="32"/>
  <c r="H506" i="32"/>
  <c r="C7" i="32"/>
  <c r="D7" i="32"/>
  <c r="K506" i="29" l="1"/>
  <c r="K21" i="29"/>
  <c r="K22" i="29"/>
  <c r="K23" i="29"/>
  <c r="K24" i="29"/>
  <c r="K25" i="29"/>
  <c r="K26" i="29"/>
  <c r="K27" i="29"/>
  <c r="K28" i="29"/>
  <c r="K29" i="29"/>
  <c r="K30" i="29"/>
  <c r="K31" i="29"/>
  <c r="K32" i="29"/>
  <c r="K33" i="29"/>
  <c r="K34" i="29"/>
  <c r="K35" i="29"/>
  <c r="K36" i="29"/>
  <c r="K37" i="29"/>
  <c r="K38" i="29"/>
  <c r="K39" i="29"/>
  <c r="K40" i="29"/>
  <c r="K41" i="29"/>
  <c r="K42" i="29"/>
  <c r="K43" i="29"/>
  <c r="K44" i="29"/>
  <c r="K45" i="29"/>
  <c r="K46" i="29"/>
  <c r="K47" i="29"/>
  <c r="K48" i="29"/>
  <c r="K49" i="29"/>
  <c r="K50" i="29"/>
  <c r="K51" i="29"/>
  <c r="K52" i="29"/>
  <c r="K53" i="29"/>
  <c r="K54" i="29"/>
  <c r="K55" i="29"/>
  <c r="K56" i="29"/>
  <c r="K57" i="29"/>
  <c r="K58" i="29"/>
  <c r="K59" i="29"/>
  <c r="K60" i="29"/>
  <c r="K61" i="29"/>
  <c r="K62" i="29"/>
  <c r="K63" i="29"/>
  <c r="K64" i="29"/>
  <c r="K65" i="29"/>
  <c r="K66" i="29"/>
  <c r="K67" i="29"/>
  <c r="K68" i="29"/>
  <c r="K69" i="29"/>
  <c r="K70" i="29"/>
  <c r="K71" i="29"/>
  <c r="K72" i="29"/>
  <c r="K73" i="29"/>
  <c r="K74" i="29"/>
  <c r="K75" i="29"/>
  <c r="K76" i="29"/>
  <c r="K77" i="29"/>
  <c r="K78" i="29"/>
  <c r="K79" i="29"/>
  <c r="K80" i="29"/>
  <c r="K81" i="29"/>
  <c r="K82" i="29"/>
  <c r="K83" i="29"/>
  <c r="K84" i="29"/>
  <c r="K85" i="29"/>
  <c r="K86" i="29"/>
  <c r="K87" i="29"/>
  <c r="K88" i="29"/>
  <c r="K89" i="29"/>
  <c r="K90" i="29"/>
  <c r="K91" i="29"/>
  <c r="K92" i="29"/>
  <c r="K93" i="29"/>
  <c r="K94" i="29"/>
  <c r="K95" i="29"/>
  <c r="K96" i="29"/>
  <c r="K97" i="29"/>
  <c r="K98" i="29"/>
  <c r="K99" i="29"/>
  <c r="K100" i="29"/>
  <c r="K101" i="29"/>
  <c r="K102" i="29"/>
  <c r="K103" i="29"/>
  <c r="K104" i="29"/>
  <c r="K105" i="29"/>
  <c r="K106" i="29"/>
  <c r="K107" i="29"/>
  <c r="K108" i="29"/>
  <c r="K109" i="29"/>
  <c r="K110" i="29"/>
  <c r="K111" i="29"/>
  <c r="K112" i="29"/>
  <c r="K113" i="29"/>
  <c r="K114" i="29"/>
  <c r="K115" i="29"/>
  <c r="K116" i="29"/>
  <c r="K117" i="29"/>
  <c r="K118" i="29"/>
  <c r="K119" i="29"/>
  <c r="K120" i="29"/>
  <c r="K121" i="29"/>
  <c r="K122" i="29"/>
  <c r="K123" i="29"/>
  <c r="K124" i="29"/>
  <c r="K125" i="29"/>
  <c r="K126" i="29"/>
  <c r="K127" i="29"/>
  <c r="K128" i="29"/>
  <c r="K129" i="29"/>
  <c r="K130" i="29"/>
  <c r="K131" i="29"/>
  <c r="K132" i="29"/>
  <c r="K133" i="29"/>
  <c r="K134" i="29"/>
  <c r="K135" i="29"/>
  <c r="K136" i="29"/>
  <c r="K137" i="29"/>
  <c r="K138" i="29"/>
  <c r="K139" i="29"/>
  <c r="K140" i="29"/>
  <c r="K141" i="29"/>
  <c r="K142" i="29"/>
  <c r="K143" i="29"/>
  <c r="K144" i="29"/>
  <c r="K145" i="29"/>
  <c r="K146" i="29"/>
  <c r="K147" i="29"/>
  <c r="K148" i="29"/>
  <c r="K149" i="29"/>
  <c r="K150" i="29"/>
  <c r="K151" i="29"/>
  <c r="K152" i="29"/>
  <c r="K153" i="29"/>
  <c r="K154" i="29"/>
  <c r="K155" i="29"/>
  <c r="K156" i="29"/>
  <c r="K157" i="29"/>
  <c r="K158" i="29"/>
  <c r="K159" i="29"/>
  <c r="K160" i="29"/>
  <c r="K161" i="29"/>
  <c r="K162" i="29"/>
  <c r="K163" i="29"/>
  <c r="K164" i="29"/>
  <c r="K165" i="29"/>
  <c r="K166" i="29"/>
  <c r="K167" i="29"/>
  <c r="K168" i="29"/>
  <c r="K169" i="29"/>
  <c r="K170" i="29"/>
  <c r="K171" i="29"/>
  <c r="K172" i="29"/>
  <c r="K173" i="29"/>
  <c r="K174" i="29"/>
  <c r="K175" i="29"/>
  <c r="K176" i="29"/>
  <c r="K177" i="29"/>
  <c r="K178" i="29"/>
  <c r="K179" i="29"/>
  <c r="K180" i="29"/>
  <c r="K181" i="29"/>
  <c r="K182" i="29"/>
  <c r="K183" i="29"/>
  <c r="K184" i="29"/>
  <c r="K185" i="29"/>
  <c r="K186" i="29"/>
  <c r="K187" i="29"/>
  <c r="K188" i="29"/>
  <c r="K189" i="29"/>
  <c r="K190" i="29"/>
  <c r="K191" i="29"/>
  <c r="K192" i="29"/>
  <c r="K193" i="29"/>
  <c r="K194" i="29"/>
  <c r="K195" i="29"/>
  <c r="K196" i="29"/>
  <c r="K197" i="29"/>
  <c r="K198" i="29"/>
  <c r="K199" i="29"/>
  <c r="K200" i="29"/>
  <c r="K201" i="29"/>
  <c r="K202" i="29"/>
  <c r="K203" i="29"/>
  <c r="K204" i="29"/>
  <c r="K205" i="29"/>
  <c r="K206" i="29"/>
  <c r="K207" i="29"/>
  <c r="K208" i="29"/>
  <c r="K209" i="29"/>
  <c r="K210" i="29"/>
  <c r="K211" i="29"/>
  <c r="K212" i="29"/>
  <c r="K213" i="29"/>
  <c r="K214" i="29"/>
  <c r="K215" i="29"/>
  <c r="K216" i="29"/>
  <c r="K217" i="29"/>
  <c r="K218" i="29"/>
  <c r="K219" i="29"/>
  <c r="K220" i="29"/>
  <c r="K221" i="29"/>
  <c r="K222" i="29"/>
  <c r="K223" i="29"/>
  <c r="K224" i="29"/>
  <c r="K225" i="29"/>
  <c r="K226" i="29"/>
  <c r="K227" i="29"/>
  <c r="K228" i="29"/>
  <c r="K229" i="29"/>
  <c r="K230" i="29"/>
  <c r="K231" i="29"/>
  <c r="K232" i="29"/>
  <c r="K233" i="29"/>
  <c r="K234" i="29"/>
  <c r="K235" i="29"/>
  <c r="K236" i="29"/>
  <c r="K237" i="29"/>
  <c r="K238" i="29"/>
  <c r="K239" i="29"/>
  <c r="K240" i="29"/>
  <c r="K241" i="29"/>
  <c r="K242" i="29"/>
  <c r="K243" i="29"/>
  <c r="K244" i="29"/>
  <c r="K245" i="29"/>
  <c r="K246" i="29"/>
  <c r="K247" i="29"/>
  <c r="K248" i="29"/>
  <c r="K249" i="29"/>
  <c r="K250" i="29"/>
  <c r="K251" i="29"/>
  <c r="K252" i="29"/>
  <c r="K253" i="29"/>
  <c r="K254" i="29"/>
  <c r="K255" i="29"/>
  <c r="K256" i="29"/>
  <c r="K257" i="29"/>
  <c r="K258" i="29"/>
  <c r="K259" i="29"/>
  <c r="K260" i="29"/>
  <c r="K261" i="29"/>
  <c r="K262" i="29"/>
  <c r="K263" i="29"/>
  <c r="K264" i="29"/>
  <c r="K265" i="29"/>
  <c r="K266" i="29"/>
  <c r="K267" i="29"/>
  <c r="K268" i="29"/>
  <c r="K269" i="29"/>
  <c r="K270" i="29"/>
  <c r="K271" i="29"/>
  <c r="K272" i="29"/>
  <c r="K273" i="29"/>
  <c r="K274" i="29"/>
  <c r="K275" i="29"/>
  <c r="K276" i="29"/>
  <c r="K277" i="29"/>
  <c r="K278" i="29"/>
  <c r="K279" i="29"/>
  <c r="K280" i="29"/>
  <c r="K281" i="29"/>
  <c r="K282" i="29"/>
  <c r="K283" i="29"/>
  <c r="K284" i="29"/>
  <c r="K285" i="29"/>
  <c r="K286" i="29"/>
  <c r="K287" i="29"/>
  <c r="K288" i="29"/>
  <c r="K289" i="29"/>
  <c r="K290" i="29"/>
  <c r="K291" i="29"/>
  <c r="K292" i="29"/>
  <c r="K293" i="29"/>
  <c r="K294" i="29"/>
  <c r="K295" i="29"/>
  <c r="K296" i="29"/>
  <c r="K297" i="29"/>
  <c r="K298" i="29"/>
  <c r="K299" i="29"/>
  <c r="K300" i="29"/>
  <c r="K301" i="29"/>
  <c r="K302" i="29"/>
  <c r="K303" i="29"/>
  <c r="K304" i="29"/>
  <c r="K305" i="29"/>
  <c r="K306" i="29"/>
  <c r="K307" i="29"/>
  <c r="K308" i="29"/>
  <c r="K309" i="29"/>
  <c r="K310" i="29"/>
  <c r="K311" i="29"/>
  <c r="K312" i="29"/>
  <c r="K313" i="29"/>
  <c r="K314" i="29"/>
  <c r="K315" i="29"/>
  <c r="K316" i="29"/>
  <c r="K317" i="29"/>
  <c r="K318" i="29"/>
  <c r="K319" i="29"/>
  <c r="K320" i="29"/>
  <c r="K321" i="29"/>
  <c r="K322" i="29"/>
  <c r="K323" i="29"/>
  <c r="K324" i="29"/>
  <c r="K325" i="29"/>
  <c r="K326" i="29"/>
  <c r="K327" i="29"/>
  <c r="K328" i="29"/>
  <c r="K329" i="29"/>
  <c r="K330" i="29"/>
  <c r="K331" i="29"/>
  <c r="K332" i="29"/>
  <c r="K333" i="29"/>
  <c r="K334" i="29"/>
  <c r="K335" i="29"/>
  <c r="K336" i="29"/>
  <c r="K337" i="29"/>
  <c r="K338" i="29"/>
  <c r="K339" i="29"/>
  <c r="K340" i="29"/>
  <c r="K341" i="29"/>
  <c r="K342" i="29"/>
  <c r="K343" i="29"/>
  <c r="K344" i="29"/>
  <c r="K345" i="29"/>
  <c r="K346" i="29"/>
  <c r="K347" i="29"/>
  <c r="K348" i="29"/>
  <c r="K349" i="29"/>
  <c r="K350" i="29"/>
  <c r="K351" i="29"/>
  <c r="K352" i="29"/>
  <c r="K353" i="29"/>
  <c r="K354" i="29"/>
  <c r="K355" i="29"/>
  <c r="K356" i="29"/>
  <c r="K357" i="29"/>
  <c r="K358" i="29"/>
  <c r="K359" i="29"/>
  <c r="K360" i="29"/>
  <c r="K361" i="29"/>
  <c r="K362" i="29"/>
  <c r="K363" i="29"/>
  <c r="K364" i="29"/>
  <c r="K365" i="29"/>
  <c r="K366" i="29"/>
  <c r="K367" i="29"/>
  <c r="K368" i="29"/>
  <c r="K369" i="29"/>
  <c r="K370" i="29"/>
  <c r="K371" i="29"/>
  <c r="K372" i="29"/>
  <c r="K373" i="29"/>
  <c r="K374" i="29"/>
  <c r="K375" i="29"/>
  <c r="K376" i="29"/>
  <c r="K377" i="29"/>
  <c r="K378" i="29"/>
  <c r="K379" i="29"/>
  <c r="K380" i="29"/>
  <c r="K381" i="29"/>
  <c r="K382" i="29"/>
  <c r="K383" i="29"/>
  <c r="K384" i="29"/>
  <c r="K385" i="29"/>
  <c r="K386" i="29"/>
  <c r="K387" i="29"/>
  <c r="K388" i="29"/>
  <c r="K389" i="29"/>
  <c r="K390" i="29"/>
  <c r="K391" i="29"/>
  <c r="K392" i="29"/>
  <c r="K393" i="29"/>
  <c r="K394" i="29"/>
  <c r="K395" i="29"/>
  <c r="K396" i="29"/>
  <c r="K397" i="29"/>
  <c r="K398" i="29"/>
  <c r="K399" i="29"/>
  <c r="K400" i="29"/>
  <c r="K401" i="29"/>
  <c r="K402" i="29"/>
  <c r="K403" i="29"/>
  <c r="K404" i="29"/>
  <c r="K405" i="29"/>
  <c r="K406" i="29"/>
  <c r="K407" i="29"/>
  <c r="K408" i="29"/>
  <c r="K409" i="29"/>
  <c r="K410" i="29"/>
  <c r="K411" i="29"/>
  <c r="K412" i="29"/>
  <c r="K413" i="29"/>
  <c r="K414" i="29"/>
  <c r="K415" i="29"/>
  <c r="K416" i="29"/>
  <c r="K417" i="29"/>
  <c r="K418" i="29"/>
  <c r="K419" i="29"/>
  <c r="K420" i="29"/>
  <c r="K421" i="29"/>
  <c r="K422" i="29"/>
  <c r="K423" i="29"/>
  <c r="K424" i="29"/>
  <c r="K425" i="29"/>
  <c r="K426" i="29"/>
  <c r="K427" i="29"/>
  <c r="K428" i="29"/>
  <c r="K429" i="29"/>
  <c r="K430" i="29"/>
  <c r="K431" i="29"/>
  <c r="K432" i="29"/>
  <c r="K433" i="29"/>
  <c r="K434" i="29"/>
  <c r="K435" i="29"/>
  <c r="K436" i="29"/>
  <c r="K437" i="29"/>
  <c r="K438" i="29"/>
  <c r="K439" i="29"/>
  <c r="K440" i="29"/>
  <c r="K441" i="29"/>
  <c r="K442" i="29"/>
  <c r="K443" i="29"/>
  <c r="K444" i="29"/>
  <c r="K445" i="29"/>
  <c r="K446" i="29"/>
  <c r="K447" i="29"/>
  <c r="K448" i="29"/>
  <c r="K449" i="29"/>
  <c r="K450" i="29"/>
  <c r="K451" i="29"/>
  <c r="K452" i="29"/>
  <c r="K453" i="29"/>
  <c r="K454" i="29"/>
  <c r="K455" i="29"/>
  <c r="K456" i="29"/>
  <c r="K457" i="29"/>
  <c r="K458" i="29"/>
  <c r="K459" i="29"/>
  <c r="K460" i="29"/>
  <c r="K461" i="29"/>
  <c r="K462" i="29"/>
  <c r="K463" i="29"/>
  <c r="K464" i="29"/>
  <c r="K465" i="29"/>
  <c r="K466" i="29"/>
  <c r="K467" i="29"/>
  <c r="K468" i="29"/>
  <c r="K469" i="29"/>
  <c r="K470" i="29"/>
  <c r="K471" i="29"/>
  <c r="K472" i="29"/>
  <c r="K473" i="29"/>
  <c r="K474" i="29"/>
  <c r="K475" i="29"/>
  <c r="K476" i="29"/>
  <c r="K477" i="29"/>
  <c r="K478" i="29"/>
  <c r="K479" i="29"/>
  <c r="K480" i="29"/>
  <c r="K481" i="29"/>
  <c r="K482" i="29"/>
  <c r="K483" i="29"/>
  <c r="K484" i="29"/>
  <c r="K485" i="29"/>
  <c r="K486" i="29"/>
  <c r="K487" i="29"/>
  <c r="K488" i="29"/>
  <c r="K489" i="29"/>
  <c r="K490" i="29"/>
  <c r="K491" i="29"/>
  <c r="K492" i="29"/>
  <c r="K493" i="29"/>
  <c r="K494" i="29"/>
  <c r="K495" i="29"/>
  <c r="K496" i="29"/>
  <c r="K497" i="29"/>
  <c r="K498" i="29"/>
  <c r="K499" i="29"/>
  <c r="K500" i="29"/>
  <c r="K501" i="29"/>
  <c r="K502" i="29"/>
  <c r="K503" i="29"/>
  <c r="K504" i="29"/>
  <c r="K505" i="29"/>
  <c r="J6" i="29" l="1"/>
  <c r="I6" i="32"/>
  <c r="E7" i="32"/>
  <c r="G7" i="32"/>
  <c r="H7" i="32"/>
  <c r="J7" i="32" s="1"/>
  <c r="L7" i="32" l="1"/>
  <c r="G30" i="20"/>
  <c r="G29" i="20"/>
  <c r="M7" i="32" l="1"/>
  <c r="G28" i="20"/>
  <c r="D18" i="20" s="1"/>
  <c r="G15" i="20"/>
  <c r="N7" i="32" l="1"/>
  <c r="D15" i="20"/>
  <c r="G18" i="28"/>
  <c r="G19" i="28"/>
  <c r="G20" i="28"/>
  <c r="G21" i="28"/>
  <c r="G22" i="28"/>
  <c r="G23" i="28"/>
  <c r="G24" i="28"/>
  <c r="G25" i="28"/>
  <c r="G26" i="28"/>
  <c r="G27" i="28"/>
  <c r="G28" i="28"/>
  <c r="G29" i="28"/>
  <c r="G30" i="28"/>
  <c r="G31" i="28"/>
  <c r="G32" i="28"/>
  <c r="G33" i="28"/>
  <c r="G34" i="28"/>
  <c r="G35" i="28"/>
  <c r="G36" i="28"/>
  <c r="G37" i="28"/>
  <c r="G38" i="28"/>
  <c r="G39" i="28"/>
  <c r="G40" i="28"/>
  <c r="G41" i="28"/>
  <c r="G42" i="28"/>
  <c r="G43" i="28"/>
  <c r="G44" i="28"/>
  <c r="G45" i="28"/>
  <c r="G46" i="28"/>
  <c r="G47" i="28"/>
  <c r="G48" i="28"/>
  <c r="G49" i="28"/>
  <c r="G50" i="28"/>
  <c r="G51" i="28"/>
  <c r="G52" i="28"/>
  <c r="G53" i="28"/>
  <c r="G54" i="28"/>
  <c r="G55" i="28"/>
  <c r="G56" i="28"/>
  <c r="G57" i="28"/>
  <c r="G58" i="28"/>
  <c r="G59" i="28"/>
  <c r="G60" i="28"/>
  <c r="G61" i="28"/>
  <c r="G62" i="28"/>
  <c r="G63" i="28"/>
  <c r="G64" i="28"/>
  <c r="G65" i="28"/>
  <c r="G66" i="28"/>
  <c r="G67" i="28"/>
  <c r="G68" i="28"/>
  <c r="G69" i="28"/>
  <c r="G70" i="28"/>
  <c r="G71" i="28"/>
  <c r="G72" i="28"/>
  <c r="G73" i="28"/>
  <c r="G74" i="28"/>
  <c r="G75" i="28"/>
  <c r="G76" i="28"/>
  <c r="G77" i="28"/>
  <c r="G78" i="28"/>
  <c r="G79" i="28"/>
  <c r="G80" i="28"/>
  <c r="G81" i="28"/>
  <c r="G82" i="28"/>
  <c r="G83" i="28"/>
  <c r="G84" i="28"/>
  <c r="G85" i="28"/>
  <c r="G86" i="28"/>
  <c r="G87" i="28"/>
  <c r="G88" i="28"/>
  <c r="G89" i="28"/>
  <c r="G90" i="28"/>
  <c r="G91" i="28"/>
  <c r="G92" i="28"/>
  <c r="G93" i="28"/>
  <c r="G94" i="28"/>
  <c r="G95" i="28"/>
  <c r="G96" i="28"/>
  <c r="G97" i="28"/>
  <c r="G98" i="28"/>
  <c r="G99" i="28"/>
  <c r="G100" i="28"/>
  <c r="G101" i="28"/>
  <c r="G102" i="28"/>
  <c r="G103" i="28"/>
  <c r="G104" i="28"/>
  <c r="G105" i="28"/>
  <c r="G106" i="28"/>
  <c r="G107" i="28"/>
  <c r="G108" i="28"/>
  <c r="G109" i="28"/>
  <c r="G110" i="28"/>
  <c r="G111" i="28"/>
  <c r="G112" i="28"/>
  <c r="G113" i="28"/>
  <c r="G114" i="28"/>
  <c r="G115" i="28"/>
  <c r="G116" i="28"/>
  <c r="G117" i="28"/>
  <c r="G118" i="28"/>
  <c r="G119" i="28"/>
  <c r="G120" i="28"/>
  <c r="G121" i="28"/>
  <c r="G122" i="28"/>
  <c r="G123" i="28"/>
  <c r="G124" i="28"/>
  <c r="G125" i="28"/>
  <c r="G126" i="28"/>
  <c r="G127" i="28"/>
  <c r="G128" i="28"/>
  <c r="G129" i="28"/>
  <c r="G130" i="28"/>
  <c r="G131" i="28"/>
  <c r="G132" i="28"/>
  <c r="G133" i="28"/>
  <c r="G134" i="28"/>
  <c r="G135" i="28"/>
  <c r="G136" i="28"/>
  <c r="G137" i="28"/>
  <c r="G138" i="28"/>
  <c r="G139" i="28"/>
  <c r="G140" i="28"/>
  <c r="G141" i="28"/>
  <c r="G142" i="28"/>
  <c r="G143" i="28"/>
  <c r="G144" i="28"/>
  <c r="G145" i="28"/>
  <c r="G146" i="28"/>
  <c r="G147" i="28"/>
  <c r="G148" i="28"/>
  <c r="G149" i="28"/>
  <c r="G150" i="28"/>
  <c r="G151" i="28"/>
  <c r="G152" i="28"/>
  <c r="G153" i="28"/>
  <c r="G154" i="28"/>
  <c r="G155" i="28"/>
  <c r="G156" i="28"/>
  <c r="G157" i="28"/>
  <c r="G158" i="28"/>
  <c r="G159" i="28"/>
  <c r="G160" i="28"/>
  <c r="G161" i="28"/>
  <c r="G162" i="28"/>
  <c r="G163" i="28"/>
  <c r="G164" i="28"/>
  <c r="G165" i="28"/>
  <c r="G166" i="28"/>
  <c r="G167" i="28"/>
  <c r="G168" i="28"/>
  <c r="G169" i="28"/>
  <c r="G170" i="28"/>
  <c r="G171" i="28"/>
  <c r="G172" i="28"/>
  <c r="G173" i="28"/>
  <c r="G174" i="28"/>
  <c r="G175" i="28"/>
  <c r="G176" i="28"/>
  <c r="G177" i="28"/>
  <c r="G178" i="28"/>
  <c r="G179" i="28"/>
  <c r="G180" i="28"/>
  <c r="G181" i="28"/>
  <c r="G182" i="28"/>
  <c r="G183" i="28"/>
  <c r="G184" i="28"/>
  <c r="G185" i="28"/>
  <c r="G186" i="28"/>
  <c r="G187" i="28"/>
  <c r="G188" i="28"/>
  <c r="G189" i="28"/>
  <c r="G190" i="28"/>
  <c r="G191" i="28"/>
  <c r="G192" i="28"/>
  <c r="G193" i="28"/>
  <c r="G194" i="28"/>
  <c r="G195" i="28"/>
  <c r="G196" i="28"/>
  <c r="G197" i="28"/>
  <c r="G198" i="28"/>
  <c r="G199" i="28"/>
  <c r="G200" i="28"/>
  <c r="G201" i="28"/>
  <c r="G202" i="28"/>
  <c r="G203" i="28"/>
  <c r="G204" i="28"/>
  <c r="G205" i="28"/>
  <c r="G206" i="28"/>
  <c r="G207" i="28"/>
  <c r="G208" i="28"/>
  <c r="G209" i="28"/>
  <c r="G210" i="28"/>
  <c r="G211" i="28"/>
  <c r="G212" i="28"/>
  <c r="G213" i="28"/>
  <c r="G214" i="28"/>
  <c r="G215" i="28"/>
  <c r="G216" i="28"/>
  <c r="G217" i="28"/>
  <c r="G218" i="28"/>
  <c r="G219" i="28"/>
  <c r="G220" i="28"/>
  <c r="G221" i="28"/>
  <c r="G222" i="28"/>
  <c r="G223" i="28"/>
  <c r="G224" i="28"/>
  <c r="G225" i="28"/>
  <c r="G226" i="28"/>
  <c r="G227" i="28"/>
  <c r="G228" i="28"/>
  <c r="G229" i="28"/>
  <c r="G230" i="28"/>
  <c r="G231" i="28"/>
  <c r="G232" i="28"/>
  <c r="G233" i="28"/>
  <c r="G234" i="28"/>
  <c r="G235" i="28"/>
  <c r="G236" i="28"/>
  <c r="G237" i="28"/>
  <c r="G238" i="28"/>
  <c r="G239" i="28"/>
  <c r="G240" i="28"/>
  <c r="G241" i="28"/>
  <c r="G242" i="28"/>
  <c r="G243" i="28"/>
  <c r="G244" i="28"/>
  <c r="G245" i="28"/>
  <c r="G246" i="28"/>
  <c r="G247" i="28"/>
  <c r="G248" i="28"/>
  <c r="G249" i="28"/>
  <c r="G250" i="28"/>
  <c r="G251" i="28"/>
  <c r="G252" i="28"/>
  <c r="G253" i="28"/>
  <c r="G254" i="28"/>
  <c r="G255" i="28"/>
  <c r="G256" i="28"/>
  <c r="G257" i="28"/>
  <c r="G258" i="28"/>
  <c r="G259" i="28"/>
  <c r="G260" i="28"/>
  <c r="G261" i="28"/>
  <c r="G262" i="28"/>
  <c r="G263" i="28"/>
  <c r="G264" i="28"/>
  <c r="G265" i="28"/>
  <c r="G266" i="28"/>
  <c r="G267" i="28"/>
  <c r="G268" i="28"/>
  <c r="G269" i="28"/>
  <c r="G270" i="28"/>
  <c r="G271" i="28"/>
  <c r="G272" i="28"/>
  <c r="G273" i="28"/>
  <c r="G274" i="28"/>
  <c r="G275" i="28"/>
  <c r="G276" i="28"/>
  <c r="G277" i="28"/>
  <c r="G278" i="28"/>
  <c r="G279" i="28"/>
  <c r="G280" i="28"/>
  <c r="G281" i="28"/>
  <c r="G282" i="28"/>
  <c r="G283" i="28"/>
  <c r="G284" i="28"/>
  <c r="G285" i="28"/>
  <c r="G286" i="28"/>
  <c r="G287" i="28"/>
  <c r="G288" i="28"/>
  <c r="G289" i="28"/>
  <c r="G290" i="28"/>
  <c r="G291" i="28"/>
  <c r="G292" i="28"/>
  <c r="G293" i="28"/>
  <c r="G294" i="28"/>
  <c r="G295" i="28"/>
  <c r="G296" i="28"/>
  <c r="G297" i="28"/>
  <c r="G298" i="28"/>
  <c r="G299" i="28"/>
  <c r="G300" i="28"/>
  <c r="G301" i="28"/>
  <c r="G302" i="28"/>
  <c r="G303" i="28"/>
  <c r="G304" i="28"/>
  <c r="G305" i="28"/>
  <c r="G306" i="28"/>
  <c r="G307" i="28"/>
  <c r="G308" i="28"/>
  <c r="G309" i="28"/>
  <c r="G310" i="28"/>
  <c r="G311" i="28"/>
  <c r="G312" i="28"/>
  <c r="G313" i="28"/>
  <c r="G314" i="28"/>
  <c r="G315" i="28"/>
  <c r="G316" i="28"/>
  <c r="G317" i="28"/>
  <c r="G318" i="28"/>
  <c r="G319" i="28"/>
  <c r="G320" i="28"/>
  <c r="G321" i="28"/>
  <c r="G322" i="28"/>
  <c r="G323" i="28"/>
  <c r="G324" i="28"/>
  <c r="G325" i="28"/>
  <c r="G326" i="28"/>
  <c r="G327" i="28"/>
  <c r="G328" i="28"/>
  <c r="G329" i="28"/>
  <c r="G330" i="28"/>
  <c r="G331" i="28"/>
  <c r="G332" i="28"/>
  <c r="G333" i="28"/>
  <c r="G334" i="28"/>
  <c r="G335" i="28"/>
  <c r="G336" i="28"/>
  <c r="G337" i="28"/>
  <c r="G338" i="28"/>
  <c r="G339" i="28"/>
  <c r="G340" i="28"/>
  <c r="G341" i="28"/>
  <c r="G342" i="28"/>
  <c r="G343" i="28"/>
  <c r="G344" i="28"/>
  <c r="G345" i="28"/>
  <c r="G346" i="28"/>
  <c r="G347" i="28"/>
  <c r="G348" i="28"/>
  <c r="G349" i="28"/>
  <c r="G350" i="28"/>
  <c r="G351" i="28"/>
  <c r="G352" i="28"/>
  <c r="G353" i="28"/>
  <c r="G354" i="28"/>
  <c r="G355" i="28"/>
  <c r="G356" i="28"/>
  <c r="G357" i="28"/>
  <c r="G358" i="28"/>
  <c r="G359" i="28"/>
  <c r="G360" i="28"/>
  <c r="G361" i="28"/>
  <c r="G362" i="28"/>
  <c r="G363" i="28"/>
  <c r="G364" i="28"/>
  <c r="G365" i="28"/>
  <c r="G366" i="28"/>
  <c r="G367" i="28"/>
  <c r="G368" i="28"/>
  <c r="G369" i="28"/>
  <c r="G370" i="28"/>
  <c r="G371" i="28"/>
  <c r="G372" i="28"/>
  <c r="G373" i="28"/>
  <c r="G374" i="28"/>
  <c r="G375" i="28"/>
  <c r="G376" i="28"/>
  <c r="G377" i="28"/>
  <c r="G378" i="28"/>
  <c r="G379" i="28"/>
  <c r="G380" i="28"/>
  <c r="G381" i="28"/>
  <c r="G382" i="28"/>
  <c r="G383" i="28"/>
  <c r="G384" i="28"/>
  <c r="G385" i="28"/>
  <c r="G386" i="28"/>
  <c r="G387" i="28"/>
  <c r="G388" i="28"/>
  <c r="G389" i="28"/>
  <c r="G390" i="28"/>
  <c r="G391" i="28"/>
  <c r="G392" i="28"/>
  <c r="G393" i="28"/>
  <c r="G394" i="28"/>
  <c r="G395" i="28"/>
  <c r="G396" i="28"/>
  <c r="G397" i="28"/>
  <c r="G398" i="28"/>
  <c r="G399" i="28"/>
  <c r="G400" i="28"/>
  <c r="G401" i="28"/>
  <c r="G402" i="28"/>
  <c r="G403" i="28"/>
  <c r="G404" i="28"/>
  <c r="G405" i="28"/>
  <c r="G406" i="28"/>
  <c r="G407" i="28"/>
  <c r="G408" i="28"/>
  <c r="G409" i="28"/>
  <c r="G410" i="28"/>
  <c r="G411" i="28"/>
  <c r="G412" i="28"/>
  <c r="G413" i="28"/>
  <c r="G414" i="28"/>
  <c r="G415" i="28"/>
  <c r="G416" i="28"/>
  <c r="G417" i="28"/>
  <c r="G418" i="28"/>
  <c r="G419" i="28"/>
  <c r="G420" i="28"/>
  <c r="G421" i="28"/>
  <c r="G422" i="28"/>
  <c r="G423" i="28"/>
  <c r="G424" i="28"/>
  <c r="G425" i="28"/>
  <c r="G426" i="28"/>
  <c r="G427" i="28"/>
  <c r="G428" i="28"/>
  <c r="G429" i="28"/>
  <c r="G430" i="28"/>
  <c r="G431" i="28"/>
  <c r="G432" i="28"/>
  <c r="G433" i="28"/>
  <c r="G434" i="28"/>
  <c r="G435" i="28"/>
  <c r="G436" i="28"/>
  <c r="G437" i="28"/>
  <c r="G438" i="28"/>
  <c r="G439" i="28"/>
  <c r="G440" i="28"/>
  <c r="G441" i="28"/>
  <c r="G442" i="28"/>
  <c r="G443" i="28"/>
  <c r="G444" i="28"/>
  <c r="G445" i="28"/>
  <c r="G446" i="28"/>
  <c r="G447" i="28"/>
  <c r="G448" i="28"/>
  <c r="G449" i="28"/>
  <c r="G450" i="28"/>
  <c r="G451" i="28"/>
  <c r="G452" i="28"/>
  <c r="G453" i="28"/>
  <c r="G454" i="28"/>
  <c r="G455" i="28"/>
  <c r="G456" i="28"/>
  <c r="G457" i="28"/>
  <c r="G458" i="28"/>
  <c r="G459" i="28"/>
  <c r="G460" i="28"/>
  <c r="G461" i="28"/>
  <c r="G462" i="28"/>
  <c r="G463" i="28"/>
  <c r="G464" i="28"/>
  <c r="G465" i="28"/>
  <c r="G466" i="28"/>
  <c r="G467" i="28"/>
  <c r="G468" i="28"/>
  <c r="G469" i="28"/>
  <c r="G470" i="28"/>
  <c r="G471" i="28"/>
  <c r="G472" i="28"/>
  <c r="G473" i="28"/>
  <c r="G474" i="28"/>
  <c r="G475" i="28"/>
  <c r="G476" i="28"/>
  <c r="G477" i="28"/>
  <c r="G478" i="28"/>
  <c r="G479" i="28"/>
  <c r="G480" i="28"/>
  <c r="G481" i="28"/>
  <c r="G482" i="28"/>
  <c r="G483" i="28"/>
  <c r="G484" i="28"/>
  <c r="G485" i="28"/>
  <c r="G486" i="28"/>
  <c r="G487" i="28"/>
  <c r="G488" i="28"/>
  <c r="G489" i="28"/>
  <c r="G490" i="28"/>
  <c r="G491" i="28"/>
  <c r="G492" i="28"/>
  <c r="G493" i="28"/>
  <c r="G494" i="28"/>
  <c r="G495" i="28"/>
  <c r="G496" i="28"/>
  <c r="G497" i="28"/>
  <c r="G498" i="28"/>
  <c r="G499" i="28"/>
  <c r="G500" i="28"/>
  <c r="G501" i="28"/>
  <c r="G502" i="28"/>
  <c r="G503" i="28"/>
  <c r="G504" i="28"/>
  <c r="G505" i="28"/>
  <c r="J7" i="26"/>
  <c r="J8" i="26"/>
  <c r="J9" i="26"/>
  <c r="J10" i="31" s="1"/>
  <c r="J10" i="26"/>
  <c r="J12" i="31"/>
  <c r="O12" i="31" s="1"/>
  <c r="J14" i="31"/>
  <c r="O14" i="31" s="1"/>
  <c r="J15" i="31"/>
  <c r="O15" i="31" s="1"/>
  <c r="J16" i="31"/>
  <c r="O16" i="31" s="1"/>
  <c r="J17" i="31"/>
  <c r="O17" i="31" s="1"/>
  <c r="J18" i="31"/>
  <c r="O18" i="31" s="1"/>
  <c r="J19" i="31"/>
  <c r="O19" i="31" s="1"/>
  <c r="J20" i="31"/>
  <c r="O20" i="31" s="1"/>
  <c r="J21" i="31"/>
  <c r="O21" i="31" s="1"/>
  <c r="J22" i="31"/>
  <c r="O22" i="31" s="1"/>
  <c r="J23" i="31"/>
  <c r="O23" i="31" s="1"/>
  <c r="J24" i="31"/>
  <c r="O24" i="31" s="1"/>
  <c r="J25" i="31"/>
  <c r="O25" i="31" s="1"/>
  <c r="J26" i="31"/>
  <c r="O26" i="31" s="1"/>
  <c r="J27" i="31"/>
  <c r="O27" i="31" s="1"/>
  <c r="J28" i="31"/>
  <c r="O28" i="31" s="1"/>
  <c r="J29" i="31"/>
  <c r="O29" i="31" s="1"/>
  <c r="J30" i="31"/>
  <c r="O30" i="31" s="1"/>
  <c r="J31" i="31"/>
  <c r="O31" i="31" s="1"/>
  <c r="J32" i="31"/>
  <c r="O32" i="31" s="1"/>
  <c r="J33" i="31"/>
  <c r="O33" i="31" s="1"/>
  <c r="J34" i="31"/>
  <c r="O34" i="31" s="1"/>
  <c r="J35" i="31"/>
  <c r="O35" i="31" s="1"/>
  <c r="J36" i="31"/>
  <c r="O36" i="31" s="1"/>
  <c r="J37" i="31"/>
  <c r="O37" i="31" s="1"/>
  <c r="J38" i="31"/>
  <c r="O38" i="31" s="1"/>
  <c r="J39" i="31"/>
  <c r="O39" i="31" s="1"/>
  <c r="J40" i="31"/>
  <c r="O40" i="31" s="1"/>
  <c r="J41" i="31"/>
  <c r="O41" i="31" s="1"/>
  <c r="J42" i="31"/>
  <c r="O42" i="31" s="1"/>
  <c r="J43" i="31"/>
  <c r="O43" i="31" s="1"/>
  <c r="J44" i="31"/>
  <c r="O44" i="31" s="1"/>
  <c r="J45" i="31"/>
  <c r="O45" i="31" s="1"/>
  <c r="J46" i="31"/>
  <c r="O46" i="31" s="1"/>
  <c r="J47" i="31"/>
  <c r="O47" i="31" s="1"/>
  <c r="J48" i="31"/>
  <c r="O48" i="31" s="1"/>
  <c r="J49" i="31"/>
  <c r="O49" i="31" s="1"/>
  <c r="J50" i="31"/>
  <c r="O50" i="31" s="1"/>
  <c r="J51" i="31"/>
  <c r="O51" i="31" s="1"/>
  <c r="J52" i="31"/>
  <c r="O52" i="31" s="1"/>
  <c r="J53" i="31"/>
  <c r="O53" i="31" s="1"/>
  <c r="J54" i="31"/>
  <c r="O54" i="31" s="1"/>
  <c r="J55" i="31"/>
  <c r="O55" i="31" s="1"/>
  <c r="J56" i="31"/>
  <c r="O56" i="31" s="1"/>
  <c r="J57" i="31"/>
  <c r="O57" i="31" s="1"/>
  <c r="J58" i="31"/>
  <c r="O58" i="31" s="1"/>
  <c r="J59" i="31"/>
  <c r="O59" i="31" s="1"/>
  <c r="J60" i="31"/>
  <c r="O60" i="31" s="1"/>
  <c r="J61" i="31"/>
  <c r="O61" i="31" s="1"/>
  <c r="J62" i="31"/>
  <c r="O62" i="31" s="1"/>
  <c r="J63" i="31"/>
  <c r="O63" i="31" s="1"/>
  <c r="J64" i="31"/>
  <c r="O64" i="31" s="1"/>
  <c r="J65" i="31"/>
  <c r="O65" i="31" s="1"/>
  <c r="J66" i="31"/>
  <c r="O66" i="31" s="1"/>
  <c r="J67" i="31"/>
  <c r="O67" i="31" s="1"/>
  <c r="J68" i="31"/>
  <c r="O68" i="31" s="1"/>
  <c r="J69" i="31"/>
  <c r="O69" i="31" s="1"/>
  <c r="J70" i="31"/>
  <c r="O70" i="31" s="1"/>
  <c r="J71" i="31"/>
  <c r="O71" i="31" s="1"/>
  <c r="J72" i="31"/>
  <c r="O72" i="31" s="1"/>
  <c r="J73" i="31"/>
  <c r="O73" i="31" s="1"/>
  <c r="J74" i="31"/>
  <c r="O74" i="31" s="1"/>
  <c r="J75" i="31"/>
  <c r="O75" i="31" s="1"/>
  <c r="J76" i="31"/>
  <c r="O76" i="31" s="1"/>
  <c r="J77" i="31"/>
  <c r="O77" i="31" s="1"/>
  <c r="J78" i="31"/>
  <c r="O78" i="31" s="1"/>
  <c r="J79" i="31"/>
  <c r="O79" i="31" s="1"/>
  <c r="J80" i="31"/>
  <c r="O80" i="31" s="1"/>
  <c r="J81" i="31"/>
  <c r="O81" i="31" s="1"/>
  <c r="J82" i="31"/>
  <c r="O82" i="31" s="1"/>
  <c r="J83" i="31"/>
  <c r="O83" i="31" s="1"/>
  <c r="J84" i="31"/>
  <c r="O84" i="31" s="1"/>
  <c r="J85" i="31"/>
  <c r="O85" i="31" s="1"/>
  <c r="J86" i="31"/>
  <c r="O86" i="31" s="1"/>
  <c r="J87" i="31"/>
  <c r="O87" i="31" s="1"/>
  <c r="J88" i="31"/>
  <c r="O88" i="31" s="1"/>
  <c r="J89" i="31"/>
  <c r="O89" i="31" s="1"/>
  <c r="J90" i="31"/>
  <c r="O90" i="31" s="1"/>
  <c r="J91" i="31"/>
  <c r="O91" i="31" s="1"/>
  <c r="J92" i="31"/>
  <c r="O92" i="31" s="1"/>
  <c r="J93" i="31"/>
  <c r="O93" i="31" s="1"/>
  <c r="J94" i="31"/>
  <c r="O94" i="31" s="1"/>
  <c r="J95" i="31"/>
  <c r="O95" i="31" s="1"/>
  <c r="J96" i="31"/>
  <c r="O96" i="31" s="1"/>
  <c r="J97" i="31"/>
  <c r="O97" i="31" s="1"/>
  <c r="J98" i="31"/>
  <c r="O98" i="31" s="1"/>
  <c r="J99" i="31"/>
  <c r="O99" i="31" s="1"/>
  <c r="J100" i="31"/>
  <c r="O100" i="31" s="1"/>
  <c r="J101" i="31"/>
  <c r="O101" i="31" s="1"/>
  <c r="J102" i="31"/>
  <c r="O102" i="31" s="1"/>
  <c r="J103" i="31"/>
  <c r="O103" i="31" s="1"/>
  <c r="J104" i="31"/>
  <c r="O104" i="31" s="1"/>
  <c r="J105" i="31"/>
  <c r="O105" i="31" s="1"/>
  <c r="J106" i="31"/>
  <c r="O106" i="31" s="1"/>
  <c r="J107" i="31"/>
  <c r="O107" i="31" s="1"/>
  <c r="J108" i="31"/>
  <c r="O108" i="31" s="1"/>
  <c r="J109" i="31"/>
  <c r="O109" i="31" s="1"/>
  <c r="J110" i="31"/>
  <c r="O110" i="31" s="1"/>
  <c r="J111" i="31"/>
  <c r="O111" i="31" s="1"/>
  <c r="J112" i="31"/>
  <c r="O112" i="31" s="1"/>
  <c r="J113" i="31"/>
  <c r="O113" i="31" s="1"/>
  <c r="J114" i="31"/>
  <c r="O114" i="31" s="1"/>
  <c r="J115" i="31"/>
  <c r="O115" i="31" s="1"/>
  <c r="J116" i="31"/>
  <c r="O116" i="31" s="1"/>
  <c r="J117" i="31"/>
  <c r="O117" i="31" s="1"/>
  <c r="J118" i="31"/>
  <c r="O118" i="31" s="1"/>
  <c r="J119" i="31"/>
  <c r="O119" i="31" s="1"/>
  <c r="J120" i="31"/>
  <c r="O120" i="31" s="1"/>
  <c r="J121" i="31"/>
  <c r="O121" i="31" s="1"/>
  <c r="J122" i="31"/>
  <c r="O122" i="31" s="1"/>
  <c r="J123" i="31"/>
  <c r="O123" i="31" s="1"/>
  <c r="J124" i="31"/>
  <c r="O124" i="31" s="1"/>
  <c r="J125" i="31"/>
  <c r="O125" i="31" s="1"/>
  <c r="J126" i="31"/>
  <c r="O126" i="31" s="1"/>
  <c r="J127" i="31"/>
  <c r="O127" i="31" s="1"/>
  <c r="J128" i="31"/>
  <c r="O128" i="31" s="1"/>
  <c r="J129" i="31"/>
  <c r="O129" i="31" s="1"/>
  <c r="J130" i="31"/>
  <c r="O130" i="31" s="1"/>
  <c r="J131" i="31"/>
  <c r="O131" i="31" s="1"/>
  <c r="J132" i="31"/>
  <c r="O132" i="31" s="1"/>
  <c r="J133" i="31"/>
  <c r="O133" i="31" s="1"/>
  <c r="J134" i="31"/>
  <c r="O134" i="31" s="1"/>
  <c r="J135" i="31"/>
  <c r="O135" i="31" s="1"/>
  <c r="J136" i="31"/>
  <c r="O136" i="31" s="1"/>
  <c r="J137" i="31"/>
  <c r="O137" i="31" s="1"/>
  <c r="J138" i="31"/>
  <c r="O138" i="31" s="1"/>
  <c r="J139" i="31"/>
  <c r="O139" i="31" s="1"/>
  <c r="J140" i="31"/>
  <c r="O140" i="31" s="1"/>
  <c r="J141" i="31"/>
  <c r="O141" i="31" s="1"/>
  <c r="J142" i="31"/>
  <c r="O142" i="31" s="1"/>
  <c r="J143" i="31"/>
  <c r="O143" i="31" s="1"/>
  <c r="J144" i="31"/>
  <c r="O144" i="31" s="1"/>
  <c r="J145" i="31"/>
  <c r="O145" i="31" s="1"/>
  <c r="J146" i="31"/>
  <c r="O146" i="31" s="1"/>
  <c r="J147" i="31"/>
  <c r="O147" i="31" s="1"/>
  <c r="J148" i="31"/>
  <c r="O148" i="31" s="1"/>
  <c r="J149" i="31"/>
  <c r="O149" i="31" s="1"/>
  <c r="J150" i="31"/>
  <c r="O150" i="31" s="1"/>
  <c r="J151" i="31"/>
  <c r="O151" i="31" s="1"/>
  <c r="J152" i="31"/>
  <c r="O152" i="31" s="1"/>
  <c r="J153" i="31"/>
  <c r="O153" i="31" s="1"/>
  <c r="J154" i="31"/>
  <c r="O154" i="31" s="1"/>
  <c r="J155" i="31"/>
  <c r="O155" i="31" s="1"/>
  <c r="J156" i="31"/>
  <c r="O156" i="31" s="1"/>
  <c r="J157" i="31"/>
  <c r="O157" i="31" s="1"/>
  <c r="J158" i="31"/>
  <c r="O158" i="31" s="1"/>
  <c r="J159" i="31"/>
  <c r="O159" i="31" s="1"/>
  <c r="J160" i="31"/>
  <c r="O160" i="31" s="1"/>
  <c r="J161" i="31"/>
  <c r="O161" i="31" s="1"/>
  <c r="J162" i="31"/>
  <c r="O162" i="31" s="1"/>
  <c r="J163" i="31"/>
  <c r="O163" i="31" s="1"/>
  <c r="J164" i="31"/>
  <c r="O164" i="31" s="1"/>
  <c r="J165" i="31"/>
  <c r="O165" i="31" s="1"/>
  <c r="J166" i="31"/>
  <c r="O166" i="31" s="1"/>
  <c r="J167" i="31"/>
  <c r="O167" i="31" s="1"/>
  <c r="J168" i="31"/>
  <c r="O168" i="31" s="1"/>
  <c r="J169" i="31"/>
  <c r="O169" i="31" s="1"/>
  <c r="J170" i="31"/>
  <c r="O170" i="31" s="1"/>
  <c r="J171" i="31"/>
  <c r="O171" i="31" s="1"/>
  <c r="J172" i="31"/>
  <c r="O172" i="31" s="1"/>
  <c r="J173" i="31"/>
  <c r="O173" i="31" s="1"/>
  <c r="J174" i="31"/>
  <c r="O174" i="31" s="1"/>
  <c r="J175" i="31"/>
  <c r="O175" i="31" s="1"/>
  <c r="J176" i="31"/>
  <c r="O176" i="31" s="1"/>
  <c r="J177" i="31"/>
  <c r="O177" i="31" s="1"/>
  <c r="J178" i="31"/>
  <c r="O178" i="31" s="1"/>
  <c r="J179" i="31"/>
  <c r="O179" i="31" s="1"/>
  <c r="J180" i="31"/>
  <c r="O180" i="31" s="1"/>
  <c r="J181" i="31"/>
  <c r="O181" i="31" s="1"/>
  <c r="J182" i="31"/>
  <c r="O182" i="31" s="1"/>
  <c r="J183" i="31"/>
  <c r="O183" i="31" s="1"/>
  <c r="J184" i="31"/>
  <c r="O184" i="31" s="1"/>
  <c r="J185" i="31"/>
  <c r="O185" i="31" s="1"/>
  <c r="J186" i="31"/>
  <c r="O186" i="31" s="1"/>
  <c r="J187" i="31"/>
  <c r="O187" i="31" s="1"/>
  <c r="J188" i="31"/>
  <c r="O188" i="31" s="1"/>
  <c r="J189" i="31"/>
  <c r="O189" i="31" s="1"/>
  <c r="J190" i="31"/>
  <c r="O190" i="31" s="1"/>
  <c r="J191" i="31"/>
  <c r="O191" i="31" s="1"/>
  <c r="J192" i="31"/>
  <c r="O192" i="31" s="1"/>
  <c r="J193" i="31"/>
  <c r="O193" i="31" s="1"/>
  <c r="J194" i="31"/>
  <c r="O194" i="31" s="1"/>
  <c r="J195" i="31"/>
  <c r="O195" i="31" s="1"/>
  <c r="J196" i="31"/>
  <c r="O196" i="31" s="1"/>
  <c r="J197" i="31"/>
  <c r="O197" i="31" s="1"/>
  <c r="J198" i="31"/>
  <c r="O198" i="31" s="1"/>
  <c r="J199" i="31"/>
  <c r="O199" i="31" s="1"/>
  <c r="J200" i="31"/>
  <c r="O200" i="31" s="1"/>
  <c r="J201" i="31"/>
  <c r="O201" i="31" s="1"/>
  <c r="J202" i="31"/>
  <c r="O202" i="31" s="1"/>
  <c r="J203" i="31"/>
  <c r="O203" i="31" s="1"/>
  <c r="J204" i="31"/>
  <c r="O204" i="31" s="1"/>
  <c r="J205" i="31"/>
  <c r="O205" i="31" s="1"/>
  <c r="J206" i="31"/>
  <c r="O206" i="31" s="1"/>
  <c r="J207" i="31"/>
  <c r="O207" i="31" s="1"/>
  <c r="J208" i="31"/>
  <c r="O208" i="31" s="1"/>
  <c r="J209" i="31"/>
  <c r="O209" i="31" s="1"/>
  <c r="J210" i="31"/>
  <c r="O210" i="31" s="1"/>
  <c r="J211" i="31"/>
  <c r="O211" i="31" s="1"/>
  <c r="J212" i="31"/>
  <c r="O212" i="31" s="1"/>
  <c r="J213" i="31"/>
  <c r="O213" i="31" s="1"/>
  <c r="J214" i="31"/>
  <c r="O214" i="31" s="1"/>
  <c r="J215" i="31"/>
  <c r="O215" i="31" s="1"/>
  <c r="J216" i="31"/>
  <c r="O216" i="31" s="1"/>
  <c r="J217" i="31"/>
  <c r="O217" i="31" s="1"/>
  <c r="J218" i="31"/>
  <c r="O218" i="31" s="1"/>
  <c r="J219" i="31"/>
  <c r="O219" i="31" s="1"/>
  <c r="J220" i="31"/>
  <c r="O220" i="31" s="1"/>
  <c r="J221" i="31"/>
  <c r="O221" i="31" s="1"/>
  <c r="J222" i="31"/>
  <c r="O222" i="31" s="1"/>
  <c r="J223" i="31"/>
  <c r="O223" i="31" s="1"/>
  <c r="J224" i="31"/>
  <c r="O224" i="31" s="1"/>
  <c r="J225" i="31"/>
  <c r="O225" i="31" s="1"/>
  <c r="J226" i="31"/>
  <c r="O226" i="31" s="1"/>
  <c r="J227" i="31"/>
  <c r="O227" i="31" s="1"/>
  <c r="J228" i="31"/>
  <c r="O228" i="31" s="1"/>
  <c r="J229" i="31"/>
  <c r="O229" i="31" s="1"/>
  <c r="J230" i="31"/>
  <c r="O230" i="31" s="1"/>
  <c r="J231" i="31"/>
  <c r="O231" i="31" s="1"/>
  <c r="J232" i="31"/>
  <c r="O232" i="31" s="1"/>
  <c r="J233" i="31"/>
  <c r="O233" i="31" s="1"/>
  <c r="J234" i="31"/>
  <c r="O234" i="31" s="1"/>
  <c r="J235" i="31"/>
  <c r="O235" i="31" s="1"/>
  <c r="J236" i="31"/>
  <c r="O236" i="31" s="1"/>
  <c r="J237" i="31"/>
  <c r="O237" i="31" s="1"/>
  <c r="J238" i="31"/>
  <c r="O238" i="31" s="1"/>
  <c r="J239" i="31"/>
  <c r="O239" i="31" s="1"/>
  <c r="J240" i="31"/>
  <c r="O240" i="31" s="1"/>
  <c r="J241" i="31"/>
  <c r="O241" i="31" s="1"/>
  <c r="J242" i="31"/>
  <c r="O242" i="31" s="1"/>
  <c r="J243" i="31"/>
  <c r="O243" i="31" s="1"/>
  <c r="J244" i="31"/>
  <c r="O244" i="31" s="1"/>
  <c r="J245" i="31"/>
  <c r="O245" i="31" s="1"/>
  <c r="J246" i="31"/>
  <c r="O246" i="31" s="1"/>
  <c r="J247" i="31"/>
  <c r="O247" i="31" s="1"/>
  <c r="J248" i="31"/>
  <c r="O248" i="31" s="1"/>
  <c r="J249" i="31"/>
  <c r="O249" i="31" s="1"/>
  <c r="J250" i="31"/>
  <c r="O250" i="31" s="1"/>
  <c r="J251" i="31"/>
  <c r="O251" i="31" s="1"/>
  <c r="J252" i="31"/>
  <c r="O252" i="31" s="1"/>
  <c r="J253" i="31"/>
  <c r="O253" i="31" s="1"/>
  <c r="J254" i="31"/>
  <c r="O254" i="31" s="1"/>
  <c r="J255" i="31"/>
  <c r="O255" i="31" s="1"/>
  <c r="J256" i="31"/>
  <c r="O256" i="31" s="1"/>
  <c r="J257" i="31"/>
  <c r="O257" i="31" s="1"/>
  <c r="J258" i="31"/>
  <c r="O258" i="31" s="1"/>
  <c r="J259" i="31"/>
  <c r="O259" i="31" s="1"/>
  <c r="J260" i="31"/>
  <c r="O260" i="31" s="1"/>
  <c r="J261" i="31"/>
  <c r="O261" i="31" s="1"/>
  <c r="J262" i="31"/>
  <c r="O262" i="31" s="1"/>
  <c r="J263" i="31"/>
  <c r="O263" i="31" s="1"/>
  <c r="J264" i="31"/>
  <c r="O264" i="31" s="1"/>
  <c r="J265" i="31"/>
  <c r="O265" i="31" s="1"/>
  <c r="J266" i="31"/>
  <c r="O266" i="31" s="1"/>
  <c r="J267" i="31"/>
  <c r="O267" i="31" s="1"/>
  <c r="J268" i="31"/>
  <c r="O268" i="31" s="1"/>
  <c r="J269" i="31"/>
  <c r="O269" i="31" s="1"/>
  <c r="J270" i="31"/>
  <c r="O270" i="31" s="1"/>
  <c r="J271" i="31"/>
  <c r="O271" i="31" s="1"/>
  <c r="J272" i="31"/>
  <c r="O272" i="31" s="1"/>
  <c r="J273" i="31"/>
  <c r="O273" i="31" s="1"/>
  <c r="J274" i="31"/>
  <c r="O274" i="31" s="1"/>
  <c r="J275" i="31"/>
  <c r="O275" i="31" s="1"/>
  <c r="J276" i="31"/>
  <c r="O276" i="31" s="1"/>
  <c r="J277" i="31"/>
  <c r="O277" i="31" s="1"/>
  <c r="J278" i="31"/>
  <c r="O278" i="31" s="1"/>
  <c r="J279" i="31"/>
  <c r="O279" i="31" s="1"/>
  <c r="J280" i="31"/>
  <c r="O280" i="31" s="1"/>
  <c r="J281" i="31"/>
  <c r="O281" i="31" s="1"/>
  <c r="J282" i="31"/>
  <c r="O282" i="31" s="1"/>
  <c r="J283" i="31"/>
  <c r="O283" i="31" s="1"/>
  <c r="J284" i="31"/>
  <c r="O284" i="31" s="1"/>
  <c r="J285" i="31"/>
  <c r="O285" i="31" s="1"/>
  <c r="J286" i="31"/>
  <c r="O286" i="31" s="1"/>
  <c r="J287" i="31"/>
  <c r="O287" i="31" s="1"/>
  <c r="J288" i="31"/>
  <c r="O288" i="31" s="1"/>
  <c r="J289" i="31"/>
  <c r="O289" i="31" s="1"/>
  <c r="J290" i="31"/>
  <c r="O290" i="31" s="1"/>
  <c r="J291" i="31"/>
  <c r="O291" i="31" s="1"/>
  <c r="J292" i="31"/>
  <c r="O292" i="31" s="1"/>
  <c r="J293" i="31"/>
  <c r="O293" i="31" s="1"/>
  <c r="J294" i="31"/>
  <c r="O294" i="31" s="1"/>
  <c r="J295" i="31"/>
  <c r="O295" i="31" s="1"/>
  <c r="J296" i="31"/>
  <c r="O296" i="31" s="1"/>
  <c r="J297" i="31"/>
  <c r="O297" i="31" s="1"/>
  <c r="J298" i="31"/>
  <c r="O298" i="31" s="1"/>
  <c r="J299" i="31"/>
  <c r="O299" i="31" s="1"/>
  <c r="J300" i="31"/>
  <c r="O300" i="31" s="1"/>
  <c r="J301" i="31"/>
  <c r="O301" i="31" s="1"/>
  <c r="J302" i="31"/>
  <c r="O302" i="31" s="1"/>
  <c r="J303" i="31"/>
  <c r="O303" i="31" s="1"/>
  <c r="J304" i="31"/>
  <c r="O304" i="31" s="1"/>
  <c r="J305" i="31"/>
  <c r="O305" i="31" s="1"/>
  <c r="J306" i="31"/>
  <c r="O306" i="31" s="1"/>
  <c r="J307" i="31"/>
  <c r="O307" i="31" s="1"/>
  <c r="J308" i="31"/>
  <c r="O308" i="31" s="1"/>
  <c r="J309" i="31"/>
  <c r="O309" i="31" s="1"/>
  <c r="J310" i="31"/>
  <c r="O310" i="31" s="1"/>
  <c r="J311" i="31"/>
  <c r="O311" i="31" s="1"/>
  <c r="J312" i="31"/>
  <c r="O312" i="31" s="1"/>
  <c r="J313" i="31"/>
  <c r="O313" i="31" s="1"/>
  <c r="J314" i="31"/>
  <c r="O314" i="31" s="1"/>
  <c r="J315" i="31"/>
  <c r="O315" i="31" s="1"/>
  <c r="J316" i="31"/>
  <c r="O316" i="31" s="1"/>
  <c r="J317" i="31"/>
  <c r="O317" i="31" s="1"/>
  <c r="J318" i="31"/>
  <c r="O318" i="31" s="1"/>
  <c r="J319" i="31"/>
  <c r="O319" i="31" s="1"/>
  <c r="J320" i="31"/>
  <c r="O320" i="31" s="1"/>
  <c r="J321" i="31"/>
  <c r="O321" i="31" s="1"/>
  <c r="J322" i="31"/>
  <c r="O322" i="31" s="1"/>
  <c r="J323" i="31"/>
  <c r="O323" i="31" s="1"/>
  <c r="J324" i="31"/>
  <c r="O324" i="31" s="1"/>
  <c r="J325" i="31"/>
  <c r="O325" i="31" s="1"/>
  <c r="J326" i="31"/>
  <c r="O326" i="31" s="1"/>
  <c r="J327" i="31"/>
  <c r="O327" i="31" s="1"/>
  <c r="J328" i="31"/>
  <c r="O328" i="31" s="1"/>
  <c r="J329" i="31"/>
  <c r="O329" i="31" s="1"/>
  <c r="J330" i="31"/>
  <c r="O330" i="31" s="1"/>
  <c r="J331" i="31"/>
  <c r="O331" i="31" s="1"/>
  <c r="J332" i="31"/>
  <c r="O332" i="31" s="1"/>
  <c r="J333" i="31"/>
  <c r="O333" i="31" s="1"/>
  <c r="J334" i="31"/>
  <c r="O334" i="31" s="1"/>
  <c r="J335" i="31"/>
  <c r="O335" i="31" s="1"/>
  <c r="J336" i="31"/>
  <c r="O336" i="31" s="1"/>
  <c r="J337" i="31"/>
  <c r="O337" i="31" s="1"/>
  <c r="J338" i="31"/>
  <c r="O338" i="31" s="1"/>
  <c r="J339" i="31"/>
  <c r="O339" i="31" s="1"/>
  <c r="J340" i="31"/>
  <c r="O340" i="31" s="1"/>
  <c r="J341" i="31"/>
  <c r="O341" i="31" s="1"/>
  <c r="J342" i="31"/>
  <c r="O342" i="31" s="1"/>
  <c r="J343" i="31"/>
  <c r="O343" i="31" s="1"/>
  <c r="J344" i="31"/>
  <c r="O344" i="31" s="1"/>
  <c r="J345" i="31"/>
  <c r="O345" i="31" s="1"/>
  <c r="J346" i="31"/>
  <c r="O346" i="31" s="1"/>
  <c r="J347" i="31"/>
  <c r="O347" i="31" s="1"/>
  <c r="J348" i="31"/>
  <c r="O348" i="31" s="1"/>
  <c r="J349" i="31"/>
  <c r="O349" i="31" s="1"/>
  <c r="J350" i="31"/>
  <c r="O350" i="31" s="1"/>
  <c r="J351" i="31"/>
  <c r="O351" i="31" s="1"/>
  <c r="J352" i="31"/>
  <c r="O352" i="31" s="1"/>
  <c r="J353" i="31"/>
  <c r="O353" i="31" s="1"/>
  <c r="J354" i="31"/>
  <c r="O354" i="31" s="1"/>
  <c r="J355" i="31"/>
  <c r="O355" i="31" s="1"/>
  <c r="J356" i="31"/>
  <c r="O356" i="31" s="1"/>
  <c r="J357" i="31"/>
  <c r="O357" i="31" s="1"/>
  <c r="J358" i="31"/>
  <c r="O358" i="31" s="1"/>
  <c r="J359" i="31"/>
  <c r="O359" i="31" s="1"/>
  <c r="J360" i="31"/>
  <c r="O360" i="31" s="1"/>
  <c r="J361" i="31"/>
  <c r="O361" i="31" s="1"/>
  <c r="J362" i="31"/>
  <c r="O362" i="31" s="1"/>
  <c r="J363" i="31"/>
  <c r="O363" i="31" s="1"/>
  <c r="J364" i="31"/>
  <c r="O364" i="31" s="1"/>
  <c r="J365" i="31"/>
  <c r="O365" i="31" s="1"/>
  <c r="J366" i="31"/>
  <c r="O366" i="31" s="1"/>
  <c r="J367" i="31"/>
  <c r="O367" i="31" s="1"/>
  <c r="J368" i="31"/>
  <c r="O368" i="31" s="1"/>
  <c r="J369" i="31"/>
  <c r="O369" i="31" s="1"/>
  <c r="J370" i="31"/>
  <c r="O370" i="31" s="1"/>
  <c r="J371" i="31"/>
  <c r="O371" i="31" s="1"/>
  <c r="J372" i="31"/>
  <c r="O372" i="31" s="1"/>
  <c r="J373" i="31"/>
  <c r="O373" i="31" s="1"/>
  <c r="J374" i="31"/>
  <c r="O374" i="31" s="1"/>
  <c r="J375" i="31"/>
  <c r="O375" i="31" s="1"/>
  <c r="J376" i="31"/>
  <c r="O376" i="31" s="1"/>
  <c r="J377" i="31"/>
  <c r="O377" i="31" s="1"/>
  <c r="J378" i="31"/>
  <c r="O378" i="31" s="1"/>
  <c r="J379" i="31"/>
  <c r="O379" i="31" s="1"/>
  <c r="J380" i="31"/>
  <c r="O380" i="31" s="1"/>
  <c r="J381" i="31"/>
  <c r="O381" i="31" s="1"/>
  <c r="J382" i="31"/>
  <c r="O382" i="31" s="1"/>
  <c r="J383" i="31"/>
  <c r="O383" i="31" s="1"/>
  <c r="J384" i="31"/>
  <c r="O384" i="31" s="1"/>
  <c r="J385" i="31"/>
  <c r="O385" i="31" s="1"/>
  <c r="J386" i="31"/>
  <c r="O386" i="31" s="1"/>
  <c r="J387" i="31"/>
  <c r="O387" i="31" s="1"/>
  <c r="J388" i="31"/>
  <c r="O388" i="31" s="1"/>
  <c r="J389" i="31"/>
  <c r="O389" i="31" s="1"/>
  <c r="J390" i="31"/>
  <c r="O390" i="31" s="1"/>
  <c r="J391" i="31"/>
  <c r="O391" i="31" s="1"/>
  <c r="J392" i="31"/>
  <c r="O392" i="31" s="1"/>
  <c r="J393" i="31"/>
  <c r="O393" i="31" s="1"/>
  <c r="J394" i="31"/>
  <c r="O394" i="31" s="1"/>
  <c r="J395" i="31"/>
  <c r="O395" i="31" s="1"/>
  <c r="J396" i="31"/>
  <c r="O396" i="31" s="1"/>
  <c r="J397" i="31"/>
  <c r="O397" i="31" s="1"/>
  <c r="J398" i="31"/>
  <c r="O398" i="31" s="1"/>
  <c r="J399" i="31"/>
  <c r="O399" i="31" s="1"/>
  <c r="J400" i="31"/>
  <c r="O400" i="31" s="1"/>
  <c r="J401" i="31"/>
  <c r="O401" i="31" s="1"/>
  <c r="J402" i="31"/>
  <c r="O402" i="31" s="1"/>
  <c r="J403" i="31"/>
  <c r="O403" i="31" s="1"/>
  <c r="J404" i="31"/>
  <c r="O404" i="31" s="1"/>
  <c r="J405" i="31"/>
  <c r="O405" i="31" s="1"/>
  <c r="J406" i="31"/>
  <c r="O406" i="31" s="1"/>
  <c r="J407" i="31"/>
  <c r="O407" i="31" s="1"/>
  <c r="J408" i="31"/>
  <c r="O408" i="31" s="1"/>
  <c r="J409" i="31"/>
  <c r="O409" i="31" s="1"/>
  <c r="J410" i="31"/>
  <c r="O410" i="31" s="1"/>
  <c r="J411" i="31"/>
  <c r="O411" i="31" s="1"/>
  <c r="J412" i="31"/>
  <c r="O412" i="31" s="1"/>
  <c r="J413" i="31"/>
  <c r="O413" i="31" s="1"/>
  <c r="J414" i="31"/>
  <c r="O414" i="31" s="1"/>
  <c r="J415" i="31"/>
  <c r="O415" i="31" s="1"/>
  <c r="J416" i="31"/>
  <c r="O416" i="31" s="1"/>
  <c r="J417" i="31"/>
  <c r="O417" i="31" s="1"/>
  <c r="J418" i="31"/>
  <c r="O418" i="31" s="1"/>
  <c r="J419" i="31"/>
  <c r="O419" i="31" s="1"/>
  <c r="J420" i="31"/>
  <c r="O420" i="31" s="1"/>
  <c r="J421" i="31"/>
  <c r="O421" i="31" s="1"/>
  <c r="J422" i="31"/>
  <c r="O422" i="31" s="1"/>
  <c r="J423" i="31"/>
  <c r="O423" i="31" s="1"/>
  <c r="J424" i="31"/>
  <c r="O424" i="31" s="1"/>
  <c r="J425" i="31"/>
  <c r="O425" i="31" s="1"/>
  <c r="J426" i="31"/>
  <c r="O426" i="31" s="1"/>
  <c r="J427" i="31"/>
  <c r="O427" i="31" s="1"/>
  <c r="J428" i="31"/>
  <c r="O428" i="31" s="1"/>
  <c r="J429" i="31"/>
  <c r="O429" i="31" s="1"/>
  <c r="J430" i="31"/>
  <c r="O430" i="31" s="1"/>
  <c r="J431" i="31"/>
  <c r="O431" i="31" s="1"/>
  <c r="J432" i="31"/>
  <c r="O432" i="31" s="1"/>
  <c r="J433" i="31"/>
  <c r="O433" i="31" s="1"/>
  <c r="J434" i="31"/>
  <c r="O434" i="31" s="1"/>
  <c r="J435" i="31"/>
  <c r="O435" i="31" s="1"/>
  <c r="J436" i="31"/>
  <c r="O436" i="31" s="1"/>
  <c r="J437" i="31"/>
  <c r="O437" i="31" s="1"/>
  <c r="J438" i="31"/>
  <c r="O438" i="31" s="1"/>
  <c r="J439" i="31"/>
  <c r="O439" i="31" s="1"/>
  <c r="J440" i="31"/>
  <c r="O440" i="31" s="1"/>
  <c r="J441" i="31"/>
  <c r="O441" i="31" s="1"/>
  <c r="J442" i="31"/>
  <c r="O442" i="31" s="1"/>
  <c r="J443" i="31"/>
  <c r="O443" i="31" s="1"/>
  <c r="J444" i="31"/>
  <c r="O444" i="31" s="1"/>
  <c r="J445" i="31"/>
  <c r="O445" i="31" s="1"/>
  <c r="J446" i="31"/>
  <c r="O446" i="31" s="1"/>
  <c r="J447" i="31"/>
  <c r="O447" i="31" s="1"/>
  <c r="J448" i="31"/>
  <c r="O448" i="31" s="1"/>
  <c r="J449" i="31"/>
  <c r="O449" i="31" s="1"/>
  <c r="J450" i="31"/>
  <c r="O450" i="31" s="1"/>
  <c r="J451" i="31"/>
  <c r="O451" i="31" s="1"/>
  <c r="J452" i="31"/>
  <c r="O452" i="31" s="1"/>
  <c r="J453" i="31"/>
  <c r="O453" i="31" s="1"/>
  <c r="J454" i="31"/>
  <c r="O454" i="31" s="1"/>
  <c r="J455" i="31"/>
  <c r="O455" i="31" s="1"/>
  <c r="J456" i="31"/>
  <c r="O456" i="31" s="1"/>
  <c r="J457" i="31"/>
  <c r="O457" i="31" s="1"/>
  <c r="J458" i="31"/>
  <c r="O458" i="31" s="1"/>
  <c r="J459" i="31"/>
  <c r="O459" i="31" s="1"/>
  <c r="J460" i="31"/>
  <c r="O460" i="31" s="1"/>
  <c r="J461" i="31"/>
  <c r="O461" i="31" s="1"/>
  <c r="J462" i="31"/>
  <c r="O462" i="31" s="1"/>
  <c r="J463" i="31"/>
  <c r="O463" i="31" s="1"/>
  <c r="J464" i="31"/>
  <c r="O464" i="31" s="1"/>
  <c r="J465" i="31"/>
  <c r="O465" i="31" s="1"/>
  <c r="J466" i="31"/>
  <c r="O466" i="31" s="1"/>
  <c r="J467" i="31"/>
  <c r="O467" i="31" s="1"/>
  <c r="J468" i="31"/>
  <c r="O468" i="31" s="1"/>
  <c r="J469" i="31"/>
  <c r="O469" i="31" s="1"/>
  <c r="J470" i="31"/>
  <c r="O470" i="31" s="1"/>
  <c r="J471" i="31"/>
  <c r="O471" i="31" s="1"/>
  <c r="J472" i="31"/>
  <c r="O472" i="31" s="1"/>
  <c r="J473" i="31"/>
  <c r="O473" i="31" s="1"/>
  <c r="J474" i="31"/>
  <c r="O474" i="31" s="1"/>
  <c r="J475" i="31"/>
  <c r="O475" i="31" s="1"/>
  <c r="J476" i="31"/>
  <c r="O476" i="31" s="1"/>
  <c r="J477" i="31"/>
  <c r="O477" i="31" s="1"/>
  <c r="J478" i="31"/>
  <c r="O478" i="31" s="1"/>
  <c r="J479" i="31"/>
  <c r="O479" i="31" s="1"/>
  <c r="J480" i="31"/>
  <c r="O480" i="31" s="1"/>
  <c r="J481" i="31"/>
  <c r="O481" i="31" s="1"/>
  <c r="J482" i="31"/>
  <c r="O482" i="31" s="1"/>
  <c r="J483" i="31"/>
  <c r="O483" i="31" s="1"/>
  <c r="J484" i="31"/>
  <c r="O484" i="31" s="1"/>
  <c r="J485" i="31"/>
  <c r="O485" i="31" s="1"/>
  <c r="J486" i="31"/>
  <c r="O486" i="31" s="1"/>
  <c r="J487" i="31"/>
  <c r="O487" i="31" s="1"/>
  <c r="J488" i="31"/>
  <c r="O488" i="31" s="1"/>
  <c r="J489" i="31"/>
  <c r="O489" i="31" s="1"/>
  <c r="J490" i="31"/>
  <c r="O490" i="31" s="1"/>
  <c r="J491" i="31"/>
  <c r="O491" i="31" s="1"/>
  <c r="J492" i="31"/>
  <c r="O492" i="31" s="1"/>
  <c r="J493" i="31"/>
  <c r="O493" i="31" s="1"/>
  <c r="J494" i="31"/>
  <c r="O494" i="31" s="1"/>
  <c r="J495" i="31"/>
  <c r="O495" i="31" s="1"/>
  <c r="J496" i="31"/>
  <c r="O496" i="31" s="1"/>
  <c r="J497" i="31"/>
  <c r="O497" i="31" s="1"/>
  <c r="J498" i="31"/>
  <c r="O498" i="31" s="1"/>
  <c r="J499" i="31"/>
  <c r="O499" i="31" s="1"/>
  <c r="J500" i="31"/>
  <c r="O500" i="31" s="1"/>
  <c r="J501" i="31"/>
  <c r="O501" i="31" s="1"/>
  <c r="J502" i="31"/>
  <c r="O502" i="31" s="1"/>
  <c r="J503" i="31"/>
  <c r="O503" i="31" s="1"/>
  <c r="J504" i="31"/>
  <c r="O504" i="31" s="1"/>
  <c r="J505" i="31"/>
  <c r="O505" i="31" s="1"/>
  <c r="J506" i="31"/>
  <c r="O506" i="31" s="1"/>
  <c r="J11" i="31" l="1"/>
  <c r="O11" i="31" s="1"/>
  <c r="M20" i="20"/>
  <c r="M21" i="20" s="1"/>
  <c r="O10" i="31"/>
  <c r="L469" i="28"/>
  <c r="K469" i="28"/>
  <c r="L421" i="28"/>
  <c r="K421" i="28"/>
  <c r="L357" i="28"/>
  <c r="K357" i="28"/>
  <c r="K165" i="28"/>
  <c r="L165" i="28"/>
  <c r="L141" i="28"/>
  <c r="K141" i="28"/>
  <c r="L117" i="28"/>
  <c r="K117" i="28"/>
  <c r="L93" i="28"/>
  <c r="K93" i="28"/>
  <c r="L77" i="28"/>
  <c r="K77" i="28"/>
  <c r="L61" i="28"/>
  <c r="K61" i="28"/>
  <c r="L53" i="28"/>
  <c r="K53" i="28"/>
  <c r="L21" i="28"/>
  <c r="K21" i="28"/>
  <c r="K500" i="28"/>
  <c r="L500" i="28"/>
  <c r="L492" i="28"/>
  <c r="K492" i="28"/>
  <c r="K484" i="28"/>
  <c r="L484" i="28"/>
  <c r="K476" i="28"/>
  <c r="L476" i="28"/>
  <c r="K468" i="28"/>
  <c r="L468" i="28"/>
  <c r="K460" i="28"/>
  <c r="L460" i="28"/>
  <c r="K452" i="28"/>
  <c r="L452" i="28"/>
  <c r="K444" i="28"/>
  <c r="L444" i="28"/>
  <c r="K436" i="28"/>
  <c r="L436" i="28"/>
  <c r="K428" i="28"/>
  <c r="L428" i="28"/>
  <c r="K420" i="28"/>
  <c r="L420" i="28"/>
  <c r="L412" i="28"/>
  <c r="K412" i="28"/>
  <c r="K404" i="28"/>
  <c r="L404" i="28"/>
  <c r="K396" i="28"/>
  <c r="L396" i="28"/>
  <c r="K388" i="28"/>
  <c r="L388" i="28"/>
  <c r="K380" i="28"/>
  <c r="L380" i="28"/>
  <c r="K372" i="28"/>
  <c r="L372" i="28"/>
  <c r="K364" i="28"/>
  <c r="L364" i="28"/>
  <c r="K356" i="28"/>
  <c r="L356" i="28"/>
  <c r="L348" i="28"/>
  <c r="K348" i="28"/>
  <c r="K340" i="28"/>
  <c r="L340" i="28"/>
  <c r="K332" i="28"/>
  <c r="L332" i="28"/>
  <c r="K324" i="28"/>
  <c r="L324" i="28"/>
  <c r="K316" i="28"/>
  <c r="L316" i="28"/>
  <c r="K308" i="28"/>
  <c r="L308" i="28"/>
  <c r="K300" i="28"/>
  <c r="L300" i="28"/>
  <c r="K292" i="28"/>
  <c r="L292" i="28"/>
  <c r="K284" i="28"/>
  <c r="L284" i="28"/>
  <c r="K276" i="28"/>
  <c r="L276" i="28"/>
  <c r="K268" i="28"/>
  <c r="L268" i="28"/>
  <c r="K260" i="28"/>
  <c r="L260" i="28"/>
  <c r="K252" i="28"/>
  <c r="L252" i="28"/>
  <c r="K244" i="28"/>
  <c r="L244" i="28"/>
  <c r="K236" i="28"/>
  <c r="L236" i="28"/>
  <c r="K228" i="28"/>
  <c r="L228" i="28"/>
  <c r="L220" i="28"/>
  <c r="K220" i="28"/>
  <c r="K212" i="28"/>
  <c r="L212" i="28"/>
  <c r="K204" i="28"/>
  <c r="L204" i="28"/>
  <c r="K196" i="28"/>
  <c r="L196" i="28"/>
  <c r="K188" i="28"/>
  <c r="L188" i="28"/>
  <c r="L180" i="28"/>
  <c r="K180" i="28"/>
  <c r="L172" i="28"/>
  <c r="K172" i="28"/>
  <c r="K164" i="28"/>
  <c r="L164" i="28"/>
  <c r="K156" i="28"/>
  <c r="L156" i="28"/>
  <c r="L148" i="28"/>
  <c r="K148" i="28"/>
  <c r="L140" i="28"/>
  <c r="K140" i="28"/>
  <c r="L132" i="28"/>
  <c r="K132" i="28"/>
  <c r="L124" i="28"/>
  <c r="K124" i="28"/>
  <c r="L116" i="28"/>
  <c r="K116" i="28"/>
  <c r="L108" i="28"/>
  <c r="K108" i="28"/>
  <c r="L100" i="28"/>
  <c r="K100" i="28"/>
  <c r="L92" i="28"/>
  <c r="K92" i="28"/>
  <c r="L84" i="28"/>
  <c r="K84" i="28"/>
  <c r="L76" i="28"/>
  <c r="K76" i="28"/>
  <c r="L68" i="28"/>
  <c r="K68" i="28"/>
  <c r="L60" i="28"/>
  <c r="K60" i="28"/>
  <c r="L52" i="28"/>
  <c r="K52" i="28"/>
  <c r="L44" i="28"/>
  <c r="K44" i="28"/>
  <c r="L36" i="28"/>
  <c r="K36" i="28"/>
  <c r="L28" i="28"/>
  <c r="K28" i="28"/>
  <c r="L20" i="28"/>
  <c r="K20" i="28"/>
  <c r="L477" i="28"/>
  <c r="K477" i="28"/>
  <c r="L453" i="28"/>
  <c r="K453" i="28"/>
  <c r="L405" i="28"/>
  <c r="K405" i="28"/>
  <c r="K373" i="28"/>
  <c r="L373" i="28"/>
  <c r="L341" i="28"/>
  <c r="K341" i="28"/>
  <c r="K309" i="28"/>
  <c r="L309" i="28"/>
  <c r="L285" i="28"/>
  <c r="K285" i="28"/>
  <c r="L261" i="28"/>
  <c r="K261" i="28"/>
  <c r="L237" i="28"/>
  <c r="K237" i="28"/>
  <c r="L213" i="28"/>
  <c r="K213" i="28"/>
  <c r="L197" i="28"/>
  <c r="K197" i="28"/>
  <c r="K181" i="28"/>
  <c r="L181" i="28"/>
  <c r="L149" i="28"/>
  <c r="K149" i="28"/>
  <c r="L133" i="28"/>
  <c r="K133" i="28"/>
  <c r="L109" i="28"/>
  <c r="K109" i="28"/>
  <c r="L69" i="28"/>
  <c r="K69" i="28"/>
  <c r="L29" i="28"/>
  <c r="K29" i="28"/>
  <c r="K499" i="28"/>
  <c r="L499" i="28"/>
  <c r="K491" i="28"/>
  <c r="L491" i="28"/>
  <c r="K483" i="28"/>
  <c r="L483" i="28"/>
  <c r="K475" i="28"/>
  <c r="L475" i="28"/>
  <c r="K467" i="28"/>
  <c r="L467" i="28"/>
  <c r="K459" i="28"/>
  <c r="L459" i="28"/>
  <c r="K451" i="28"/>
  <c r="L451" i="28"/>
  <c r="K443" i="28"/>
  <c r="L443" i="28"/>
  <c r="K435" i="28"/>
  <c r="L435" i="28"/>
  <c r="K427" i="28"/>
  <c r="L427" i="28"/>
  <c r="K419" i="28"/>
  <c r="L419" i="28"/>
  <c r="K411" i="28"/>
  <c r="L411" i="28"/>
  <c r="K403" i="28"/>
  <c r="L403" i="28"/>
  <c r="K395" i="28"/>
  <c r="L395" i="28"/>
  <c r="K387" i="28"/>
  <c r="L387" i="28"/>
  <c r="K379" i="28"/>
  <c r="L379" i="28"/>
  <c r="K371" i="28"/>
  <c r="L371" i="28"/>
  <c r="K363" i="28"/>
  <c r="L363" i="28"/>
  <c r="K355" i="28"/>
  <c r="L355" i="28"/>
  <c r="K347" i="28"/>
  <c r="L347" i="28"/>
  <c r="K339" i="28"/>
  <c r="L339" i="28"/>
  <c r="K331" i="28"/>
  <c r="L331" i="28"/>
  <c r="K323" i="28"/>
  <c r="L323" i="28"/>
  <c r="K315" i="28"/>
  <c r="L315" i="28"/>
  <c r="K307" i="28"/>
  <c r="L307" i="28"/>
  <c r="K299" i="28"/>
  <c r="L299" i="28"/>
  <c r="K291" i="28"/>
  <c r="L291" i="28"/>
  <c r="K283" i="28"/>
  <c r="L283" i="28"/>
  <c r="K275" i="28"/>
  <c r="L275" i="28"/>
  <c r="K267" i="28"/>
  <c r="L267" i="28"/>
  <c r="K259" i="28"/>
  <c r="L259" i="28"/>
  <c r="K251" i="28"/>
  <c r="L251" i="28"/>
  <c r="K243" i="28"/>
  <c r="L243" i="28"/>
  <c r="K235" i="28"/>
  <c r="L235" i="28"/>
  <c r="K227" i="28"/>
  <c r="L227" i="28"/>
  <c r="K219" i="28"/>
  <c r="L219" i="28"/>
  <c r="K211" i="28"/>
  <c r="L211" i="28"/>
  <c r="K203" i="28"/>
  <c r="L203" i="28"/>
  <c r="K195" i="28"/>
  <c r="L195" i="28"/>
  <c r="K187" i="28"/>
  <c r="L187" i="28"/>
  <c r="L179" i="28"/>
  <c r="K179" i="28"/>
  <c r="L171" i="28"/>
  <c r="K171" i="28"/>
  <c r="L163" i="28"/>
  <c r="K163" i="28"/>
  <c r="L155" i="28"/>
  <c r="K155" i="28"/>
  <c r="L147" i="28"/>
  <c r="K147" i="28"/>
  <c r="L139" i="28"/>
  <c r="K139" i="28"/>
  <c r="L131" i="28"/>
  <c r="K131" i="28"/>
  <c r="L123" i="28"/>
  <c r="K123" i="28"/>
  <c r="L115" i="28"/>
  <c r="K115" i="28"/>
  <c r="L107" i="28"/>
  <c r="K107" i="28"/>
  <c r="L99" i="28"/>
  <c r="K99" i="28"/>
  <c r="L91" i="28"/>
  <c r="K91" i="28"/>
  <c r="L83" i="28"/>
  <c r="K83" i="28"/>
  <c r="L75" i="28"/>
  <c r="K75" i="28"/>
  <c r="L67" i="28"/>
  <c r="K67" i="28"/>
  <c r="L59" i="28"/>
  <c r="K59" i="28"/>
  <c r="L51" i="28"/>
  <c r="K51" i="28"/>
  <c r="L43" i="28"/>
  <c r="K43" i="28"/>
  <c r="L35" i="28"/>
  <c r="K35" i="28"/>
  <c r="L27" i="28"/>
  <c r="K27" i="28"/>
  <c r="L19" i="28"/>
  <c r="K19" i="28"/>
  <c r="K501" i="28"/>
  <c r="L501" i="28"/>
  <c r="K437" i="28"/>
  <c r="L437" i="28"/>
  <c r="L389" i="28"/>
  <c r="K389" i="28"/>
  <c r="L333" i="28"/>
  <c r="K333" i="28"/>
  <c r="L293" i="28"/>
  <c r="K293" i="28"/>
  <c r="L253" i="28"/>
  <c r="K253" i="28"/>
  <c r="L45" i="28"/>
  <c r="K45" i="28"/>
  <c r="K498" i="28"/>
  <c r="L498" i="28"/>
  <c r="K490" i="28"/>
  <c r="L490" i="28"/>
  <c r="K482" i="28"/>
  <c r="L482" i="28"/>
  <c r="K474" i="28"/>
  <c r="L474" i="28"/>
  <c r="K466" i="28"/>
  <c r="L466" i="28"/>
  <c r="K458" i="28"/>
  <c r="L458" i="28"/>
  <c r="K450" i="28"/>
  <c r="L450" i="28"/>
  <c r="K442" i="28"/>
  <c r="L442" i="28"/>
  <c r="K434" i="28"/>
  <c r="L434" i="28"/>
  <c r="K426" i="28"/>
  <c r="L426" i="28"/>
  <c r="K418" i="28"/>
  <c r="L418" i="28"/>
  <c r="K410" i="28"/>
  <c r="L410" i="28"/>
  <c r="K402" i="28"/>
  <c r="L402" i="28"/>
  <c r="K394" i="28"/>
  <c r="L394" i="28"/>
  <c r="K386" i="28"/>
  <c r="L386" i="28"/>
  <c r="K378" i="28"/>
  <c r="L378" i="28"/>
  <c r="K370" i="28"/>
  <c r="L370" i="28"/>
  <c r="K362" i="28"/>
  <c r="L362" i="28"/>
  <c r="K354" i="28"/>
  <c r="L354" i="28"/>
  <c r="K346" i="28"/>
  <c r="L346" i="28"/>
  <c r="K338" i="28"/>
  <c r="L338" i="28"/>
  <c r="K330" i="28"/>
  <c r="L330" i="28"/>
  <c r="K322" i="28"/>
  <c r="L322" i="28"/>
  <c r="K314" i="28"/>
  <c r="L314" i="28"/>
  <c r="K306" i="28"/>
  <c r="L306" i="28"/>
  <c r="K298" i="28"/>
  <c r="L298" i="28"/>
  <c r="K290" i="28"/>
  <c r="L290" i="28"/>
  <c r="K282" i="28"/>
  <c r="L282" i="28"/>
  <c r="K274" i="28"/>
  <c r="L274" i="28"/>
  <c r="K266" i="28"/>
  <c r="L266" i="28"/>
  <c r="K258" i="28"/>
  <c r="L258" i="28"/>
  <c r="K250" i="28"/>
  <c r="L250" i="28"/>
  <c r="K242" i="28"/>
  <c r="L242" i="28"/>
  <c r="K234" i="28"/>
  <c r="L234" i="28"/>
  <c r="K226" i="28"/>
  <c r="L226" i="28"/>
  <c r="K218" i="28"/>
  <c r="L218" i="28"/>
  <c r="K210" i="28"/>
  <c r="L210" i="28"/>
  <c r="K202" i="28"/>
  <c r="L202" i="28"/>
  <c r="K194" i="28"/>
  <c r="L194" i="28"/>
  <c r="K186" i="28"/>
  <c r="L186" i="28"/>
  <c r="K178" i="28"/>
  <c r="L178" i="28"/>
  <c r="K170" i="28"/>
  <c r="L170" i="28"/>
  <c r="K162" i="28"/>
  <c r="L162" i="28"/>
  <c r="K154" i="28"/>
  <c r="L154" i="28"/>
  <c r="K146" i="28"/>
  <c r="L146" i="28"/>
  <c r="K138" i="28"/>
  <c r="L138" i="28"/>
  <c r="K130" i="28"/>
  <c r="L130" i="28"/>
  <c r="K122" i="28"/>
  <c r="L122" i="28"/>
  <c r="K114" i="28"/>
  <c r="L114" i="28"/>
  <c r="K106" i="28"/>
  <c r="L106" i="28"/>
  <c r="K98" i="28"/>
  <c r="L98" i="28"/>
  <c r="K90" i="28"/>
  <c r="L90" i="28"/>
  <c r="K82" i="28"/>
  <c r="L82" i="28"/>
  <c r="K74" i="28"/>
  <c r="L74" i="28"/>
  <c r="K66" i="28"/>
  <c r="L66" i="28"/>
  <c r="K58" i="28"/>
  <c r="L58" i="28"/>
  <c r="K50" i="28"/>
  <c r="L50" i="28"/>
  <c r="K42" i="28"/>
  <c r="L42" i="28"/>
  <c r="K34" i="28"/>
  <c r="L34" i="28"/>
  <c r="K26" i="28"/>
  <c r="L26" i="28"/>
  <c r="K18" i="28"/>
  <c r="L18" i="28"/>
  <c r="L493" i="28"/>
  <c r="K493" i="28"/>
  <c r="L429" i="28"/>
  <c r="K429" i="28"/>
  <c r="L365" i="28"/>
  <c r="K365" i="28"/>
  <c r="L269" i="28"/>
  <c r="K269" i="28"/>
  <c r="K245" i="28"/>
  <c r="L245" i="28"/>
  <c r="L221" i="28"/>
  <c r="K221" i="28"/>
  <c r="L205" i="28"/>
  <c r="K205" i="28"/>
  <c r="L189" i="28"/>
  <c r="K189" i="28"/>
  <c r="L173" i="28"/>
  <c r="K173" i="28"/>
  <c r="K157" i="28"/>
  <c r="L157" i="28"/>
  <c r="L125" i="28"/>
  <c r="K125" i="28"/>
  <c r="L37" i="28"/>
  <c r="K37" i="28"/>
  <c r="K505" i="28"/>
  <c r="L505" i="28"/>
  <c r="K497" i="28"/>
  <c r="L497" i="28"/>
  <c r="K489" i="28"/>
  <c r="L489" i="28"/>
  <c r="K481" i="28"/>
  <c r="L481" i="28"/>
  <c r="K473" i="28"/>
  <c r="L473" i="28"/>
  <c r="K465" i="28"/>
  <c r="L465" i="28"/>
  <c r="K457" i="28"/>
  <c r="L457" i="28"/>
  <c r="K449" i="28"/>
  <c r="L449" i="28"/>
  <c r="K441" i="28"/>
  <c r="L441" i="28"/>
  <c r="K433" i="28"/>
  <c r="L433" i="28"/>
  <c r="K425" i="28"/>
  <c r="L425" i="28"/>
  <c r="K417" i="28"/>
  <c r="L417" i="28"/>
  <c r="K409" i="28"/>
  <c r="L409" i="28"/>
  <c r="K401" i="28"/>
  <c r="L401" i="28"/>
  <c r="K393" i="28"/>
  <c r="L393" i="28"/>
  <c r="K385" i="28"/>
  <c r="L385" i="28"/>
  <c r="K377" i="28"/>
  <c r="L377" i="28"/>
  <c r="K369" i="28"/>
  <c r="L369" i="28"/>
  <c r="K361" i="28"/>
  <c r="L361" i="28"/>
  <c r="K353" i="28"/>
  <c r="L353" i="28"/>
  <c r="K345" i="28"/>
  <c r="L345" i="28"/>
  <c r="K337" i="28"/>
  <c r="L337" i="28"/>
  <c r="K329" i="28"/>
  <c r="L329" i="28"/>
  <c r="K321" i="28"/>
  <c r="L321" i="28"/>
  <c r="K313" i="28"/>
  <c r="L313" i="28"/>
  <c r="K305" i="28"/>
  <c r="L305" i="28"/>
  <c r="K297" i="28"/>
  <c r="L297" i="28"/>
  <c r="K289" i="28"/>
  <c r="L289" i="28"/>
  <c r="K281" i="28"/>
  <c r="L281" i="28"/>
  <c r="K273" i="28"/>
  <c r="L273" i="28"/>
  <c r="K265" i="28"/>
  <c r="L265" i="28"/>
  <c r="K257" i="28"/>
  <c r="L257" i="28"/>
  <c r="K249" i="28"/>
  <c r="L249" i="28"/>
  <c r="K241" i="28"/>
  <c r="L241" i="28"/>
  <c r="K233" i="28"/>
  <c r="L233" i="28"/>
  <c r="K225" i="28"/>
  <c r="L225" i="28"/>
  <c r="K217" i="28"/>
  <c r="L217" i="28"/>
  <c r="K209" i="28"/>
  <c r="L209" i="28"/>
  <c r="K201" i="28"/>
  <c r="L201" i="28"/>
  <c r="K193" i="28"/>
  <c r="L193" i="28"/>
  <c r="K185" i="28"/>
  <c r="L185" i="28"/>
  <c r="K177" i="28"/>
  <c r="L177" i="28"/>
  <c r="K169" i="28"/>
  <c r="L169" i="28"/>
  <c r="K161" i="28"/>
  <c r="L161" i="28"/>
  <c r="K153" i="28"/>
  <c r="L153" i="28"/>
  <c r="K145" i="28"/>
  <c r="L145" i="28"/>
  <c r="K137" i="28"/>
  <c r="L137" i="28"/>
  <c r="K129" i="28"/>
  <c r="L129" i="28"/>
  <c r="K121" i="28"/>
  <c r="L121" i="28"/>
  <c r="K113" i="28"/>
  <c r="L113" i="28"/>
  <c r="K105" i="28"/>
  <c r="L105" i="28"/>
  <c r="K97" i="28"/>
  <c r="L97" i="28"/>
  <c r="K89" i="28"/>
  <c r="L89" i="28"/>
  <c r="K81" i="28"/>
  <c r="L81" i="28"/>
  <c r="K73" i="28"/>
  <c r="L73" i="28"/>
  <c r="K65" i="28"/>
  <c r="L65" i="28"/>
  <c r="K57" i="28"/>
  <c r="L57" i="28"/>
  <c r="K49" i="28"/>
  <c r="L49" i="28"/>
  <c r="K41" i="28"/>
  <c r="L41" i="28"/>
  <c r="K33" i="28"/>
  <c r="L33" i="28"/>
  <c r="K25" i="28"/>
  <c r="L25" i="28"/>
  <c r="L461" i="28"/>
  <c r="K461" i="28"/>
  <c r="L397" i="28"/>
  <c r="K397" i="28"/>
  <c r="L317" i="28"/>
  <c r="K317" i="28"/>
  <c r="L101" i="28"/>
  <c r="K101" i="28"/>
  <c r="K504" i="28"/>
  <c r="L504" i="28"/>
  <c r="K496" i="28"/>
  <c r="L496" i="28"/>
  <c r="K488" i="28"/>
  <c r="L488" i="28"/>
  <c r="K480" i="28"/>
  <c r="L480" i="28"/>
  <c r="K472" i="28"/>
  <c r="L472" i="28"/>
  <c r="K464" i="28"/>
  <c r="L464" i="28"/>
  <c r="K456" i="28"/>
  <c r="L456" i="28"/>
  <c r="K448" i="28"/>
  <c r="L448" i="28"/>
  <c r="K440" i="28"/>
  <c r="L440" i="28"/>
  <c r="K432" i="28"/>
  <c r="L432" i="28"/>
  <c r="K424" i="28"/>
  <c r="L424" i="28"/>
  <c r="K416" i="28"/>
  <c r="L416" i="28"/>
  <c r="K408" i="28"/>
  <c r="L408" i="28"/>
  <c r="K400" i="28"/>
  <c r="L400" i="28"/>
  <c r="K392" i="28"/>
  <c r="L392" i="28"/>
  <c r="K384" i="28"/>
  <c r="L384" i="28"/>
  <c r="K376" i="28"/>
  <c r="L376" i="28"/>
  <c r="K368" i="28"/>
  <c r="L368" i="28"/>
  <c r="K360" i="28"/>
  <c r="L360" i="28"/>
  <c r="K352" i="28"/>
  <c r="L352" i="28"/>
  <c r="K344" i="28"/>
  <c r="L344" i="28"/>
  <c r="K336" i="28"/>
  <c r="L336" i="28"/>
  <c r="K328" i="28"/>
  <c r="L328" i="28"/>
  <c r="K320" i="28"/>
  <c r="L320" i="28"/>
  <c r="K312" i="28"/>
  <c r="L312" i="28"/>
  <c r="K304" i="28"/>
  <c r="L304" i="28"/>
  <c r="K296" i="28"/>
  <c r="L296" i="28"/>
  <c r="K288" i="28"/>
  <c r="L288" i="28"/>
  <c r="K280" i="28"/>
  <c r="L280" i="28"/>
  <c r="K272" i="28"/>
  <c r="L272" i="28"/>
  <c r="K264" i="28"/>
  <c r="L264" i="28"/>
  <c r="K256" i="28"/>
  <c r="L256" i="28"/>
  <c r="K248" i="28"/>
  <c r="L248" i="28"/>
  <c r="K240" i="28"/>
  <c r="L240" i="28"/>
  <c r="K232" i="28"/>
  <c r="L232" i="28"/>
  <c r="K224" i="28"/>
  <c r="L224" i="28"/>
  <c r="K216" i="28"/>
  <c r="L216" i="28"/>
  <c r="K208" i="28"/>
  <c r="L208" i="28"/>
  <c r="K200" i="28"/>
  <c r="L200" i="28"/>
  <c r="K192" i="28"/>
  <c r="L192" i="28"/>
  <c r="K184" i="28"/>
  <c r="L184" i="28"/>
  <c r="K176" i="28"/>
  <c r="L176" i="28"/>
  <c r="K168" i="28"/>
  <c r="L168" i="28"/>
  <c r="K160" i="28"/>
  <c r="L160" i="28"/>
  <c r="K152" i="28"/>
  <c r="L152" i="28"/>
  <c r="K144" i="28"/>
  <c r="L144" i="28"/>
  <c r="K136" i="28"/>
  <c r="L136" i="28"/>
  <c r="K128" i="28"/>
  <c r="L128" i="28"/>
  <c r="K120" i="28"/>
  <c r="L120" i="28"/>
  <c r="K112" i="28"/>
  <c r="L112" i="28"/>
  <c r="K104" i="28"/>
  <c r="L104" i="28"/>
  <c r="K96" i="28"/>
  <c r="L96" i="28"/>
  <c r="K88" i="28"/>
  <c r="L88" i="28"/>
  <c r="K80" i="28"/>
  <c r="L80" i="28"/>
  <c r="K72" i="28"/>
  <c r="L72" i="28"/>
  <c r="K64" i="28"/>
  <c r="L64" i="28"/>
  <c r="K56" i="28"/>
  <c r="L56" i="28"/>
  <c r="K48" i="28"/>
  <c r="L48" i="28"/>
  <c r="K40" i="28"/>
  <c r="L40" i="28"/>
  <c r="K32" i="28"/>
  <c r="L32" i="28"/>
  <c r="K24" i="28"/>
  <c r="L24" i="28"/>
  <c r="L485" i="28"/>
  <c r="K485" i="28"/>
  <c r="L445" i="28"/>
  <c r="K445" i="28"/>
  <c r="L413" i="28"/>
  <c r="K413" i="28"/>
  <c r="L381" i="28"/>
  <c r="K381" i="28"/>
  <c r="L349" i="28"/>
  <c r="K349" i="28"/>
  <c r="L325" i="28"/>
  <c r="K325" i="28"/>
  <c r="L301" i="28"/>
  <c r="K301" i="28"/>
  <c r="L277" i="28"/>
  <c r="K277" i="28"/>
  <c r="L229" i="28"/>
  <c r="K229" i="28"/>
  <c r="L85" i="28"/>
  <c r="K85" i="28"/>
  <c r="K503" i="28"/>
  <c r="L503" i="28"/>
  <c r="K495" i="28"/>
  <c r="L495" i="28"/>
  <c r="K487" i="28"/>
  <c r="L487" i="28"/>
  <c r="K479" i="28"/>
  <c r="L479" i="28"/>
  <c r="K471" i="28"/>
  <c r="L471" i="28"/>
  <c r="K463" i="28"/>
  <c r="L463" i="28"/>
  <c r="K455" i="28"/>
  <c r="L455" i="28"/>
  <c r="K447" i="28"/>
  <c r="L447" i="28"/>
  <c r="K439" i="28"/>
  <c r="L439" i="28"/>
  <c r="K431" i="28"/>
  <c r="L431" i="28"/>
  <c r="K423" i="28"/>
  <c r="L423" i="28"/>
  <c r="K415" i="28"/>
  <c r="L415" i="28"/>
  <c r="K407" i="28"/>
  <c r="L407" i="28"/>
  <c r="K399" i="28"/>
  <c r="L399" i="28"/>
  <c r="K391" i="28"/>
  <c r="L391" i="28"/>
  <c r="K383" i="28"/>
  <c r="L383" i="28"/>
  <c r="K375" i="28"/>
  <c r="L375" i="28"/>
  <c r="K367" i="28"/>
  <c r="L367" i="28"/>
  <c r="K359" i="28"/>
  <c r="L359" i="28"/>
  <c r="K351" i="28"/>
  <c r="L351" i="28"/>
  <c r="K343" i="28"/>
  <c r="L343" i="28"/>
  <c r="K335" i="28"/>
  <c r="L335" i="28"/>
  <c r="K327" i="28"/>
  <c r="L327" i="28"/>
  <c r="K319" i="28"/>
  <c r="L319" i="28"/>
  <c r="K311" i="28"/>
  <c r="L311" i="28"/>
  <c r="K303" i="28"/>
  <c r="L303" i="28"/>
  <c r="K295" i="28"/>
  <c r="L295" i="28"/>
  <c r="K287" i="28"/>
  <c r="L287" i="28"/>
  <c r="K279" i="28"/>
  <c r="L279" i="28"/>
  <c r="K271" i="28"/>
  <c r="L271" i="28"/>
  <c r="K263" i="28"/>
  <c r="L263" i="28"/>
  <c r="K255" i="28"/>
  <c r="L255" i="28"/>
  <c r="K247" i="28"/>
  <c r="L247" i="28"/>
  <c r="K239" i="28"/>
  <c r="L239" i="28"/>
  <c r="K231" i="28"/>
  <c r="L231" i="28"/>
  <c r="K223" i="28"/>
  <c r="L223" i="28"/>
  <c r="K215" i="28"/>
  <c r="L215" i="28"/>
  <c r="K207" i="28"/>
  <c r="L207" i="28"/>
  <c r="K199" i="28"/>
  <c r="L199" i="28"/>
  <c r="K191" i="28"/>
  <c r="L191" i="28"/>
  <c r="K183" i="28"/>
  <c r="L183" i="28"/>
  <c r="K175" i="28"/>
  <c r="L175" i="28"/>
  <c r="K167" i="28"/>
  <c r="L167" i="28"/>
  <c r="K159" i="28"/>
  <c r="L159" i="28"/>
  <c r="K151" i="28"/>
  <c r="L151" i="28"/>
  <c r="K143" i="28"/>
  <c r="L143" i="28"/>
  <c r="K135" i="28"/>
  <c r="L135" i="28"/>
  <c r="K127" i="28"/>
  <c r="L127" i="28"/>
  <c r="K119" i="28"/>
  <c r="L119" i="28"/>
  <c r="K111" i="28"/>
  <c r="L111" i="28"/>
  <c r="K103" i="28"/>
  <c r="L103" i="28"/>
  <c r="K95" i="28"/>
  <c r="L95" i="28"/>
  <c r="K87" i="28"/>
  <c r="L87" i="28"/>
  <c r="K79" i="28"/>
  <c r="L79" i="28"/>
  <c r="K71" i="28"/>
  <c r="L71" i="28"/>
  <c r="K63" i="28"/>
  <c r="L63" i="28"/>
  <c r="K55" i="28"/>
  <c r="L55" i="28"/>
  <c r="K47" i="28"/>
  <c r="L47" i="28"/>
  <c r="K39" i="28"/>
  <c r="L39" i="28"/>
  <c r="K31" i="28"/>
  <c r="L31" i="28"/>
  <c r="K23" i="28"/>
  <c r="L23" i="28"/>
  <c r="K502" i="28"/>
  <c r="L502" i="28"/>
  <c r="L494" i="28"/>
  <c r="K494" i="28"/>
  <c r="L486" i="28"/>
  <c r="K486" i="28"/>
  <c r="K478" i="28"/>
  <c r="L478" i="28"/>
  <c r="L470" i="28"/>
  <c r="K470" i="28"/>
  <c r="L462" i="28"/>
  <c r="K462" i="28"/>
  <c r="L454" i="28"/>
  <c r="K454" i="28"/>
  <c r="L446" i="28"/>
  <c r="K446" i="28"/>
  <c r="K438" i="28"/>
  <c r="L438" i="28"/>
  <c r="L430" i="28"/>
  <c r="K430" i="28"/>
  <c r="L422" i="28"/>
  <c r="K422" i="28"/>
  <c r="K414" i="28"/>
  <c r="L414" i="28"/>
  <c r="L406" i="28"/>
  <c r="K406" i="28"/>
  <c r="L398" i="28"/>
  <c r="K398" i="28"/>
  <c r="L390" i="28"/>
  <c r="K390" i="28"/>
  <c r="L382" i="28"/>
  <c r="K382" i="28"/>
  <c r="K374" i="28"/>
  <c r="L374" i="28"/>
  <c r="L366" i="28"/>
  <c r="K366" i="28"/>
  <c r="L358" i="28"/>
  <c r="K358" i="28"/>
  <c r="K350" i="28"/>
  <c r="L350" i="28"/>
  <c r="L342" i="28"/>
  <c r="K342" i="28"/>
  <c r="L334" i="28"/>
  <c r="K334" i="28"/>
  <c r="L326" i="28"/>
  <c r="K326" i="28"/>
  <c r="L318" i="28"/>
  <c r="K318" i="28"/>
  <c r="K310" i="28"/>
  <c r="L310" i="28"/>
  <c r="L302" i="28"/>
  <c r="K302" i="28"/>
  <c r="L294" i="28"/>
  <c r="K294" i="28"/>
  <c r="K286" i="28"/>
  <c r="L286" i="28"/>
  <c r="L278" i="28"/>
  <c r="K278" i="28"/>
  <c r="L270" i="28"/>
  <c r="K270" i="28"/>
  <c r="L262" i="28"/>
  <c r="K262" i="28"/>
  <c r="L254" i="28"/>
  <c r="K254" i="28"/>
  <c r="K246" i="28"/>
  <c r="L246" i="28"/>
  <c r="L238" i="28"/>
  <c r="K238" i="28"/>
  <c r="L230" i="28"/>
  <c r="K230" i="28"/>
  <c r="K222" i="28"/>
  <c r="L222" i="28"/>
  <c r="L214" i="28"/>
  <c r="K214" i="28"/>
  <c r="L206" i="28"/>
  <c r="K206" i="28"/>
  <c r="L198" i="28"/>
  <c r="K198" i="28"/>
  <c r="L190" i="28"/>
  <c r="K190" i="28"/>
  <c r="K182" i="28"/>
  <c r="L182" i="28"/>
  <c r="L174" i="28"/>
  <c r="K174" i="28"/>
  <c r="K166" i="28"/>
  <c r="L166" i="28"/>
  <c r="K158" i="28"/>
  <c r="L158" i="28"/>
  <c r="L150" i="28"/>
  <c r="K150" i="28"/>
  <c r="L142" i="28"/>
  <c r="K142" i="28"/>
  <c r="L134" i="28"/>
  <c r="K134" i="28"/>
  <c r="L126" i="28"/>
  <c r="K126" i="28"/>
  <c r="L118" i="28"/>
  <c r="K118" i="28"/>
  <c r="L110" i="28"/>
  <c r="K110" i="28"/>
  <c r="L102" i="28"/>
  <c r="K102" i="28"/>
  <c r="L94" i="28"/>
  <c r="K94" i="28"/>
  <c r="L86" i="28"/>
  <c r="K86" i="28"/>
  <c r="L78" i="28"/>
  <c r="K78" i="28"/>
  <c r="L70" i="28"/>
  <c r="K70" i="28"/>
  <c r="L62" i="28"/>
  <c r="K62" i="28"/>
  <c r="L54" i="28"/>
  <c r="K54" i="28"/>
  <c r="L46" i="28"/>
  <c r="K46" i="28"/>
  <c r="L38" i="28"/>
  <c r="K38" i="28"/>
  <c r="L30" i="28"/>
  <c r="K30" i="28"/>
  <c r="L22" i="28"/>
  <c r="K22" i="28"/>
  <c r="N497" i="28"/>
  <c r="J497" i="28"/>
  <c r="M498" i="33" s="1"/>
  <c r="M497" i="28"/>
  <c r="N485" i="28"/>
  <c r="J485" i="28"/>
  <c r="M486" i="33" s="1"/>
  <c r="M485" i="28"/>
  <c r="N473" i="28"/>
  <c r="J473" i="28"/>
  <c r="M474" i="33" s="1"/>
  <c r="M473" i="28"/>
  <c r="N461" i="28"/>
  <c r="J461" i="28"/>
  <c r="M462" i="33" s="1"/>
  <c r="M461" i="28"/>
  <c r="N449" i="28"/>
  <c r="J449" i="28"/>
  <c r="M450" i="33" s="1"/>
  <c r="M449" i="28"/>
  <c r="N437" i="28"/>
  <c r="J437" i="28"/>
  <c r="M438" i="33" s="1"/>
  <c r="M437" i="28"/>
  <c r="N425" i="28"/>
  <c r="J425" i="28"/>
  <c r="M426" i="33" s="1"/>
  <c r="M425" i="28"/>
  <c r="N413" i="28"/>
  <c r="J413" i="28"/>
  <c r="M414" i="33" s="1"/>
  <c r="M413" i="28"/>
  <c r="N401" i="28"/>
  <c r="J401" i="28"/>
  <c r="M402" i="33" s="1"/>
  <c r="M401" i="28"/>
  <c r="N389" i="28"/>
  <c r="J389" i="28"/>
  <c r="M390" i="33" s="1"/>
  <c r="M389" i="28"/>
  <c r="N377" i="28"/>
  <c r="J377" i="28"/>
  <c r="M378" i="33" s="1"/>
  <c r="M377" i="28"/>
  <c r="N365" i="28"/>
  <c r="J365" i="28"/>
  <c r="M366" i="33" s="1"/>
  <c r="M365" i="28"/>
  <c r="N353" i="28"/>
  <c r="J353" i="28"/>
  <c r="M354" i="33" s="1"/>
  <c r="M353" i="28"/>
  <c r="N341" i="28"/>
  <c r="J341" i="28"/>
  <c r="M342" i="33" s="1"/>
  <c r="M341" i="28"/>
  <c r="N329" i="28"/>
  <c r="J329" i="28"/>
  <c r="M330" i="33" s="1"/>
  <c r="M329" i="28"/>
  <c r="N317" i="28"/>
  <c r="J317" i="28"/>
  <c r="M318" i="33" s="1"/>
  <c r="M317" i="28"/>
  <c r="N305" i="28"/>
  <c r="J305" i="28"/>
  <c r="M306" i="33" s="1"/>
  <c r="M305" i="28"/>
  <c r="N293" i="28"/>
  <c r="J293" i="28"/>
  <c r="M294" i="33" s="1"/>
  <c r="M293" i="28"/>
  <c r="N281" i="28"/>
  <c r="J281" i="28"/>
  <c r="M282" i="33" s="1"/>
  <c r="M281" i="28"/>
  <c r="N269" i="28"/>
  <c r="J269" i="28"/>
  <c r="M270" i="33" s="1"/>
  <c r="M269" i="28"/>
  <c r="N257" i="28"/>
  <c r="J257" i="28"/>
  <c r="M258" i="33" s="1"/>
  <c r="M257" i="28"/>
  <c r="N245" i="28"/>
  <c r="J245" i="28"/>
  <c r="M246" i="33" s="1"/>
  <c r="M245" i="28"/>
  <c r="N233" i="28"/>
  <c r="J233" i="28"/>
  <c r="M234" i="33" s="1"/>
  <c r="M233" i="28"/>
  <c r="N221" i="28"/>
  <c r="J221" i="28"/>
  <c r="M222" i="33" s="1"/>
  <c r="M221" i="28"/>
  <c r="N209" i="28"/>
  <c r="J209" i="28"/>
  <c r="M210" i="33" s="1"/>
  <c r="M209" i="28"/>
  <c r="N197" i="28"/>
  <c r="J197" i="28"/>
  <c r="M198" i="33" s="1"/>
  <c r="M197" i="28"/>
  <c r="N185" i="28"/>
  <c r="J185" i="28"/>
  <c r="M186" i="33" s="1"/>
  <c r="M185" i="28"/>
  <c r="N173" i="28"/>
  <c r="J173" i="28"/>
  <c r="M174" i="33" s="1"/>
  <c r="M173" i="28"/>
  <c r="N161" i="28"/>
  <c r="M161" i="28"/>
  <c r="J161" i="28"/>
  <c r="M162" i="33" s="1"/>
  <c r="N149" i="28"/>
  <c r="M149" i="28"/>
  <c r="J149" i="28"/>
  <c r="M150" i="33" s="1"/>
  <c r="N137" i="28"/>
  <c r="M137" i="28"/>
  <c r="J137" i="28"/>
  <c r="M138" i="33" s="1"/>
  <c r="N125" i="28"/>
  <c r="M125" i="28"/>
  <c r="J125" i="28"/>
  <c r="M126" i="33" s="1"/>
  <c r="N113" i="28"/>
  <c r="M113" i="28"/>
  <c r="J113" i="28"/>
  <c r="M114" i="33" s="1"/>
  <c r="N101" i="28"/>
  <c r="M101" i="28"/>
  <c r="J101" i="28"/>
  <c r="M102" i="33" s="1"/>
  <c r="N89" i="28"/>
  <c r="M89" i="28"/>
  <c r="J89" i="28"/>
  <c r="M90" i="33" s="1"/>
  <c r="N77" i="28"/>
  <c r="M77" i="28"/>
  <c r="J77" i="28"/>
  <c r="M78" i="33" s="1"/>
  <c r="N65" i="28"/>
  <c r="M65" i="28"/>
  <c r="J65" i="28"/>
  <c r="M66" i="33" s="1"/>
  <c r="N53" i="28"/>
  <c r="M53" i="28"/>
  <c r="J53" i="28"/>
  <c r="M54" i="33" s="1"/>
  <c r="N41" i="28"/>
  <c r="M41" i="28"/>
  <c r="J41" i="28"/>
  <c r="M42" i="33" s="1"/>
  <c r="M29" i="28"/>
  <c r="J29" i="28"/>
  <c r="M30" i="33" s="1"/>
  <c r="N496" i="28"/>
  <c r="M496" i="28"/>
  <c r="J496" i="28"/>
  <c r="M497" i="33" s="1"/>
  <c r="N484" i="28"/>
  <c r="J484" i="28"/>
  <c r="M485" i="33" s="1"/>
  <c r="M484" i="28"/>
  <c r="N472" i="28"/>
  <c r="M472" i="28"/>
  <c r="J472" i="28"/>
  <c r="M473" i="33" s="1"/>
  <c r="N460" i="28"/>
  <c r="J460" i="28"/>
  <c r="M461" i="33" s="1"/>
  <c r="M460" i="28"/>
  <c r="N448" i="28"/>
  <c r="M448" i="28"/>
  <c r="J448" i="28"/>
  <c r="M449" i="33" s="1"/>
  <c r="N436" i="28"/>
  <c r="M436" i="28"/>
  <c r="J436" i="28"/>
  <c r="M437" i="33" s="1"/>
  <c r="N424" i="28"/>
  <c r="J424" i="28"/>
  <c r="M425" i="33" s="1"/>
  <c r="M424" i="28"/>
  <c r="N412" i="28"/>
  <c r="J412" i="28"/>
  <c r="M413" i="33" s="1"/>
  <c r="M412" i="28"/>
  <c r="N400" i="28"/>
  <c r="J400" i="28"/>
  <c r="M401" i="33" s="1"/>
  <c r="M400" i="28"/>
  <c r="N388" i="28"/>
  <c r="J388" i="28"/>
  <c r="M389" i="33" s="1"/>
  <c r="M388" i="28"/>
  <c r="N376" i="28"/>
  <c r="J376" i="28"/>
  <c r="M377" i="33" s="1"/>
  <c r="M376" i="28"/>
  <c r="N364" i="28"/>
  <c r="J364" i="28"/>
  <c r="M365" i="33" s="1"/>
  <c r="M364" i="28"/>
  <c r="N352" i="28"/>
  <c r="J352" i="28"/>
  <c r="M353" i="33" s="1"/>
  <c r="M352" i="28"/>
  <c r="N340" i="28"/>
  <c r="J340" i="28"/>
  <c r="M341" i="33" s="1"/>
  <c r="M340" i="28"/>
  <c r="N328" i="28"/>
  <c r="J328" i="28"/>
  <c r="M329" i="33" s="1"/>
  <c r="M328" i="28"/>
  <c r="N316" i="28"/>
  <c r="J316" i="28"/>
  <c r="M317" i="33" s="1"/>
  <c r="M316" i="28"/>
  <c r="N304" i="28"/>
  <c r="J304" i="28"/>
  <c r="M305" i="33" s="1"/>
  <c r="M304" i="28"/>
  <c r="N292" i="28"/>
  <c r="J292" i="28"/>
  <c r="M293" i="33" s="1"/>
  <c r="M292" i="28"/>
  <c r="N280" i="28"/>
  <c r="J280" i="28"/>
  <c r="M281" i="33" s="1"/>
  <c r="M280" i="28"/>
  <c r="N268" i="28"/>
  <c r="J268" i="28"/>
  <c r="M269" i="33" s="1"/>
  <c r="M268" i="28"/>
  <c r="N256" i="28"/>
  <c r="J256" i="28"/>
  <c r="M257" i="33" s="1"/>
  <c r="M256" i="28"/>
  <c r="N244" i="28"/>
  <c r="J244" i="28"/>
  <c r="M245" i="33" s="1"/>
  <c r="M244" i="28"/>
  <c r="N232" i="28"/>
  <c r="J232" i="28"/>
  <c r="M233" i="33" s="1"/>
  <c r="M232" i="28"/>
  <c r="N220" i="28"/>
  <c r="J220" i="28"/>
  <c r="M221" i="33" s="1"/>
  <c r="M220" i="28"/>
  <c r="N208" i="28"/>
  <c r="J208" i="28"/>
  <c r="M209" i="33" s="1"/>
  <c r="M208" i="28"/>
  <c r="N196" i="28"/>
  <c r="J196" i="28"/>
  <c r="M197" i="33" s="1"/>
  <c r="M196" i="28"/>
  <c r="N184" i="28"/>
  <c r="J184" i="28"/>
  <c r="M185" i="33" s="1"/>
  <c r="M184" i="28"/>
  <c r="N172" i="28"/>
  <c r="J172" i="28"/>
  <c r="M173" i="33" s="1"/>
  <c r="M172" i="28"/>
  <c r="N160" i="28"/>
  <c r="J160" i="28"/>
  <c r="M161" i="33" s="1"/>
  <c r="M160" i="28"/>
  <c r="N148" i="28"/>
  <c r="M148" i="28"/>
  <c r="J148" i="28"/>
  <c r="M149" i="33" s="1"/>
  <c r="N136" i="28"/>
  <c r="M136" i="28"/>
  <c r="J136" i="28"/>
  <c r="M137" i="33" s="1"/>
  <c r="N124" i="28"/>
  <c r="M124" i="28"/>
  <c r="J124" i="28"/>
  <c r="M125" i="33" s="1"/>
  <c r="N112" i="28"/>
  <c r="M112" i="28"/>
  <c r="J112" i="28"/>
  <c r="M113" i="33" s="1"/>
  <c r="N100" i="28"/>
  <c r="M100" i="28"/>
  <c r="J100" i="28"/>
  <c r="M101" i="33" s="1"/>
  <c r="N88" i="28"/>
  <c r="M88" i="28"/>
  <c r="J88" i="28"/>
  <c r="M89" i="33" s="1"/>
  <c r="N76" i="28"/>
  <c r="M76" i="28"/>
  <c r="J76" i="28"/>
  <c r="M77" i="33" s="1"/>
  <c r="N64" i="28"/>
  <c r="M64" i="28"/>
  <c r="J64" i="28"/>
  <c r="M65" i="33" s="1"/>
  <c r="N52" i="28"/>
  <c r="M52" i="28"/>
  <c r="J52" i="28"/>
  <c r="M53" i="33" s="1"/>
  <c r="J40" i="28"/>
  <c r="M41" i="33" s="1"/>
  <c r="N40" i="28"/>
  <c r="M40" i="28"/>
  <c r="J28" i="28"/>
  <c r="M29" i="33" s="1"/>
  <c r="M28" i="28"/>
  <c r="N495" i="28"/>
  <c r="J495" i="28"/>
  <c r="M496" i="33" s="1"/>
  <c r="M495" i="28"/>
  <c r="N483" i="28"/>
  <c r="J483" i="28"/>
  <c r="M484" i="33" s="1"/>
  <c r="M483" i="28"/>
  <c r="N471" i="28"/>
  <c r="J471" i="28"/>
  <c r="M472" i="33" s="1"/>
  <c r="M471" i="28"/>
  <c r="N459" i="28"/>
  <c r="J459" i="28"/>
  <c r="M460" i="33" s="1"/>
  <c r="M459" i="28"/>
  <c r="N447" i="28"/>
  <c r="J447" i="28"/>
  <c r="M448" i="33" s="1"/>
  <c r="M447" i="28"/>
  <c r="N435" i="28"/>
  <c r="J435" i="28"/>
  <c r="M436" i="33" s="1"/>
  <c r="M435" i="28"/>
  <c r="N423" i="28"/>
  <c r="J423" i="28"/>
  <c r="M424" i="33" s="1"/>
  <c r="M423" i="28"/>
  <c r="N411" i="28"/>
  <c r="J411" i="28"/>
  <c r="M412" i="33" s="1"/>
  <c r="M411" i="28"/>
  <c r="N399" i="28"/>
  <c r="J399" i="28"/>
  <c r="M400" i="33" s="1"/>
  <c r="M399" i="28"/>
  <c r="N387" i="28"/>
  <c r="J387" i="28"/>
  <c r="M388" i="33" s="1"/>
  <c r="M387" i="28"/>
  <c r="N375" i="28"/>
  <c r="J375" i="28"/>
  <c r="M376" i="33" s="1"/>
  <c r="M375" i="28"/>
  <c r="N363" i="28"/>
  <c r="J363" i="28"/>
  <c r="M364" i="33" s="1"/>
  <c r="M363" i="28"/>
  <c r="N351" i="28"/>
  <c r="J351" i="28"/>
  <c r="M352" i="33" s="1"/>
  <c r="M351" i="28"/>
  <c r="N339" i="28"/>
  <c r="J339" i="28"/>
  <c r="M340" i="33" s="1"/>
  <c r="M339" i="28"/>
  <c r="N327" i="28"/>
  <c r="J327" i="28"/>
  <c r="M328" i="33" s="1"/>
  <c r="M327" i="28"/>
  <c r="N315" i="28"/>
  <c r="J315" i="28"/>
  <c r="M316" i="33" s="1"/>
  <c r="M315" i="28"/>
  <c r="N303" i="28"/>
  <c r="J303" i="28"/>
  <c r="M304" i="33" s="1"/>
  <c r="M303" i="28"/>
  <c r="N291" i="28"/>
  <c r="J291" i="28"/>
  <c r="M292" i="33" s="1"/>
  <c r="M291" i="28"/>
  <c r="N279" i="28"/>
  <c r="J279" i="28"/>
  <c r="M280" i="33" s="1"/>
  <c r="M279" i="28"/>
  <c r="N267" i="28"/>
  <c r="J267" i="28"/>
  <c r="M268" i="33" s="1"/>
  <c r="M267" i="28"/>
  <c r="N255" i="28"/>
  <c r="J255" i="28"/>
  <c r="M256" i="33" s="1"/>
  <c r="M255" i="28"/>
  <c r="N243" i="28"/>
  <c r="J243" i="28"/>
  <c r="M244" i="33" s="1"/>
  <c r="M243" i="28"/>
  <c r="N231" i="28"/>
  <c r="J231" i="28"/>
  <c r="M232" i="33" s="1"/>
  <c r="M231" i="28"/>
  <c r="N219" i="28"/>
  <c r="J219" i="28"/>
  <c r="M220" i="33" s="1"/>
  <c r="M219" i="28"/>
  <c r="N207" i="28"/>
  <c r="J207" i="28"/>
  <c r="M208" i="33" s="1"/>
  <c r="M207" i="28"/>
  <c r="N195" i="28"/>
  <c r="J195" i="28"/>
  <c r="M196" i="33" s="1"/>
  <c r="M195" i="28"/>
  <c r="N183" i="28"/>
  <c r="J183" i="28"/>
  <c r="M184" i="33" s="1"/>
  <c r="M183" i="28"/>
  <c r="N171" i="28"/>
  <c r="J171" i="28"/>
  <c r="M172" i="33" s="1"/>
  <c r="M171" i="28"/>
  <c r="J159" i="28"/>
  <c r="M160" i="33" s="1"/>
  <c r="M159" i="28"/>
  <c r="N159" i="28"/>
  <c r="J147" i="28"/>
  <c r="M148" i="33" s="1"/>
  <c r="M147" i="28"/>
  <c r="N147" i="28"/>
  <c r="J135" i="28"/>
  <c r="M136" i="33" s="1"/>
  <c r="M135" i="28"/>
  <c r="N135" i="28"/>
  <c r="J123" i="28"/>
  <c r="M124" i="33" s="1"/>
  <c r="M123" i="28"/>
  <c r="N123" i="28"/>
  <c r="J111" i="28"/>
  <c r="M112" i="33" s="1"/>
  <c r="M111" i="28"/>
  <c r="N111" i="28"/>
  <c r="J99" i="28"/>
  <c r="M100" i="33" s="1"/>
  <c r="M99" i="28"/>
  <c r="N99" i="28"/>
  <c r="J87" i="28"/>
  <c r="M88" i="33" s="1"/>
  <c r="M87" i="28"/>
  <c r="N87" i="28"/>
  <c r="J75" i="28"/>
  <c r="M76" i="33" s="1"/>
  <c r="M75" i="28"/>
  <c r="N75" i="28"/>
  <c r="J63" i="28"/>
  <c r="M64" i="33" s="1"/>
  <c r="M63" i="28"/>
  <c r="N63" i="28"/>
  <c r="J51" i="28"/>
  <c r="M52" i="33" s="1"/>
  <c r="M51" i="28"/>
  <c r="N51" i="28"/>
  <c r="J39" i="28"/>
  <c r="M40" i="33" s="1"/>
  <c r="M39" i="28"/>
  <c r="N39" i="28"/>
  <c r="J27" i="28"/>
  <c r="M28" i="33" s="1"/>
  <c r="M27" i="28"/>
  <c r="N494" i="28"/>
  <c r="J494" i="28"/>
  <c r="M495" i="33" s="1"/>
  <c r="M494" i="28"/>
  <c r="N482" i="28"/>
  <c r="J482" i="28"/>
  <c r="M483" i="33" s="1"/>
  <c r="M482" i="28"/>
  <c r="N470" i="28"/>
  <c r="J470" i="28"/>
  <c r="M471" i="33" s="1"/>
  <c r="M470" i="28"/>
  <c r="N458" i="28"/>
  <c r="J458" i="28"/>
  <c r="M459" i="33" s="1"/>
  <c r="M458" i="28"/>
  <c r="N446" i="28"/>
  <c r="J446" i="28"/>
  <c r="M447" i="33" s="1"/>
  <c r="M446" i="28"/>
  <c r="N434" i="28"/>
  <c r="J434" i="28"/>
  <c r="M435" i="33" s="1"/>
  <c r="M434" i="28"/>
  <c r="N422" i="28"/>
  <c r="J422" i="28"/>
  <c r="M423" i="33" s="1"/>
  <c r="M422" i="28"/>
  <c r="N410" i="28"/>
  <c r="J410" i="28"/>
  <c r="M411" i="33" s="1"/>
  <c r="M410" i="28"/>
  <c r="N398" i="28"/>
  <c r="J398" i="28"/>
  <c r="M399" i="33" s="1"/>
  <c r="M398" i="28"/>
  <c r="N386" i="28"/>
  <c r="J386" i="28"/>
  <c r="M387" i="33" s="1"/>
  <c r="M386" i="28"/>
  <c r="N374" i="28"/>
  <c r="J374" i="28"/>
  <c r="M375" i="33" s="1"/>
  <c r="M374" i="28"/>
  <c r="N362" i="28"/>
  <c r="J362" i="28"/>
  <c r="M363" i="33" s="1"/>
  <c r="M362" i="28"/>
  <c r="N350" i="28"/>
  <c r="J350" i="28"/>
  <c r="M351" i="33" s="1"/>
  <c r="M350" i="28"/>
  <c r="N338" i="28"/>
  <c r="J338" i="28"/>
  <c r="M339" i="33" s="1"/>
  <c r="M338" i="28"/>
  <c r="N326" i="28"/>
  <c r="J326" i="28"/>
  <c r="M327" i="33" s="1"/>
  <c r="M326" i="28"/>
  <c r="N314" i="28"/>
  <c r="J314" i="28"/>
  <c r="M315" i="33" s="1"/>
  <c r="M314" i="28"/>
  <c r="N302" i="28"/>
  <c r="J302" i="28"/>
  <c r="M303" i="33" s="1"/>
  <c r="M302" i="28"/>
  <c r="N290" i="28"/>
  <c r="J290" i="28"/>
  <c r="M291" i="33" s="1"/>
  <c r="M290" i="28"/>
  <c r="N278" i="28"/>
  <c r="J278" i="28"/>
  <c r="M279" i="33" s="1"/>
  <c r="M278" i="28"/>
  <c r="N266" i="28"/>
  <c r="J266" i="28"/>
  <c r="M267" i="33" s="1"/>
  <c r="M266" i="28"/>
  <c r="N254" i="28"/>
  <c r="J254" i="28"/>
  <c r="M255" i="33" s="1"/>
  <c r="M254" i="28"/>
  <c r="N242" i="28"/>
  <c r="J242" i="28"/>
  <c r="M243" i="33" s="1"/>
  <c r="M242" i="28"/>
  <c r="N230" i="28"/>
  <c r="J230" i="28"/>
  <c r="M231" i="33" s="1"/>
  <c r="M230" i="28"/>
  <c r="N218" i="28"/>
  <c r="J218" i="28"/>
  <c r="M219" i="33" s="1"/>
  <c r="M218" i="28"/>
  <c r="N206" i="28"/>
  <c r="J206" i="28"/>
  <c r="M207" i="33" s="1"/>
  <c r="M206" i="28"/>
  <c r="N194" i="28"/>
  <c r="J194" i="28"/>
  <c r="M195" i="33" s="1"/>
  <c r="M194" i="28"/>
  <c r="N182" i="28"/>
  <c r="J182" i="28"/>
  <c r="M183" i="33" s="1"/>
  <c r="M182" i="28"/>
  <c r="N170" i="28"/>
  <c r="J170" i="28"/>
  <c r="M171" i="33" s="1"/>
  <c r="M170" i="28"/>
  <c r="N158" i="28"/>
  <c r="M158" i="28"/>
  <c r="J158" i="28"/>
  <c r="M159" i="33" s="1"/>
  <c r="N146" i="28"/>
  <c r="M146" i="28"/>
  <c r="J146" i="28"/>
  <c r="M147" i="33" s="1"/>
  <c r="N134" i="28"/>
  <c r="M134" i="28"/>
  <c r="J134" i="28"/>
  <c r="M135" i="33" s="1"/>
  <c r="N122" i="28"/>
  <c r="M122" i="28"/>
  <c r="J122" i="28"/>
  <c r="M123" i="33" s="1"/>
  <c r="N110" i="28"/>
  <c r="M110" i="28"/>
  <c r="J110" i="28"/>
  <c r="M111" i="33" s="1"/>
  <c r="N98" i="28"/>
  <c r="M98" i="28"/>
  <c r="J98" i="28"/>
  <c r="M99" i="33" s="1"/>
  <c r="N86" i="28"/>
  <c r="M86" i="28"/>
  <c r="J86" i="28"/>
  <c r="M87" i="33" s="1"/>
  <c r="N74" i="28"/>
  <c r="M74" i="28"/>
  <c r="J74" i="28"/>
  <c r="M75" i="33" s="1"/>
  <c r="N62" i="28"/>
  <c r="M62" i="28"/>
  <c r="J62" i="28"/>
  <c r="M63" i="33" s="1"/>
  <c r="N50" i="28"/>
  <c r="M50" i="28"/>
  <c r="J50" i="28"/>
  <c r="M51" i="33" s="1"/>
  <c r="N38" i="28"/>
  <c r="M38" i="28"/>
  <c r="J38" i="28"/>
  <c r="M39" i="33" s="1"/>
  <c r="M26" i="28"/>
  <c r="J26" i="28"/>
  <c r="M27" i="33" s="1"/>
  <c r="N505" i="28"/>
  <c r="J505" i="28"/>
  <c r="M506" i="33" s="1"/>
  <c r="M505" i="28"/>
  <c r="N493" i="28"/>
  <c r="J493" i="28"/>
  <c r="M494" i="33" s="1"/>
  <c r="M493" i="28"/>
  <c r="N481" i="28"/>
  <c r="J481" i="28"/>
  <c r="M482" i="33" s="1"/>
  <c r="M481" i="28"/>
  <c r="N469" i="28"/>
  <c r="J469" i="28"/>
  <c r="M470" i="33" s="1"/>
  <c r="M469" i="28"/>
  <c r="N457" i="28"/>
  <c r="J457" i="28"/>
  <c r="M458" i="33" s="1"/>
  <c r="M457" i="28"/>
  <c r="N445" i="28"/>
  <c r="J445" i="28"/>
  <c r="M446" i="33" s="1"/>
  <c r="M445" i="28"/>
  <c r="N433" i="28"/>
  <c r="J433" i="28"/>
  <c r="M434" i="33" s="1"/>
  <c r="M433" i="28"/>
  <c r="N421" i="28"/>
  <c r="J421" i="28"/>
  <c r="M422" i="33" s="1"/>
  <c r="M421" i="28"/>
  <c r="N409" i="28"/>
  <c r="J409" i="28"/>
  <c r="M410" i="33" s="1"/>
  <c r="M409" i="28"/>
  <c r="N397" i="28"/>
  <c r="J397" i="28"/>
  <c r="M398" i="33" s="1"/>
  <c r="M397" i="28"/>
  <c r="N385" i="28"/>
  <c r="J385" i="28"/>
  <c r="M386" i="33" s="1"/>
  <c r="M385" i="28"/>
  <c r="N373" i="28"/>
  <c r="J373" i="28"/>
  <c r="M374" i="33" s="1"/>
  <c r="M373" i="28"/>
  <c r="N361" i="28"/>
  <c r="J361" i="28"/>
  <c r="M362" i="33" s="1"/>
  <c r="M361" i="28"/>
  <c r="N349" i="28"/>
  <c r="J349" i="28"/>
  <c r="M350" i="33" s="1"/>
  <c r="M349" i="28"/>
  <c r="N337" i="28"/>
  <c r="J337" i="28"/>
  <c r="M338" i="33" s="1"/>
  <c r="M337" i="28"/>
  <c r="N325" i="28"/>
  <c r="J325" i="28"/>
  <c r="M326" i="33" s="1"/>
  <c r="M325" i="28"/>
  <c r="N313" i="28"/>
  <c r="J313" i="28"/>
  <c r="M314" i="33" s="1"/>
  <c r="M313" i="28"/>
  <c r="N301" i="28"/>
  <c r="J301" i="28"/>
  <c r="M302" i="33" s="1"/>
  <c r="M301" i="28"/>
  <c r="N289" i="28"/>
  <c r="J289" i="28"/>
  <c r="M290" i="33" s="1"/>
  <c r="M289" i="28"/>
  <c r="N277" i="28"/>
  <c r="J277" i="28"/>
  <c r="M278" i="33" s="1"/>
  <c r="M277" i="28"/>
  <c r="N265" i="28"/>
  <c r="J265" i="28"/>
  <c r="M266" i="33" s="1"/>
  <c r="M265" i="28"/>
  <c r="N253" i="28"/>
  <c r="J253" i="28"/>
  <c r="M254" i="33" s="1"/>
  <c r="M253" i="28"/>
  <c r="N241" i="28"/>
  <c r="J241" i="28"/>
  <c r="M242" i="33" s="1"/>
  <c r="M241" i="28"/>
  <c r="N229" i="28"/>
  <c r="J229" i="28"/>
  <c r="M230" i="33" s="1"/>
  <c r="M229" i="28"/>
  <c r="N217" i="28"/>
  <c r="J217" i="28"/>
  <c r="M218" i="33" s="1"/>
  <c r="M217" i="28"/>
  <c r="N205" i="28"/>
  <c r="J205" i="28"/>
  <c r="M206" i="33" s="1"/>
  <c r="M205" i="28"/>
  <c r="N193" i="28"/>
  <c r="J193" i="28"/>
  <c r="M194" i="33" s="1"/>
  <c r="M193" i="28"/>
  <c r="N181" i="28"/>
  <c r="J181" i="28"/>
  <c r="M182" i="33" s="1"/>
  <c r="M181" i="28"/>
  <c r="N169" i="28"/>
  <c r="J169" i="28"/>
  <c r="M170" i="33" s="1"/>
  <c r="M169" i="28"/>
  <c r="N157" i="28"/>
  <c r="M157" i="28"/>
  <c r="J157" i="28"/>
  <c r="M158" i="33" s="1"/>
  <c r="N145" i="28"/>
  <c r="M145" i="28"/>
  <c r="J145" i="28"/>
  <c r="M146" i="33" s="1"/>
  <c r="N133" i="28"/>
  <c r="M133" i="28"/>
  <c r="J133" i="28"/>
  <c r="M134" i="33" s="1"/>
  <c r="N121" i="28"/>
  <c r="M121" i="28"/>
  <c r="J121" i="28"/>
  <c r="M122" i="33" s="1"/>
  <c r="N109" i="28"/>
  <c r="M109" i="28"/>
  <c r="J109" i="28"/>
  <c r="M110" i="33" s="1"/>
  <c r="N97" i="28"/>
  <c r="M97" i="28"/>
  <c r="J97" i="28"/>
  <c r="M98" i="33" s="1"/>
  <c r="N85" i="28"/>
  <c r="M85" i="28"/>
  <c r="J85" i="28"/>
  <c r="M86" i="33" s="1"/>
  <c r="N73" i="28"/>
  <c r="M73" i="28"/>
  <c r="J73" i="28"/>
  <c r="M74" i="33" s="1"/>
  <c r="N61" i="28"/>
  <c r="M61" i="28"/>
  <c r="J61" i="28"/>
  <c r="M62" i="33" s="1"/>
  <c r="N49" i="28"/>
  <c r="M49" i="28"/>
  <c r="J49" i="28"/>
  <c r="M50" i="33" s="1"/>
  <c r="N37" i="28"/>
  <c r="J37" i="28"/>
  <c r="M38" i="33" s="1"/>
  <c r="M37" i="28"/>
  <c r="J25" i="28"/>
  <c r="M26" i="33" s="1"/>
  <c r="M25" i="28"/>
  <c r="N504" i="28"/>
  <c r="J504" i="28"/>
  <c r="M505" i="33" s="1"/>
  <c r="M504" i="28"/>
  <c r="N492" i="28"/>
  <c r="J492" i="28"/>
  <c r="M493" i="33" s="1"/>
  <c r="M492" i="28"/>
  <c r="N480" i="28"/>
  <c r="J480" i="28"/>
  <c r="M481" i="33" s="1"/>
  <c r="M480" i="28"/>
  <c r="N468" i="28"/>
  <c r="J468" i="28"/>
  <c r="M469" i="33" s="1"/>
  <c r="M468" i="28"/>
  <c r="N456" i="28"/>
  <c r="J456" i="28"/>
  <c r="M457" i="33" s="1"/>
  <c r="M456" i="28"/>
  <c r="N444" i="28"/>
  <c r="J444" i="28"/>
  <c r="M445" i="33" s="1"/>
  <c r="M444" i="28"/>
  <c r="N432" i="28"/>
  <c r="J432" i="28"/>
  <c r="M433" i="33" s="1"/>
  <c r="M432" i="28"/>
  <c r="N420" i="28"/>
  <c r="J420" i="28"/>
  <c r="M421" i="33" s="1"/>
  <c r="M420" i="28"/>
  <c r="N408" i="28"/>
  <c r="J408" i="28"/>
  <c r="M409" i="33" s="1"/>
  <c r="M408" i="28"/>
  <c r="N396" i="28"/>
  <c r="J396" i="28"/>
  <c r="M397" i="33" s="1"/>
  <c r="M396" i="28"/>
  <c r="N384" i="28"/>
  <c r="J384" i="28"/>
  <c r="M385" i="33" s="1"/>
  <c r="M384" i="28"/>
  <c r="N372" i="28"/>
  <c r="J372" i="28"/>
  <c r="M373" i="33" s="1"/>
  <c r="M372" i="28"/>
  <c r="N360" i="28"/>
  <c r="J360" i="28"/>
  <c r="M361" i="33" s="1"/>
  <c r="M360" i="28"/>
  <c r="N348" i="28"/>
  <c r="J348" i="28"/>
  <c r="M349" i="33" s="1"/>
  <c r="M348" i="28"/>
  <c r="N336" i="28"/>
  <c r="J336" i="28"/>
  <c r="M337" i="33" s="1"/>
  <c r="M336" i="28"/>
  <c r="N324" i="28"/>
  <c r="J324" i="28"/>
  <c r="M325" i="33" s="1"/>
  <c r="M324" i="28"/>
  <c r="N312" i="28"/>
  <c r="J312" i="28"/>
  <c r="M313" i="33" s="1"/>
  <c r="M312" i="28"/>
  <c r="N300" i="28"/>
  <c r="J300" i="28"/>
  <c r="M301" i="33" s="1"/>
  <c r="M300" i="28"/>
  <c r="N288" i="28"/>
  <c r="J288" i="28"/>
  <c r="M289" i="33" s="1"/>
  <c r="M288" i="28"/>
  <c r="N276" i="28"/>
  <c r="J276" i="28"/>
  <c r="M277" i="33" s="1"/>
  <c r="M276" i="28"/>
  <c r="N264" i="28"/>
  <c r="J264" i="28"/>
  <c r="M265" i="33" s="1"/>
  <c r="M264" i="28"/>
  <c r="N252" i="28"/>
  <c r="J252" i="28"/>
  <c r="M253" i="33" s="1"/>
  <c r="M252" i="28"/>
  <c r="N240" i="28"/>
  <c r="J240" i="28"/>
  <c r="M241" i="33" s="1"/>
  <c r="M240" i="28"/>
  <c r="N228" i="28"/>
  <c r="J228" i="28"/>
  <c r="M229" i="33" s="1"/>
  <c r="M228" i="28"/>
  <c r="N216" i="28"/>
  <c r="J216" i="28"/>
  <c r="M217" i="33" s="1"/>
  <c r="M216" i="28"/>
  <c r="N204" i="28"/>
  <c r="J204" i="28"/>
  <c r="M205" i="33" s="1"/>
  <c r="M204" i="28"/>
  <c r="N192" i="28"/>
  <c r="J192" i="28"/>
  <c r="M193" i="33" s="1"/>
  <c r="M192" i="28"/>
  <c r="N180" i="28"/>
  <c r="J180" i="28"/>
  <c r="M181" i="33" s="1"/>
  <c r="M180" i="28"/>
  <c r="N168" i="28"/>
  <c r="J168" i="28"/>
  <c r="M169" i="33" s="1"/>
  <c r="M168" i="28"/>
  <c r="J156" i="28"/>
  <c r="M157" i="33" s="1"/>
  <c r="N156" i="28"/>
  <c r="M156" i="28"/>
  <c r="J144" i="28"/>
  <c r="M145" i="33" s="1"/>
  <c r="N144" i="28"/>
  <c r="M144" i="28"/>
  <c r="J132" i="28"/>
  <c r="M133" i="33" s="1"/>
  <c r="N132" i="28"/>
  <c r="M132" i="28"/>
  <c r="J120" i="28"/>
  <c r="M121" i="33" s="1"/>
  <c r="N120" i="28"/>
  <c r="M120" i="28"/>
  <c r="J108" i="28"/>
  <c r="M109" i="33" s="1"/>
  <c r="N108" i="28"/>
  <c r="M108" i="28"/>
  <c r="J96" i="28"/>
  <c r="M97" i="33" s="1"/>
  <c r="N96" i="28"/>
  <c r="M96" i="28"/>
  <c r="J84" i="28"/>
  <c r="M85" i="33" s="1"/>
  <c r="N84" i="28"/>
  <c r="M84" i="28"/>
  <c r="J72" i="28"/>
  <c r="M73" i="33" s="1"/>
  <c r="N72" i="28"/>
  <c r="M72" i="28"/>
  <c r="J60" i="28"/>
  <c r="M61" i="33" s="1"/>
  <c r="N60" i="28"/>
  <c r="M60" i="28"/>
  <c r="J48" i="28"/>
  <c r="M49" i="33" s="1"/>
  <c r="N48" i="28"/>
  <c r="M48" i="28"/>
  <c r="J36" i="28"/>
  <c r="M37" i="33" s="1"/>
  <c r="N36" i="28"/>
  <c r="M36" i="28"/>
  <c r="J24" i="28"/>
  <c r="M25" i="33" s="1"/>
  <c r="M24" i="28"/>
  <c r="N503" i="28"/>
  <c r="J503" i="28"/>
  <c r="M504" i="33" s="1"/>
  <c r="M503" i="28"/>
  <c r="N491" i="28"/>
  <c r="J491" i="28"/>
  <c r="M492" i="33" s="1"/>
  <c r="M491" i="28"/>
  <c r="N479" i="28"/>
  <c r="J479" i="28"/>
  <c r="M480" i="33" s="1"/>
  <c r="M479" i="28"/>
  <c r="N467" i="28"/>
  <c r="J467" i="28"/>
  <c r="M468" i="33" s="1"/>
  <c r="M467" i="28"/>
  <c r="N455" i="28"/>
  <c r="J455" i="28"/>
  <c r="M456" i="33" s="1"/>
  <c r="M455" i="28"/>
  <c r="N443" i="28"/>
  <c r="J443" i="28"/>
  <c r="M444" i="33" s="1"/>
  <c r="M443" i="28"/>
  <c r="N431" i="28"/>
  <c r="J431" i="28"/>
  <c r="M432" i="33" s="1"/>
  <c r="M431" i="28"/>
  <c r="N419" i="28"/>
  <c r="J419" i="28"/>
  <c r="M420" i="33" s="1"/>
  <c r="M419" i="28"/>
  <c r="N407" i="28"/>
  <c r="J407" i="28"/>
  <c r="M408" i="33" s="1"/>
  <c r="M407" i="28"/>
  <c r="N395" i="28"/>
  <c r="J395" i="28"/>
  <c r="M396" i="33" s="1"/>
  <c r="M395" i="28"/>
  <c r="N383" i="28"/>
  <c r="J383" i="28"/>
  <c r="M384" i="33" s="1"/>
  <c r="M383" i="28"/>
  <c r="N371" i="28"/>
  <c r="J371" i="28"/>
  <c r="M372" i="33" s="1"/>
  <c r="M371" i="28"/>
  <c r="N359" i="28"/>
  <c r="J359" i="28"/>
  <c r="M360" i="33" s="1"/>
  <c r="M359" i="28"/>
  <c r="N347" i="28"/>
  <c r="J347" i="28"/>
  <c r="M348" i="33" s="1"/>
  <c r="M347" i="28"/>
  <c r="N335" i="28"/>
  <c r="J335" i="28"/>
  <c r="M336" i="33" s="1"/>
  <c r="M335" i="28"/>
  <c r="N323" i="28"/>
  <c r="J323" i="28"/>
  <c r="M324" i="33" s="1"/>
  <c r="M323" i="28"/>
  <c r="N311" i="28"/>
  <c r="J311" i="28"/>
  <c r="M312" i="33" s="1"/>
  <c r="M311" i="28"/>
  <c r="N299" i="28"/>
  <c r="J299" i="28"/>
  <c r="M300" i="33" s="1"/>
  <c r="M299" i="28"/>
  <c r="N287" i="28"/>
  <c r="J287" i="28"/>
  <c r="M288" i="33" s="1"/>
  <c r="M287" i="28"/>
  <c r="N275" i="28"/>
  <c r="J275" i="28"/>
  <c r="M276" i="33" s="1"/>
  <c r="M275" i="28"/>
  <c r="N263" i="28"/>
  <c r="J263" i="28"/>
  <c r="M264" i="33" s="1"/>
  <c r="M263" i="28"/>
  <c r="N251" i="28"/>
  <c r="J251" i="28"/>
  <c r="M252" i="33" s="1"/>
  <c r="M251" i="28"/>
  <c r="N239" i="28"/>
  <c r="J239" i="28"/>
  <c r="M240" i="33" s="1"/>
  <c r="M239" i="28"/>
  <c r="N227" i="28"/>
  <c r="J227" i="28"/>
  <c r="M228" i="33" s="1"/>
  <c r="M227" i="28"/>
  <c r="N215" i="28"/>
  <c r="J215" i="28"/>
  <c r="M216" i="33" s="1"/>
  <c r="M215" i="28"/>
  <c r="M204" i="33"/>
  <c r="N203" i="28"/>
  <c r="J203" i="28"/>
  <c r="M203" i="28"/>
  <c r="N191" i="28"/>
  <c r="J191" i="28"/>
  <c r="M192" i="33" s="1"/>
  <c r="M191" i="28"/>
  <c r="N179" i="28"/>
  <c r="J179" i="28"/>
  <c r="M180" i="33" s="1"/>
  <c r="M179" i="28"/>
  <c r="N167" i="28"/>
  <c r="J167" i="28"/>
  <c r="M168" i="33" s="1"/>
  <c r="M167" i="28"/>
  <c r="M155" i="28"/>
  <c r="N155" i="28"/>
  <c r="J155" i="28"/>
  <c r="M156" i="33" s="1"/>
  <c r="M143" i="28"/>
  <c r="N143" i="28"/>
  <c r="J143" i="28"/>
  <c r="M144" i="33" s="1"/>
  <c r="M131" i="28"/>
  <c r="N131" i="28"/>
  <c r="J131" i="28"/>
  <c r="M132" i="33" s="1"/>
  <c r="M119" i="28"/>
  <c r="N119" i="28"/>
  <c r="J119" i="28"/>
  <c r="M120" i="33" s="1"/>
  <c r="M107" i="28"/>
  <c r="N107" i="28"/>
  <c r="J107" i="28"/>
  <c r="M108" i="33" s="1"/>
  <c r="M95" i="28"/>
  <c r="N95" i="28"/>
  <c r="J95" i="28"/>
  <c r="M96" i="33" s="1"/>
  <c r="M83" i="28"/>
  <c r="N83" i="28"/>
  <c r="J83" i="28"/>
  <c r="M84" i="33" s="1"/>
  <c r="M71" i="28"/>
  <c r="N71" i="28"/>
  <c r="J71" i="28"/>
  <c r="M72" i="33" s="1"/>
  <c r="M59" i="28"/>
  <c r="N59" i="28"/>
  <c r="J59" i="28"/>
  <c r="M60" i="33" s="1"/>
  <c r="M47" i="28"/>
  <c r="N47" i="28"/>
  <c r="J47" i="28"/>
  <c r="M48" i="33" s="1"/>
  <c r="M35" i="28"/>
  <c r="N35" i="28"/>
  <c r="J35" i="28"/>
  <c r="M36" i="33" s="1"/>
  <c r="M23" i="28"/>
  <c r="J23" i="28"/>
  <c r="M24" i="33" s="1"/>
  <c r="N502" i="28"/>
  <c r="M502" i="28"/>
  <c r="J502" i="28"/>
  <c r="M503" i="33" s="1"/>
  <c r="N490" i="28"/>
  <c r="J490" i="28"/>
  <c r="M491" i="33" s="1"/>
  <c r="M490" i="28"/>
  <c r="N478" i="28"/>
  <c r="M478" i="28"/>
  <c r="J478" i="28"/>
  <c r="M479" i="33" s="1"/>
  <c r="N466" i="28"/>
  <c r="M466" i="28"/>
  <c r="J466" i="28"/>
  <c r="M467" i="33" s="1"/>
  <c r="N454" i="28"/>
  <c r="M454" i="28"/>
  <c r="J454" i="28"/>
  <c r="M455" i="33" s="1"/>
  <c r="N442" i="28"/>
  <c r="J442" i="28"/>
  <c r="M443" i="33" s="1"/>
  <c r="M442" i="28"/>
  <c r="N430" i="28"/>
  <c r="J430" i="28"/>
  <c r="M431" i="33" s="1"/>
  <c r="M430" i="28"/>
  <c r="N418" i="28"/>
  <c r="J418" i="28"/>
  <c r="M419" i="33" s="1"/>
  <c r="M418" i="28"/>
  <c r="N406" i="28"/>
  <c r="J406" i="28"/>
  <c r="M407" i="33" s="1"/>
  <c r="M406" i="28"/>
  <c r="N394" i="28"/>
  <c r="J394" i="28"/>
  <c r="M395" i="33" s="1"/>
  <c r="M394" i="28"/>
  <c r="N382" i="28"/>
  <c r="J382" i="28"/>
  <c r="M383" i="33" s="1"/>
  <c r="M382" i="28"/>
  <c r="N370" i="28"/>
  <c r="J370" i="28"/>
  <c r="M371" i="33" s="1"/>
  <c r="M370" i="28"/>
  <c r="N358" i="28"/>
  <c r="J358" i="28"/>
  <c r="M359" i="33" s="1"/>
  <c r="M358" i="28"/>
  <c r="N346" i="28"/>
  <c r="J346" i="28"/>
  <c r="M347" i="33" s="1"/>
  <c r="M346" i="28"/>
  <c r="N334" i="28"/>
  <c r="J334" i="28"/>
  <c r="M335" i="33" s="1"/>
  <c r="M334" i="28"/>
  <c r="N322" i="28"/>
  <c r="J322" i="28"/>
  <c r="M323" i="33" s="1"/>
  <c r="M322" i="28"/>
  <c r="N310" i="28"/>
  <c r="J310" i="28"/>
  <c r="M311" i="33" s="1"/>
  <c r="M310" i="28"/>
  <c r="N298" i="28"/>
  <c r="J298" i="28"/>
  <c r="M299" i="33" s="1"/>
  <c r="M298" i="28"/>
  <c r="N286" i="28"/>
  <c r="J286" i="28"/>
  <c r="M287" i="33" s="1"/>
  <c r="M286" i="28"/>
  <c r="N274" i="28"/>
  <c r="J274" i="28"/>
  <c r="M275" i="33" s="1"/>
  <c r="M274" i="28"/>
  <c r="N262" i="28"/>
  <c r="J262" i="28"/>
  <c r="M263" i="33" s="1"/>
  <c r="M262" i="28"/>
  <c r="N250" i="28"/>
  <c r="J250" i="28"/>
  <c r="M251" i="33" s="1"/>
  <c r="M250" i="28"/>
  <c r="N238" i="28"/>
  <c r="J238" i="28"/>
  <c r="M239" i="33" s="1"/>
  <c r="M238" i="28"/>
  <c r="N226" i="28"/>
  <c r="J226" i="28"/>
  <c r="M227" i="33" s="1"/>
  <c r="M226" i="28"/>
  <c r="N214" i="28"/>
  <c r="J214" i="28"/>
  <c r="M215" i="33" s="1"/>
  <c r="M214" i="28"/>
  <c r="N202" i="28"/>
  <c r="J202" i="28"/>
  <c r="M203" i="33" s="1"/>
  <c r="M202" i="28"/>
  <c r="M191" i="33"/>
  <c r="N190" i="28"/>
  <c r="J190" i="28"/>
  <c r="M190" i="28"/>
  <c r="N178" i="28"/>
  <c r="J178" i="28"/>
  <c r="M179" i="33" s="1"/>
  <c r="M178" i="28"/>
  <c r="N166" i="28"/>
  <c r="J166" i="28"/>
  <c r="M167" i="33" s="1"/>
  <c r="M166" i="28"/>
  <c r="M154" i="28"/>
  <c r="N154" i="28"/>
  <c r="J154" i="28"/>
  <c r="M155" i="33" s="1"/>
  <c r="M142" i="28"/>
  <c r="N142" i="28"/>
  <c r="J142" i="28"/>
  <c r="M143" i="33" s="1"/>
  <c r="M130" i="28"/>
  <c r="N130" i="28"/>
  <c r="J130" i="28"/>
  <c r="M131" i="33" s="1"/>
  <c r="M118" i="28"/>
  <c r="N118" i="28"/>
  <c r="J118" i="28"/>
  <c r="M119" i="33" s="1"/>
  <c r="M106" i="28"/>
  <c r="N106" i="28"/>
  <c r="J106" i="28"/>
  <c r="M107" i="33" s="1"/>
  <c r="M94" i="28"/>
  <c r="N94" i="28"/>
  <c r="J94" i="28"/>
  <c r="M95" i="33" s="1"/>
  <c r="M82" i="28"/>
  <c r="N82" i="28"/>
  <c r="J82" i="28"/>
  <c r="M83" i="33" s="1"/>
  <c r="M70" i="28"/>
  <c r="N70" i="28"/>
  <c r="J70" i="28"/>
  <c r="M71" i="33" s="1"/>
  <c r="M58" i="28"/>
  <c r="N58" i="28"/>
  <c r="J58" i="28"/>
  <c r="M59" i="33" s="1"/>
  <c r="M46" i="28"/>
  <c r="N46" i="28"/>
  <c r="J46" i="28"/>
  <c r="M47" i="33" s="1"/>
  <c r="J34" i="28"/>
  <c r="M35" i="33" s="1"/>
  <c r="M34" i="28"/>
  <c r="N34" i="28"/>
  <c r="M23" i="33"/>
  <c r="J22" i="28"/>
  <c r="M22" i="28"/>
  <c r="N22" i="28" s="1"/>
  <c r="N501" i="28"/>
  <c r="J501" i="28"/>
  <c r="M502" i="33" s="1"/>
  <c r="M501" i="28"/>
  <c r="M490" i="33"/>
  <c r="N489" i="28"/>
  <c r="J489" i="28"/>
  <c r="M489" i="28"/>
  <c r="N477" i="28"/>
  <c r="J477" i="28"/>
  <c r="M478" i="33" s="1"/>
  <c r="M477" i="28"/>
  <c r="N465" i="28"/>
  <c r="J465" i="28"/>
  <c r="M466" i="33" s="1"/>
  <c r="M465" i="28"/>
  <c r="N453" i="28"/>
  <c r="J453" i="28"/>
  <c r="M454" i="33" s="1"/>
  <c r="M453" i="28"/>
  <c r="N441" i="28"/>
  <c r="J441" i="28"/>
  <c r="M442" i="33" s="1"/>
  <c r="M441" i="28"/>
  <c r="N429" i="28"/>
  <c r="J429" i="28"/>
  <c r="M430" i="33" s="1"/>
  <c r="M429" i="28"/>
  <c r="N417" i="28"/>
  <c r="J417" i="28"/>
  <c r="M418" i="33" s="1"/>
  <c r="M417" i="28"/>
  <c r="N405" i="28"/>
  <c r="J405" i="28"/>
  <c r="M406" i="33" s="1"/>
  <c r="M405" i="28"/>
  <c r="N393" i="28"/>
  <c r="J393" i="28"/>
  <c r="M394" i="33" s="1"/>
  <c r="M393" i="28"/>
  <c r="N381" i="28"/>
  <c r="J381" i="28"/>
  <c r="M382" i="33" s="1"/>
  <c r="M381" i="28"/>
  <c r="N369" i="28"/>
  <c r="J369" i="28"/>
  <c r="M370" i="33" s="1"/>
  <c r="M369" i="28"/>
  <c r="N357" i="28"/>
  <c r="J357" i="28"/>
  <c r="M358" i="33" s="1"/>
  <c r="M357" i="28"/>
  <c r="N345" i="28"/>
  <c r="J345" i="28"/>
  <c r="M346" i="33" s="1"/>
  <c r="M345" i="28"/>
  <c r="N333" i="28"/>
  <c r="J333" i="28"/>
  <c r="M334" i="33" s="1"/>
  <c r="M333" i="28"/>
  <c r="N321" i="28"/>
  <c r="J321" i="28"/>
  <c r="M322" i="33" s="1"/>
  <c r="M321" i="28"/>
  <c r="N309" i="28"/>
  <c r="J309" i="28"/>
  <c r="M310" i="33" s="1"/>
  <c r="M309" i="28"/>
  <c r="N297" i="28"/>
  <c r="J297" i="28"/>
  <c r="M298" i="33" s="1"/>
  <c r="M297" i="28"/>
  <c r="N285" i="28"/>
  <c r="J285" i="28"/>
  <c r="M286" i="33" s="1"/>
  <c r="M285" i="28"/>
  <c r="N273" i="28"/>
  <c r="J273" i="28"/>
  <c r="M274" i="33" s="1"/>
  <c r="M273" i="28"/>
  <c r="N261" i="28"/>
  <c r="J261" i="28"/>
  <c r="M262" i="33" s="1"/>
  <c r="M261" i="28"/>
  <c r="M250" i="33"/>
  <c r="N249" i="28"/>
  <c r="J249" i="28"/>
  <c r="M249" i="28"/>
  <c r="N237" i="28"/>
  <c r="J237" i="28"/>
  <c r="M238" i="33" s="1"/>
  <c r="M237" i="28"/>
  <c r="N225" i="28"/>
  <c r="J225" i="28"/>
  <c r="M226" i="33" s="1"/>
  <c r="M225" i="28"/>
  <c r="N213" i="28"/>
  <c r="J213" i="28"/>
  <c r="M214" i="33" s="1"/>
  <c r="M213" i="28"/>
  <c r="N201" i="28"/>
  <c r="J201" i="28"/>
  <c r="M202" i="33" s="1"/>
  <c r="M201" i="28"/>
  <c r="N189" i="28"/>
  <c r="J189" i="28"/>
  <c r="M190" i="33" s="1"/>
  <c r="M189" i="28"/>
  <c r="M178" i="33"/>
  <c r="N177" i="28"/>
  <c r="J177" i="28"/>
  <c r="M177" i="28"/>
  <c r="N165" i="28"/>
  <c r="J165" i="28"/>
  <c r="M166" i="33" s="1"/>
  <c r="M165" i="28"/>
  <c r="J153" i="28"/>
  <c r="M154" i="33" s="1"/>
  <c r="M153" i="28"/>
  <c r="N153" i="28"/>
  <c r="M142" i="33"/>
  <c r="J141" i="28"/>
  <c r="M141" i="28"/>
  <c r="N141" i="28"/>
  <c r="J129" i="28"/>
  <c r="M130" i="33" s="1"/>
  <c r="M129" i="28"/>
  <c r="N129" i="28"/>
  <c r="M118" i="33"/>
  <c r="J117" i="28"/>
  <c r="M117" i="28"/>
  <c r="N117" i="28"/>
  <c r="J105" i="28"/>
  <c r="M106" i="33" s="1"/>
  <c r="M105" i="28"/>
  <c r="N105" i="28"/>
  <c r="J93" i="28"/>
  <c r="M94" i="33" s="1"/>
  <c r="M93" i="28"/>
  <c r="N93" i="28"/>
  <c r="J81" i="28"/>
  <c r="M82" i="33" s="1"/>
  <c r="M81" i="28"/>
  <c r="N81" i="28"/>
  <c r="M70" i="33"/>
  <c r="J69" i="28"/>
  <c r="M69" i="28"/>
  <c r="N69" i="28"/>
  <c r="J57" i="28"/>
  <c r="M58" i="33" s="1"/>
  <c r="M57" i="28"/>
  <c r="N57" i="28"/>
  <c r="J45" i="28"/>
  <c r="M46" i="33" s="1"/>
  <c r="M45" i="28"/>
  <c r="N45" i="28"/>
  <c r="J33" i="28"/>
  <c r="M34" i="33" s="1"/>
  <c r="M33" i="28"/>
  <c r="N33" i="28"/>
  <c r="J21" i="28"/>
  <c r="M22" i="33" s="1"/>
  <c r="M21" i="28"/>
  <c r="N500" i="28"/>
  <c r="J500" i="28"/>
  <c r="M501" i="33" s="1"/>
  <c r="M500" i="28"/>
  <c r="N488" i="28"/>
  <c r="J488" i="28"/>
  <c r="M489" i="33" s="1"/>
  <c r="M488" i="28"/>
  <c r="N476" i="28"/>
  <c r="J476" i="28"/>
  <c r="M477" i="33" s="1"/>
  <c r="M476" i="28"/>
  <c r="N464" i="28"/>
  <c r="J464" i="28"/>
  <c r="M465" i="33" s="1"/>
  <c r="M464" i="28"/>
  <c r="N452" i="28"/>
  <c r="J452" i="28"/>
  <c r="M453" i="33" s="1"/>
  <c r="M452" i="28"/>
  <c r="N440" i="28"/>
  <c r="J440" i="28"/>
  <c r="M441" i="33" s="1"/>
  <c r="M440" i="28"/>
  <c r="N428" i="28"/>
  <c r="J428" i="28"/>
  <c r="M429" i="33" s="1"/>
  <c r="M428" i="28"/>
  <c r="N416" i="28"/>
  <c r="J416" i="28"/>
  <c r="M417" i="33" s="1"/>
  <c r="M416" i="28"/>
  <c r="M405" i="33"/>
  <c r="N404" i="28"/>
  <c r="J404" i="28"/>
  <c r="M404" i="28"/>
  <c r="N392" i="28"/>
  <c r="J392" i="28"/>
  <c r="M393" i="33" s="1"/>
  <c r="M392" i="28"/>
  <c r="N380" i="28"/>
  <c r="J380" i="28"/>
  <c r="M381" i="33" s="1"/>
  <c r="M380" i="28"/>
  <c r="N368" i="28"/>
  <c r="J368" i="28"/>
  <c r="M369" i="33" s="1"/>
  <c r="M368" i="28"/>
  <c r="N356" i="28"/>
  <c r="J356" i="28"/>
  <c r="M357" i="33" s="1"/>
  <c r="M356" i="28"/>
  <c r="N344" i="28"/>
  <c r="J344" i="28"/>
  <c r="M345" i="33" s="1"/>
  <c r="M344" i="28"/>
  <c r="M333" i="33"/>
  <c r="N332" i="28"/>
  <c r="J332" i="28"/>
  <c r="M332" i="28"/>
  <c r="N320" i="28"/>
  <c r="J320" i="28"/>
  <c r="M321" i="33" s="1"/>
  <c r="M320" i="28"/>
  <c r="N308" i="28"/>
  <c r="J308" i="28"/>
  <c r="M309" i="33" s="1"/>
  <c r="M308" i="28"/>
  <c r="N296" i="28"/>
  <c r="J296" i="28"/>
  <c r="M297" i="33" s="1"/>
  <c r="M296" i="28"/>
  <c r="N284" i="28"/>
  <c r="J284" i="28"/>
  <c r="M285" i="33" s="1"/>
  <c r="M284" i="28"/>
  <c r="N272" i="28"/>
  <c r="J272" i="28"/>
  <c r="M273" i="33" s="1"/>
  <c r="M272" i="28"/>
  <c r="N260" i="28"/>
  <c r="J260" i="28"/>
  <c r="M261" i="33" s="1"/>
  <c r="M260" i="28"/>
  <c r="N248" i="28"/>
  <c r="J248" i="28"/>
  <c r="M249" i="33" s="1"/>
  <c r="M248" i="28"/>
  <c r="N236" i="28"/>
  <c r="J236" i="28"/>
  <c r="M237" i="33" s="1"/>
  <c r="M236" i="28"/>
  <c r="N224" i="28"/>
  <c r="J224" i="28"/>
  <c r="M225" i="33" s="1"/>
  <c r="M224" i="28"/>
  <c r="M213" i="33"/>
  <c r="N212" i="28"/>
  <c r="J212" i="28"/>
  <c r="M212" i="28"/>
  <c r="N200" i="28"/>
  <c r="J200" i="28"/>
  <c r="M201" i="33" s="1"/>
  <c r="M200" i="28"/>
  <c r="N188" i="28"/>
  <c r="J188" i="28"/>
  <c r="M189" i="33" s="1"/>
  <c r="M188" i="28"/>
  <c r="N176" i="28"/>
  <c r="J176" i="28"/>
  <c r="M177" i="33" s="1"/>
  <c r="M176" i="28"/>
  <c r="N164" i="28"/>
  <c r="J164" i="28"/>
  <c r="M165" i="33" s="1"/>
  <c r="M164" i="28"/>
  <c r="N152" i="28"/>
  <c r="M152" i="28"/>
  <c r="J152" i="28"/>
  <c r="M153" i="33" s="1"/>
  <c r="N140" i="28"/>
  <c r="M140" i="28"/>
  <c r="J140" i="28"/>
  <c r="M141" i="33" s="1"/>
  <c r="N128" i="28"/>
  <c r="M128" i="28"/>
  <c r="J128" i="28"/>
  <c r="M129" i="33" s="1"/>
  <c r="N116" i="28"/>
  <c r="M116" i="28"/>
  <c r="J116" i="28"/>
  <c r="M117" i="33" s="1"/>
  <c r="N104" i="28"/>
  <c r="M104" i="28"/>
  <c r="J104" i="28"/>
  <c r="M105" i="33" s="1"/>
  <c r="N92" i="28"/>
  <c r="M92" i="28"/>
  <c r="J92" i="28"/>
  <c r="M93" i="33" s="1"/>
  <c r="N80" i="28"/>
  <c r="M80" i="28"/>
  <c r="J80" i="28"/>
  <c r="M81" i="33" s="1"/>
  <c r="N68" i="28"/>
  <c r="M68" i="28"/>
  <c r="J68" i="28"/>
  <c r="M69" i="33" s="1"/>
  <c r="N56" i="28"/>
  <c r="M56" i="28"/>
  <c r="J56" i="28"/>
  <c r="M57" i="33" s="1"/>
  <c r="N44" i="28"/>
  <c r="M44" i="28"/>
  <c r="J44" i="28"/>
  <c r="M45" i="33" s="1"/>
  <c r="M32" i="28"/>
  <c r="J32" i="28"/>
  <c r="M33" i="33" s="1"/>
  <c r="M20" i="28"/>
  <c r="J20" i="28"/>
  <c r="M21" i="33" s="1"/>
  <c r="N499" i="28"/>
  <c r="J499" i="28"/>
  <c r="M500" i="33" s="1"/>
  <c r="M499" i="28"/>
  <c r="N487" i="28"/>
  <c r="J487" i="28"/>
  <c r="M488" i="33" s="1"/>
  <c r="M487" i="28"/>
  <c r="N475" i="28"/>
  <c r="J475" i="28"/>
  <c r="M476" i="33" s="1"/>
  <c r="M475" i="28"/>
  <c r="N463" i="28"/>
  <c r="J463" i="28"/>
  <c r="M464" i="33" s="1"/>
  <c r="M463" i="28"/>
  <c r="N451" i="28"/>
  <c r="J451" i="28"/>
  <c r="M452" i="33" s="1"/>
  <c r="M451" i="28"/>
  <c r="N439" i="28"/>
  <c r="J439" i="28"/>
  <c r="M440" i="33" s="1"/>
  <c r="M439" i="28"/>
  <c r="N427" i="28"/>
  <c r="J427" i="28"/>
  <c r="M428" i="33" s="1"/>
  <c r="M427" i="28"/>
  <c r="N415" i="28"/>
  <c r="J415" i="28"/>
  <c r="M416" i="33" s="1"/>
  <c r="M415" i="28"/>
  <c r="N403" i="28"/>
  <c r="J403" i="28"/>
  <c r="M404" i="33" s="1"/>
  <c r="M403" i="28"/>
  <c r="N391" i="28"/>
  <c r="J391" i="28"/>
  <c r="M392" i="33" s="1"/>
  <c r="M391" i="28"/>
  <c r="N379" i="28"/>
  <c r="J379" i="28"/>
  <c r="M380" i="33" s="1"/>
  <c r="M379" i="28"/>
  <c r="N367" i="28"/>
  <c r="J367" i="28"/>
  <c r="M368" i="33" s="1"/>
  <c r="M367" i="28"/>
  <c r="N355" i="28"/>
  <c r="J355" i="28"/>
  <c r="M356" i="33" s="1"/>
  <c r="M355" i="28"/>
  <c r="M344" i="33"/>
  <c r="N343" i="28"/>
  <c r="J343" i="28"/>
  <c r="M343" i="28"/>
  <c r="N331" i="28"/>
  <c r="J331" i="28"/>
  <c r="M332" i="33" s="1"/>
  <c r="M331" i="28"/>
  <c r="M320" i="33"/>
  <c r="N319" i="28"/>
  <c r="J319" i="28"/>
  <c r="M319" i="28"/>
  <c r="N307" i="28"/>
  <c r="J307" i="28"/>
  <c r="M308" i="33" s="1"/>
  <c r="M307" i="28"/>
  <c r="N295" i="28"/>
  <c r="J295" i="28"/>
  <c r="M296" i="33" s="1"/>
  <c r="M295" i="28"/>
  <c r="N283" i="28"/>
  <c r="J283" i="28"/>
  <c r="M284" i="33" s="1"/>
  <c r="M283" i="28"/>
  <c r="N271" i="28"/>
  <c r="J271" i="28"/>
  <c r="M272" i="33" s="1"/>
  <c r="M271" i="28"/>
  <c r="N259" i="28"/>
  <c r="J259" i="28"/>
  <c r="M260" i="33" s="1"/>
  <c r="M259" i="28"/>
  <c r="N247" i="28"/>
  <c r="J247" i="28"/>
  <c r="M248" i="33" s="1"/>
  <c r="M247" i="28"/>
  <c r="N235" i="28"/>
  <c r="J235" i="28"/>
  <c r="M236" i="33" s="1"/>
  <c r="M235" i="28"/>
  <c r="N223" i="28"/>
  <c r="J223" i="28"/>
  <c r="M224" i="33" s="1"/>
  <c r="M223" i="28"/>
  <c r="N211" i="28"/>
  <c r="J211" i="28"/>
  <c r="M212" i="33" s="1"/>
  <c r="M211" i="28"/>
  <c r="N199" i="28"/>
  <c r="J199" i="28"/>
  <c r="M200" i="33" s="1"/>
  <c r="M199" i="28"/>
  <c r="N187" i="28"/>
  <c r="J187" i="28"/>
  <c r="M188" i="33" s="1"/>
  <c r="M187" i="28"/>
  <c r="N175" i="28"/>
  <c r="J175" i="28"/>
  <c r="M176" i="33" s="1"/>
  <c r="M175" i="28"/>
  <c r="N163" i="28"/>
  <c r="J163" i="28"/>
  <c r="M164" i="33" s="1"/>
  <c r="M163" i="28"/>
  <c r="N151" i="28"/>
  <c r="M151" i="28"/>
  <c r="J151" i="28"/>
  <c r="M152" i="33" s="1"/>
  <c r="N139" i="28"/>
  <c r="M139" i="28"/>
  <c r="J139" i="28"/>
  <c r="M140" i="33" s="1"/>
  <c r="N127" i="28"/>
  <c r="M127" i="28"/>
  <c r="J127" i="28"/>
  <c r="M128" i="33" s="1"/>
  <c r="N115" i="28"/>
  <c r="M115" i="28"/>
  <c r="J115" i="28"/>
  <c r="M116" i="33" s="1"/>
  <c r="N103" i="28"/>
  <c r="M103" i="28"/>
  <c r="J103" i="28"/>
  <c r="M104" i="33" s="1"/>
  <c r="N91" i="28"/>
  <c r="M91" i="28"/>
  <c r="J91" i="28"/>
  <c r="M92" i="33" s="1"/>
  <c r="N79" i="28"/>
  <c r="M79" i="28"/>
  <c r="J79" i="28"/>
  <c r="M80" i="33" s="1"/>
  <c r="N67" i="28"/>
  <c r="M67" i="28"/>
  <c r="J67" i="28"/>
  <c r="M68" i="33" s="1"/>
  <c r="N55" i="28"/>
  <c r="M55" i="28"/>
  <c r="J55" i="28"/>
  <c r="M56" i="33" s="1"/>
  <c r="N43" i="28"/>
  <c r="M43" i="28"/>
  <c r="J43" i="28"/>
  <c r="M44" i="33" s="1"/>
  <c r="N31" i="28"/>
  <c r="J31" i="28"/>
  <c r="M32" i="33" s="1"/>
  <c r="M31" i="28"/>
  <c r="J19" i="28"/>
  <c r="M20" i="33" s="1"/>
  <c r="M19" i="28"/>
  <c r="N498" i="28"/>
  <c r="J498" i="28"/>
  <c r="M499" i="33" s="1"/>
  <c r="M498" i="28"/>
  <c r="N486" i="28"/>
  <c r="J486" i="28"/>
  <c r="M487" i="33" s="1"/>
  <c r="M486" i="28"/>
  <c r="N474" i="28"/>
  <c r="J474" i="28"/>
  <c r="M475" i="33" s="1"/>
  <c r="M474" i="28"/>
  <c r="N462" i="28"/>
  <c r="J462" i="28"/>
  <c r="M463" i="33" s="1"/>
  <c r="M462" i="28"/>
  <c r="N450" i="28"/>
  <c r="J450" i="28"/>
  <c r="M451" i="33" s="1"/>
  <c r="M450" i="28"/>
  <c r="N438" i="28"/>
  <c r="J438" i="28"/>
  <c r="M439" i="33" s="1"/>
  <c r="M438" i="28"/>
  <c r="N426" i="28"/>
  <c r="J426" i="28"/>
  <c r="M427" i="33" s="1"/>
  <c r="M426" i="28"/>
  <c r="N414" i="28"/>
  <c r="J414" i="28"/>
  <c r="M415" i="33" s="1"/>
  <c r="M414" i="28"/>
  <c r="M403" i="33"/>
  <c r="N402" i="28"/>
  <c r="J402" i="28"/>
  <c r="M402" i="28"/>
  <c r="N390" i="28"/>
  <c r="J390" i="28"/>
  <c r="M391" i="33" s="1"/>
  <c r="M390" i="28"/>
  <c r="M379" i="33"/>
  <c r="N378" i="28"/>
  <c r="J378" i="28"/>
  <c r="M378" i="28"/>
  <c r="N366" i="28"/>
  <c r="J366" i="28"/>
  <c r="M367" i="33" s="1"/>
  <c r="M366" i="28"/>
  <c r="N354" i="28"/>
  <c r="J354" i="28"/>
  <c r="M355" i="33" s="1"/>
  <c r="M354" i="28"/>
  <c r="N342" i="28"/>
  <c r="J342" i="28"/>
  <c r="M343" i="33" s="1"/>
  <c r="M342" i="28"/>
  <c r="N330" i="28"/>
  <c r="J330" i="28"/>
  <c r="M331" i="33" s="1"/>
  <c r="M330" i="28"/>
  <c r="N318" i="28"/>
  <c r="J318" i="28"/>
  <c r="M319" i="33" s="1"/>
  <c r="M318" i="28"/>
  <c r="N306" i="28"/>
  <c r="J306" i="28"/>
  <c r="M307" i="33" s="1"/>
  <c r="M306" i="28"/>
  <c r="N294" i="28"/>
  <c r="J294" i="28"/>
  <c r="M295" i="33" s="1"/>
  <c r="M294" i="28"/>
  <c r="N282" i="28"/>
  <c r="J282" i="28"/>
  <c r="M283" i="33" s="1"/>
  <c r="M282" i="28"/>
  <c r="N270" i="28"/>
  <c r="J270" i="28"/>
  <c r="M271" i="33" s="1"/>
  <c r="M270" i="28"/>
  <c r="N258" i="28"/>
  <c r="J258" i="28"/>
  <c r="M259" i="33" s="1"/>
  <c r="M258" i="28"/>
  <c r="N246" i="28"/>
  <c r="J246" i="28"/>
  <c r="M247" i="33" s="1"/>
  <c r="M246" i="28"/>
  <c r="N234" i="28"/>
  <c r="J234" i="28"/>
  <c r="M235" i="33" s="1"/>
  <c r="M234" i="28"/>
  <c r="N222" i="28"/>
  <c r="J222" i="28"/>
  <c r="M223" i="33" s="1"/>
  <c r="M222" i="28"/>
  <c r="M211" i="33"/>
  <c r="N210" i="28"/>
  <c r="J210" i="28"/>
  <c r="M210" i="28"/>
  <c r="N198" i="28"/>
  <c r="J198" i="28"/>
  <c r="M199" i="33" s="1"/>
  <c r="M198" i="28"/>
  <c r="M187" i="33"/>
  <c r="N186" i="28"/>
  <c r="J186" i="28"/>
  <c r="M186" i="28"/>
  <c r="N174" i="28"/>
  <c r="J174" i="28"/>
  <c r="M175" i="33" s="1"/>
  <c r="M174" i="28"/>
  <c r="N162" i="28"/>
  <c r="J162" i="28"/>
  <c r="M163" i="33" s="1"/>
  <c r="M162" i="28"/>
  <c r="N150" i="28"/>
  <c r="J150" i="28"/>
  <c r="M151" i="33" s="1"/>
  <c r="M150" i="28"/>
  <c r="N138" i="28"/>
  <c r="J138" i="28"/>
  <c r="M139" i="33" s="1"/>
  <c r="M138" i="28"/>
  <c r="N126" i="28"/>
  <c r="J126" i="28"/>
  <c r="M127" i="33" s="1"/>
  <c r="M126" i="28"/>
  <c r="N114" i="28"/>
  <c r="J114" i="28"/>
  <c r="M115" i="33" s="1"/>
  <c r="M114" i="28"/>
  <c r="N102" i="28"/>
  <c r="J102" i="28"/>
  <c r="M103" i="33" s="1"/>
  <c r="M102" i="28"/>
  <c r="N90" i="28"/>
  <c r="J90" i="28"/>
  <c r="M91" i="33" s="1"/>
  <c r="M90" i="28"/>
  <c r="N78" i="28"/>
  <c r="J78" i="28"/>
  <c r="M79" i="33" s="1"/>
  <c r="M78" i="28"/>
  <c r="N66" i="28"/>
  <c r="J66" i="28"/>
  <c r="M67" i="33" s="1"/>
  <c r="M66" i="28"/>
  <c r="N54" i="28"/>
  <c r="J54" i="28"/>
  <c r="M55" i="33" s="1"/>
  <c r="M54" i="28"/>
  <c r="N42" i="28"/>
  <c r="J42" i="28"/>
  <c r="M43" i="33" s="1"/>
  <c r="M42" i="28"/>
  <c r="N30" i="28"/>
  <c r="J30" i="28"/>
  <c r="M31" i="33" s="1"/>
  <c r="M30" i="28"/>
  <c r="J18" i="28"/>
  <c r="M19" i="33" s="1"/>
  <c r="M18" i="28"/>
  <c r="J13" i="31"/>
  <c r="O13" i="31" s="1"/>
  <c r="G25" i="20"/>
  <c r="J9" i="31"/>
  <c r="J8" i="31"/>
  <c r="C58" i="21" s="1"/>
  <c r="G16" i="28"/>
  <c r="G17" i="28"/>
  <c r="G7" i="28"/>
  <c r="H7" i="28" s="1"/>
  <c r="G8" i="28"/>
  <c r="H8" i="28" s="1"/>
  <c r="G9" i="28"/>
  <c r="G10" i="28"/>
  <c r="G11" i="28"/>
  <c r="G12" i="28"/>
  <c r="G13" i="28"/>
  <c r="G14" i="28"/>
  <c r="G15" i="28"/>
  <c r="G6" i="28"/>
  <c r="H6" i="28" s="1"/>
  <c r="I12" i="27"/>
  <c r="I13" i="27"/>
  <c r="I14" i="27"/>
  <c r="I15" i="27"/>
  <c r="I16" i="27"/>
  <c r="I17" i="27"/>
  <c r="I18" i="27"/>
  <c r="I19" i="27"/>
  <c r="I20" i="27"/>
  <c r="I21" i="27"/>
  <c r="I22" i="27"/>
  <c r="I23" i="27"/>
  <c r="I24" i="27"/>
  <c r="I25" i="27"/>
  <c r="I26" i="27"/>
  <c r="I27" i="27"/>
  <c r="I28" i="27"/>
  <c r="I29" i="27"/>
  <c r="I30" i="27"/>
  <c r="I31" i="27"/>
  <c r="I32" i="27"/>
  <c r="I33" i="27"/>
  <c r="I34" i="27"/>
  <c r="I35" i="27"/>
  <c r="I36" i="27"/>
  <c r="I37" i="27"/>
  <c r="I38" i="27"/>
  <c r="I39" i="27"/>
  <c r="I40" i="27"/>
  <c r="I41" i="27"/>
  <c r="I42" i="27"/>
  <c r="I43" i="27"/>
  <c r="I44" i="27"/>
  <c r="I45" i="27"/>
  <c r="I46" i="27"/>
  <c r="I47" i="27"/>
  <c r="I48" i="27"/>
  <c r="I49" i="27"/>
  <c r="I50" i="27"/>
  <c r="I51" i="27"/>
  <c r="I52" i="27"/>
  <c r="I53" i="27"/>
  <c r="I54" i="27"/>
  <c r="I55" i="27"/>
  <c r="I56" i="27"/>
  <c r="I57" i="27"/>
  <c r="I58" i="27"/>
  <c r="I59" i="27"/>
  <c r="I60" i="27"/>
  <c r="I61" i="27"/>
  <c r="I62" i="27"/>
  <c r="I63" i="27"/>
  <c r="I64" i="27"/>
  <c r="I65" i="27"/>
  <c r="I66" i="27"/>
  <c r="I67" i="27"/>
  <c r="I68" i="27"/>
  <c r="I69" i="27"/>
  <c r="I70" i="27"/>
  <c r="I71" i="27"/>
  <c r="I72" i="27"/>
  <c r="I73" i="27"/>
  <c r="I74" i="27"/>
  <c r="I75" i="27"/>
  <c r="I76" i="27"/>
  <c r="I77" i="27"/>
  <c r="I78" i="27"/>
  <c r="I79" i="27"/>
  <c r="I80" i="27"/>
  <c r="I81" i="27"/>
  <c r="I82" i="27"/>
  <c r="I83" i="27"/>
  <c r="I84" i="27"/>
  <c r="I85" i="27"/>
  <c r="I86" i="27"/>
  <c r="I87" i="27"/>
  <c r="I88" i="27"/>
  <c r="I89" i="27"/>
  <c r="I90" i="27"/>
  <c r="I91" i="27"/>
  <c r="I92" i="27"/>
  <c r="I93" i="27"/>
  <c r="I94" i="27"/>
  <c r="I95" i="27"/>
  <c r="I96" i="27"/>
  <c r="I97" i="27"/>
  <c r="I98" i="27"/>
  <c r="I99" i="27"/>
  <c r="I100" i="27"/>
  <c r="I101" i="27"/>
  <c r="I102" i="27"/>
  <c r="I103" i="27"/>
  <c r="I104" i="27"/>
  <c r="I105" i="27"/>
  <c r="I106" i="27"/>
  <c r="I107" i="27"/>
  <c r="I108" i="27"/>
  <c r="I109" i="27"/>
  <c r="I110" i="27"/>
  <c r="I111" i="27"/>
  <c r="I112" i="27"/>
  <c r="I113" i="27"/>
  <c r="I114" i="27"/>
  <c r="I115" i="27"/>
  <c r="I116" i="27"/>
  <c r="I117" i="27"/>
  <c r="I118" i="27"/>
  <c r="I119" i="27"/>
  <c r="I120" i="27"/>
  <c r="I121" i="27"/>
  <c r="I122" i="27"/>
  <c r="I123" i="27"/>
  <c r="I124" i="27"/>
  <c r="I125" i="27"/>
  <c r="I126" i="27"/>
  <c r="I127" i="27"/>
  <c r="I128" i="27"/>
  <c r="I129" i="27"/>
  <c r="I130" i="27"/>
  <c r="I131" i="27"/>
  <c r="I132" i="27"/>
  <c r="I133" i="27"/>
  <c r="I134" i="27"/>
  <c r="I135" i="27"/>
  <c r="I136" i="27"/>
  <c r="I137" i="27"/>
  <c r="I138" i="27"/>
  <c r="I139" i="27"/>
  <c r="I140" i="27"/>
  <c r="I141" i="27"/>
  <c r="I142" i="27"/>
  <c r="I143" i="27"/>
  <c r="I144" i="27"/>
  <c r="I145" i="27"/>
  <c r="I146" i="27"/>
  <c r="I147" i="27"/>
  <c r="I148" i="27"/>
  <c r="I149" i="27"/>
  <c r="I150" i="27"/>
  <c r="I151" i="27"/>
  <c r="I152" i="27"/>
  <c r="I153" i="27"/>
  <c r="I154" i="27"/>
  <c r="I155" i="27"/>
  <c r="I156" i="27"/>
  <c r="I157" i="27"/>
  <c r="I158" i="27"/>
  <c r="I159" i="27"/>
  <c r="I160" i="27"/>
  <c r="I161" i="27"/>
  <c r="I162" i="27"/>
  <c r="I163" i="27"/>
  <c r="I164" i="27"/>
  <c r="I165" i="27"/>
  <c r="I166" i="27"/>
  <c r="I167" i="27"/>
  <c r="I168" i="27"/>
  <c r="I169" i="27"/>
  <c r="I170" i="27"/>
  <c r="I171" i="27"/>
  <c r="I172" i="27"/>
  <c r="I173" i="27"/>
  <c r="I174" i="27"/>
  <c r="I175" i="27"/>
  <c r="I176" i="27"/>
  <c r="I177" i="27"/>
  <c r="I178" i="27"/>
  <c r="I179" i="27"/>
  <c r="I180" i="27"/>
  <c r="I181" i="27"/>
  <c r="I182" i="27"/>
  <c r="I183" i="27"/>
  <c r="I184" i="27"/>
  <c r="I185" i="27"/>
  <c r="I186" i="27"/>
  <c r="I187" i="27"/>
  <c r="I188" i="27"/>
  <c r="I189" i="27"/>
  <c r="I190" i="27"/>
  <c r="I191" i="27"/>
  <c r="I192" i="27"/>
  <c r="I193" i="27"/>
  <c r="I194" i="27"/>
  <c r="I195" i="27"/>
  <c r="I196" i="27"/>
  <c r="I197" i="27"/>
  <c r="I198" i="27"/>
  <c r="I199" i="27"/>
  <c r="I200" i="27"/>
  <c r="I201" i="27"/>
  <c r="I202" i="27"/>
  <c r="I203" i="27"/>
  <c r="I204" i="27"/>
  <c r="I205" i="27"/>
  <c r="I206" i="27"/>
  <c r="I207" i="27"/>
  <c r="I208" i="27"/>
  <c r="I209" i="27"/>
  <c r="I210" i="27"/>
  <c r="I211" i="27"/>
  <c r="I212" i="27"/>
  <c r="I213" i="27"/>
  <c r="I214" i="27"/>
  <c r="I215" i="27"/>
  <c r="I216" i="27"/>
  <c r="I217" i="27"/>
  <c r="I218" i="27"/>
  <c r="I219" i="27"/>
  <c r="I220" i="27"/>
  <c r="I221" i="27"/>
  <c r="I222" i="27"/>
  <c r="I223" i="27"/>
  <c r="I224" i="27"/>
  <c r="I225" i="27"/>
  <c r="I226" i="27"/>
  <c r="I227" i="27"/>
  <c r="I228" i="27"/>
  <c r="I229" i="27"/>
  <c r="I230" i="27"/>
  <c r="I231" i="27"/>
  <c r="I232" i="27"/>
  <c r="I233" i="27"/>
  <c r="I234" i="27"/>
  <c r="I235" i="27"/>
  <c r="I236" i="27"/>
  <c r="I237" i="27"/>
  <c r="I238" i="27"/>
  <c r="I239" i="27"/>
  <c r="I240" i="27"/>
  <c r="I241" i="27"/>
  <c r="I242" i="27"/>
  <c r="I243" i="27"/>
  <c r="I244" i="27"/>
  <c r="I245" i="27"/>
  <c r="I246" i="27"/>
  <c r="I247" i="27"/>
  <c r="I248" i="27"/>
  <c r="I249" i="27"/>
  <c r="I250" i="27"/>
  <c r="I251" i="27"/>
  <c r="I252" i="27"/>
  <c r="I253" i="27"/>
  <c r="I254" i="27"/>
  <c r="I255" i="27"/>
  <c r="I256" i="27"/>
  <c r="I257" i="27"/>
  <c r="I258" i="27"/>
  <c r="I259" i="27"/>
  <c r="I260" i="27"/>
  <c r="I261" i="27"/>
  <c r="I262" i="27"/>
  <c r="I263" i="27"/>
  <c r="I264" i="27"/>
  <c r="I265" i="27"/>
  <c r="I266" i="27"/>
  <c r="I267" i="27"/>
  <c r="I268" i="27"/>
  <c r="I269" i="27"/>
  <c r="I270" i="27"/>
  <c r="I271" i="27"/>
  <c r="I272" i="27"/>
  <c r="I273" i="27"/>
  <c r="I274" i="27"/>
  <c r="I275" i="27"/>
  <c r="I276" i="27"/>
  <c r="I277" i="27"/>
  <c r="I278" i="27"/>
  <c r="I279" i="27"/>
  <c r="I280" i="27"/>
  <c r="I281" i="27"/>
  <c r="I282" i="27"/>
  <c r="I283" i="27"/>
  <c r="I284" i="27"/>
  <c r="I285" i="27"/>
  <c r="I286" i="27"/>
  <c r="I287" i="27"/>
  <c r="I288" i="27"/>
  <c r="I289" i="27"/>
  <c r="I290" i="27"/>
  <c r="I291" i="27"/>
  <c r="I292" i="27"/>
  <c r="I293" i="27"/>
  <c r="I294" i="27"/>
  <c r="I295" i="27"/>
  <c r="I296" i="27"/>
  <c r="I297" i="27"/>
  <c r="I298" i="27"/>
  <c r="I299" i="27"/>
  <c r="I300" i="27"/>
  <c r="I301" i="27"/>
  <c r="I302" i="27"/>
  <c r="I303" i="27"/>
  <c r="I304" i="27"/>
  <c r="I305" i="27"/>
  <c r="I306" i="27"/>
  <c r="I307" i="27"/>
  <c r="I308" i="27"/>
  <c r="I309" i="27"/>
  <c r="I310" i="27"/>
  <c r="I311" i="27"/>
  <c r="I312" i="27"/>
  <c r="I313" i="27"/>
  <c r="I314" i="27"/>
  <c r="I315" i="27"/>
  <c r="I316" i="27"/>
  <c r="I317" i="27"/>
  <c r="I318" i="27"/>
  <c r="I319" i="27"/>
  <c r="I320" i="27"/>
  <c r="I321" i="27"/>
  <c r="I322" i="27"/>
  <c r="I323" i="27"/>
  <c r="I324" i="27"/>
  <c r="I325" i="27"/>
  <c r="I326" i="27"/>
  <c r="I327" i="27"/>
  <c r="I328" i="27"/>
  <c r="I329" i="27"/>
  <c r="I330" i="27"/>
  <c r="I331" i="27"/>
  <c r="I332" i="27"/>
  <c r="I333" i="27"/>
  <c r="I334" i="27"/>
  <c r="I335" i="27"/>
  <c r="I336" i="27"/>
  <c r="I337" i="27"/>
  <c r="I338" i="27"/>
  <c r="I339" i="27"/>
  <c r="I340" i="27"/>
  <c r="I341" i="27"/>
  <c r="I342" i="27"/>
  <c r="I343" i="27"/>
  <c r="I344" i="27"/>
  <c r="I345" i="27"/>
  <c r="I346" i="27"/>
  <c r="I347" i="27"/>
  <c r="I348" i="27"/>
  <c r="I349" i="27"/>
  <c r="I350" i="27"/>
  <c r="I351" i="27"/>
  <c r="I352" i="27"/>
  <c r="I353" i="27"/>
  <c r="I354" i="27"/>
  <c r="I355" i="27"/>
  <c r="I356" i="27"/>
  <c r="I357" i="27"/>
  <c r="I358" i="27"/>
  <c r="I359" i="27"/>
  <c r="I360" i="27"/>
  <c r="I361" i="27"/>
  <c r="I362" i="27"/>
  <c r="I363" i="27"/>
  <c r="I364" i="27"/>
  <c r="I365" i="27"/>
  <c r="I366" i="27"/>
  <c r="I367" i="27"/>
  <c r="I368" i="27"/>
  <c r="I369" i="27"/>
  <c r="I370" i="27"/>
  <c r="I371" i="27"/>
  <c r="I372" i="27"/>
  <c r="I373" i="27"/>
  <c r="I374" i="27"/>
  <c r="I375" i="27"/>
  <c r="I376" i="27"/>
  <c r="I377" i="27"/>
  <c r="I378" i="27"/>
  <c r="I379" i="27"/>
  <c r="I380" i="27"/>
  <c r="I381" i="27"/>
  <c r="I382" i="27"/>
  <c r="I383" i="27"/>
  <c r="I384" i="27"/>
  <c r="I385" i="27"/>
  <c r="I386" i="27"/>
  <c r="I387" i="27"/>
  <c r="I388" i="27"/>
  <c r="I389" i="27"/>
  <c r="I390" i="27"/>
  <c r="I391" i="27"/>
  <c r="I392" i="27"/>
  <c r="I393" i="27"/>
  <c r="I394" i="27"/>
  <c r="I395" i="27"/>
  <c r="I396" i="27"/>
  <c r="I397" i="27"/>
  <c r="I398" i="27"/>
  <c r="I399" i="27"/>
  <c r="I400" i="27"/>
  <c r="I401" i="27"/>
  <c r="I402" i="27"/>
  <c r="I403" i="27"/>
  <c r="I404" i="27"/>
  <c r="I405" i="27"/>
  <c r="I406" i="27"/>
  <c r="I407" i="27"/>
  <c r="I408" i="27"/>
  <c r="I409" i="27"/>
  <c r="I410" i="27"/>
  <c r="I411" i="27"/>
  <c r="I412" i="27"/>
  <c r="I413" i="27"/>
  <c r="I414" i="27"/>
  <c r="I415" i="27"/>
  <c r="I416" i="27"/>
  <c r="I417" i="27"/>
  <c r="I418" i="27"/>
  <c r="I419" i="27"/>
  <c r="I420" i="27"/>
  <c r="I421" i="27"/>
  <c r="I422" i="27"/>
  <c r="I423" i="27"/>
  <c r="I424" i="27"/>
  <c r="I425" i="27"/>
  <c r="I426" i="27"/>
  <c r="I427" i="27"/>
  <c r="I428" i="27"/>
  <c r="I429" i="27"/>
  <c r="I430" i="27"/>
  <c r="I431" i="27"/>
  <c r="I432" i="27"/>
  <c r="I433" i="27"/>
  <c r="I434" i="27"/>
  <c r="I435" i="27"/>
  <c r="I436" i="27"/>
  <c r="I437" i="27"/>
  <c r="I438" i="27"/>
  <c r="I439" i="27"/>
  <c r="I440" i="27"/>
  <c r="I441" i="27"/>
  <c r="I442" i="27"/>
  <c r="I443" i="27"/>
  <c r="I444" i="27"/>
  <c r="I445" i="27"/>
  <c r="I446" i="27"/>
  <c r="I447" i="27"/>
  <c r="I448" i="27"/>
  <c r="I449" i="27"/>
  <c r="I450" i="27"/>
  <c r="I451" i="27"/>
  <c r="I452" i="27"/>
  <c r="I453" i="27"/>
  <c r="I454" i="27"/>
  <c r="I455" i="27"/>
  <c r="I456" i="27"/>
  <c r="I457" i="27"/>
  <c r="I458" i="27"/>
  <c r="I459" i="27"/>
  <c r="I460" i="27"/>
  <c r="I461" i="27"/>
  <c r="I462" i="27"/>
  <c r="I463" i="27"/>
  <c r="I464" i="27"/>
  <c r="I465" i="27"/>
  <c r="I466" i="27"/>
  <c r="I467" i="27"/>
  <c r="I468" i="27"/>
  <c r="I469" i="27"/>
  <c r="I470" i="27"/>
  <c r="I471" i="27"/>
  <c r="I472" i="27"/>
  <c r="I473" i="27"/>
  <c r="I474" i="27"/>
  <c r="I475" i="27"/>
  <c r="I476" i="27"/>
  <c r="I477" i="27"/>
  <c r="I478" i="27"/>
  <c r="I479" i="27"/>
  <c r="I480" i="27"/>
  <c r="I481" i="27"/>
  <c r="I482" i="27"/>
  <c r="I483" i="27"/>
  <c r="I484" i="27"/>
  <c r="I485" i="27"/>
  <c r="I486" i="27"/>
  <c r="I487" i="27"/>
  <c r="I488" i="27"/>
  <c r="I489" i="27"/>
  <c r="I490" i="27"/>
  <c r="I491" i="27"/>
  <c r="I492" i="27"/>
  <c r="I493" i="27"/>
  <c r="I494" i="27"/>
  <c r="I495" i="27"/>
  <c r="I496" i="27"/>
  <c r="I497" i="27"/>
  <c r="I498" i="27"/>
  <c r="I499" i="27"/>
  <c r="I500" i="27"/>
  <c r="I501" i="27"/>
  <c r="I502" i="27"/>
  <c r="I503" i="27"/>
  <c r="I504" i="27"/>
  <c r="I505" i="27"/>
  <c r="I7" i="27"/>
  <c r="I8" i="27"/>
  <c r="I9" i="27"/>
  <c r="I10" i="27"/>
  <c r="I11" i="27"/>
  <c r="K9" i="32"/>
  <c r="K10" i="32"/>
  <c r="K11" i="32"/>
  <c r="K12" i="32"/>
  <c r="K13" i="32"/>
  <c r="K14" i="32"/>
  <c r="M14" i="32" s="1"/>
  <c r="K15" i="32"/>
  <c r="M15" i="32" s="1"/>
  <c r="K16" i="32"/>
  <c r="M16" i="32" s="1"/>
  <c r="K17" i="32"/>
  <c r="M17" i="32" s="1"/>
  <c r="K18" i="32"/>
  <c r="M18" i="32" s="1"/>
  <c r="K19" i="32"/>
  <c r="M19" i="32" s="1"/>
  <c r="K20" i="32"/>
  <c r="M20" i="32" s="1"/>
  <c r="K21" i="32"/>
  <c r="M21" i="32" s="1"/>
  <c r="K22" i="32"/>
  <c r="M22" i="32" s="1"/>
  <c r="K23" i="32"/>
  <c r="M23" i="32" s="1"/>
  <c r="K24" i="32"/>
  <c r="M24" i="32" s="1"/>
  <c r="K25" i="32"/>
  <c r="M25" i="32" s="1"/>
  <c r="K26" i="32"/>
  <c r="M26" i="32" s="1"/>
  <c r="K27" i="32"/>
  <c r="M27" i="32" s="1"/>
  <c r="K28" i="32"/>
  <c r="M28" i="32" s="1"/>
  <c r="K29" i="32"/>
  <c r="M29" i="32" s="1"/>
  <c r="K30" i="32"/>
  <c r="M30" i="32" s="1"/>
  <c r="K31" i="32"/>
  <c r="M31" i="32" s="1"/>
  <c r="K32" i="32"/>
  <c r="M32" i="32" s="1"/>
  <c r="K33" i="32"/>
  <c r="M33" i="32" s="1"/>
  <c r="K34" i="32"/>
  <c r="M34" i="32" s="1"/>
  <c r="K35" i="32"/>
  <c r="M35" i="32" s="1"/>
  <c r="K36" i="32"/>
  <c r="M36" i="32" s="1"/>
  <c r="K37" i="32"/>
  <c r="M37" i="32" s="1"/>
  <c r="K38" i="32"/>
  <c r="M38" i="32" s="1"/>
  <c r="K39" i="32"/>
  <c r="M39" i="32" s="1"/>
  <c r="K40" i="32"/>
  <c r="M40" i="32" s="1"/>
  <c r="K41" i="32"/>
  <c r="M41" i="32" s="1"/>
  <c r="K42" i="32"/>
  <c r="M42" i="32" s="1"/>
  <c r="K43" i="32"/>
  <c r="M43" i="32" s="1"/>
  <c r="K44" i="32"/>
  <c r="M44" i="32" s="1"/>
  <c r="K45" i="32"/>
  <c r="M45" i="32" s="1"/>
  <c r="K46" i="32"/>
  <c r="M46" i="32" s="1"/>
  <c r="K47" i="32"/>
  <c r="M47" i="32" s="1"/>
  <c r="K48" i="32"/>
  <c r="M48" i="32" s="1"/>
  <c r="K49" i="32"/>
  <c r="M49" i="32" s="1"/>
  <c r="K50" i="32"/>
  <c r="M50" i="32" s="1"/>
  <c r="K51" i="32"/>
  <c r="M51" i="32" s="1"/>
  <c r="K52" i="32"/>
  <c r="M52" i="32" s="1"/>
  <c r="K53" i="32"/>
  <c r="M53" i="32" s="1"/>
  <c r="K54" i="32"/>
  <c r="M54" i="32" s="1"/>
  <c r="K55" i="32"/>
  <c r="M55" i="32" s="1"/>
  <c r="K56" i="32"/>
  <c r="M56" i="32" s="1"/>
  <c r="K57" i="32"/>
  <c r="M57" i="32" s="1"/>
  <c r="K58" i="32"/>
  <c r="M58" i="32" s="1"/>
  <c r="K59" i="32"/>
  <c r="M59" i="32" s="1"/>
  <c r="K60" i="32"/>
  <c r="M60" i="32" s="1"/>
  <c r="K61" i="32"/>
  <c r="M61" i="32" s="1"/>
  <c r="K62" i="32"/>
  <c r="M62" i="32" s="1"/>
  <c r="K63" i="32"/>
  <c r="M63" i="32" s="1"/>
  <c r="K64" i="32"/>
  <c r="M64" i="32" s="1"/>
  <c r="K65" i="32"/>
  <c r="M65" i="32" s="1"/>
  <c r="K66" i="32"/>
  <c r="M66" i="32" s="1"/>
  <c r="K67" i="32"/>
  <c r="M67" i="32" s="1"/>
  <c r="K68" i="32"/>
  <c r="M68" i="32" s="1"/>
  <c r="K69" i="32"/>
  <c r="M69" i="32" s="1"/>
  <c r="K70" i="32"/>
  <c r="M70" i="32" s="1"/>
  <c r="K71" i="32"/>
  <c r="M71" i="32" s="1"/>
  <c r="K72" i="32"/>
  <c r="M72" i="32" s="1"/>
  <c r="K73" i="32"/>
  <c r="M73" i="32" s="1"/>
  <c r="K74" i="32"/>
  <c r="M74" i="32" s="1"/>
  <c r="K75" i="32"/>
  <c r="M75" i="32" s="1"/>
  <c r="K76" i="32"/>
  <c r="M76" i="32" s="1"/>
  <c r="K77" i="32"/>
  <c r="M77" i="32" s="1"/>
  <c r="K78" i="32"/>
  <c r="M78" i="32" s="1"/>
  <c r="K79" i="32"/>
  <c r="M79" i="32" s="1"/>
  <c r="K80" i="32"/>
  <c r="M80" i="32" s="1"/>
  <c r="K81" i="32"/>
  <c r="M81" i="32" s="1"/>
  <c r="K82" i="32"/>
  <c r="M82" i="32" s="1"/>
  <c r="K83" i="32"/>
  <c r="M83" i="32" s="1"/>
  <c r="K84" i="32"/>
  <c r="M84" i="32" s="1"/>
  <c r="K85" i="32"/>
  <c r="M85" i="32" s="1"/>
  <c r="K86" i="32"/>
  <c r="M86" i="32" s="1"/>
  <c r="K87" i="32"/>
  <c r="M87" i="32" s="1"/>
  <c r="K88" i="32"/>
  <c r="M88" i="32" s="1"/>
  <c r="K89" i="32"/>
  <c r="M89" i="32" s="1"/>
  <c r="K90" i="32"/>
  <c r="M90" i="32" s="1"/>
  <c r="K91" i="32"/>
  <c r="M91" i="32" s="1"/>
  <c r="K92" i="32"/>
  <c r="M92" i="32" s="1"/>
  <c r="K93" i="32"/>
  <c r="M93" i="32" s="1"/>
  <c r="K94" i="32"/>
  <c r="M94" i="32" s="1"/>
  <c r="K95" i="32"/>
  <c r="M95" i="32" s="1"/>
  <c r="K96" i="32"/>
  <c r="M96" i="32" s="1"/>
  <c r="K97" i="32"/>
  <c r="M97" i="32" s="1"/>
  <c r="K98" i="32"/>
  <c r="M98" i="32" s="1"/>
  <c r="K99" i="32"/>
  <c r="M99" i="32" s="1"/>
  <c r="K100" i="32"/>
  <c r="M100" i="32" s="1"/>
  <c r="K101" i="32"/>
  <c r="M101" i="32" s="1"/>
  <c r="K102" i="32"/>
  <c r="M102" i="32" s="1"/>
  <c r="K103" i="32"/>
  <c r="M103" i="32" s="1"/>
  <c r="K104" i="32"/>
  <c r="M104" i="32" s="1"/>
  <c r="K105" i="32"/>
  <c r="M105" i="32" s="1"/>
  <c r="K106" i="32"/>
  <c r="M106" i="32" s="1"/>
  <c r="K107" i="32"/>
  <c r="M107" i="32" s="1"/>
  <c r="K108" i="32"/>
  <c r="M108" i="32" s="1"/>
  <c r="K109" i="32"/>
  <c r="M109" i="32" s="1"/>
  <c r="K110" i="32"/>
  <c r="M110" i="32" s="1"/>
  <c r="K111" i="32"/>
  <c r="M111" i="32" s="1"/>
  <c r="K112" i="32"/>
  <c r="M112" i="32" s="1"/>
  <c r="K113" i="32"/>
  <c r="M113" i="32" s="1"/>
  <c r="K114" i="32"/>
  <c r="M114" i="32" s="1"/>
  <c r="K115" i="32"/>
  <c r="M115" i="32" s="1"/>
  <c r="K116" i="32"/>
  <c r="M116" i="32" s="1"/>
  <c r="K117" i="32"/>
  <c r="M117" i="32" s="1"/>
  <c r="K118" i="32"/>
  <c r="M118" i="32" s="1"/>
  <c r="K119" i="32"/>
  <c r="M119" i="32" s="1"/>
  <c r="K120" i="32"/>
  <c r="M120" i="32" s="1"/>
  <c r="K121" i="32"/>
  <c r="M121" i="32" s="1"/>
  <c r="K122" i="32"/>
  <c r="M122" i="32" s="1"/>
  <c r="K123" i="32"/>
  <c r="M123" i="32" s="1"/>
  <c r="K124" i="32"/>
  <c r="M124" i="32" s="1"/>
  <c r="K125" i="32"/>
  <c r="M125" i="32" s="1"/>
  <c r="K126" i="32"/>
  <c r="M126" i="32" s="1"/>
  <c r="K127" i="32"/>
  <c r="M127" i="32" s="1"/>
  <c r="K128" i="32"/>
  <c r="M128" i="32" s="1"/>
  <c r="K129" i="32"/>
  <c r="M129" i="32" s="1"/>
  <c r="K130" i="32"/>
  <c r="M130" i="32" s="1"/>
  <c r="K131" i="32"/>
  <c r="M131" i="32" s="1"/>
  <c r="K132" i="32"/>
  <c r="M132" i="32" s="1"/>
  <c r="K133" i="32"/>
  <c r="M133" i="32" s="1"/>
  <c r="K134" i="32"/>
  <c r="M134" i="32" s="1"/>
  <c r="K135" i="32"/>
  <c r="M135" i="32" s="1"/>
  <c r="K136" i="32"/>
  <c r="M136" i="32" s="1"/>
  <c r="K137" i="32"/>
  <c r="M137" i="32" s="1"/>
  <c r="K138" i="32"/>
  <c r="M138" i="32" s="1"/>
  <c r="K139" i="32"/>
  <c r="M139" i="32" s="1"/>
  <c r="K140" i="32"/>
  <c r="M140" i="32" s="1"/>
  <c r="K141" i="32"/>
  <c r="M141" i="32" s="1"/>
  <c r="K142" i="32"/>
  <c r="M142" i="32" s="1"/>
  <c r="K143" i="32"/>
  <c r="M143" i="32" s="1"/>
  <c r="K144" i="32"/>
  <c r="M144" i="32" s="1"/>
  <c r="K145" i="32"/>
  <c r="M145" i="32" s="1"/>
  <c r="K146" i="32"/>
  <c r="M146" i="32" s="1"/>
  <c r="K147" i="32"/>
  <c r="M147" i="32" s="1"/>
  <c r="K148" i="32"/>
  <c r="M148" i="32" s="1"/>
  <c r="K149" i="32"/>
  <c r="M149" i="32" s="1"/>
  <c r="K150" i="32"/>
  <c r="M150" i="32" s="1"/>
  <c r="K151" i="32"/>
  <c r="M151" i="32" s="1"/>
  <c r="K152" i="32"/>
  <c r="M152" i="32" s="1"/>
  <c r="K153" i="32"/>
  <c r="M153" i="32" s="1"/>
  <c r="K154" i="32"/>
  <c r="M154" i="32" s="1"/>
  <c r="K155" i="32"/>
  <c r="M155" i="32" s="1"/>
  <c r="K156" i="32"/>
  <c r="M156" i="32" s="1"/>
  <c r="K157" i="32"/>
  <c r="M157" i="32" s="1"/>
  <c r="K158" i="32"/>
  <c r="M158" i="32" s="1"/>
  <c r="K159" i="32"/>
  <c r="M159" i="32" s="1"/>
  <c r="K160" i="32"/>
  <c r="M160" i="32" s="1"/>
  <c r="K161" i="32"/>
  <c r="M161" i="32" s="1"/>
  <c r="K162" i="32"/>
  <c r="M162" i="32" s="1"/>
  <c r="K163" i="32"/>
  <c r="M163" i="32" s="1"/>
  <c r="K164" i="32"/>
  <c r="M164" i="32" s="1"/>
  <c r="K165" i="32"/>
  <c r="M165" i="32" s="1"/>
  <c r="K166" i="32"/>
  <c r="M166" i="32" s="1"/>
  <c r="K167" i="32"/>
  <c r="M167" i="32" s="1"/>
  <c r="K168" i="32"/>
  <c r="M168" i="32" s="1"/>
  <c r="K169" i="32"/>
  <c r="M169" i="32" s="1"/>
  <c r="K170" i="32"/>
  <c r="M170" i="32" s="1"/>
  <c r="K171" i="32"/>
  <c r="M171" i="32" s="1"/>
  <c r="K172" i="32"/>
  <c r="M172" i="32" s="1"/>
  <c r="K173" i="32"/>
  <c r="M173" i="32" s="1"/>
  <c r="K174" i="32"/>
  <c r="M174" i="32" s="1"/>
  <c r="K175" i="32"/>
  <c r="M175" i="32" s="1"/>
  <c r="K176" i="32"/>
  <c r="M176" i="32" s="1"/>
  <c r="K177" i="32"/>
  <c r="M177" i="32" s="1"/>
  <c r="K178" i="32"/>
  <c r="M178" i="32" s="1"/>
  <c r="K179" i="32"/>
  <c r="M179" i="32" s="1"/>
  <c r="K180" i="32"/>
  <c r="M180" i="32" s="1"/>
  <c r="K181" i="32"/>
  <c r="M181" i="32" s="1"/>
  <c r="K182" i="32"/>
  <c r="M182" i="32" s="1"/>
  <c r="K183" i="32"/>
  <c r="M183" i="32" s="1"/>
  <c r="K184" i="32"/>
  <c r="M184" i="32" s="1"/>
  <c r="K185" i="32"/>
  <c r="M185" i="32" s="1"/>
  <c r="K186" i="32"/>
  <c r="M186" i="32" s="1"/>
  <c r="K187" i="32"/>
  <c r="M187" i="32" s="1"/>
  <c r="K188" i="32"/>
  <c r="M188" i="32" s="1"/>
  <c r="K189" i="32"/>
  <c r="M189" i="32" s="1"/>
  <c r="K190" i="32"/>
  <c r="M190" i="32" s="1"/>
  <c r="K191" i="32"/>
  <c r="M191" i="32" s="1"/>
  <c r="K192" i="32"/>
  <c r="M192" i="32" s="1"/>
  <c r="K193" i="32"/>
  <c r="M193" i="32" s="1"/>
  <c r="K194" i="32"/>
  <c r="M194" i="32" s="1"/>
  <c r="K195" i="32"/>
  <c r="M195" i="32" s="1"/>
  <c r="K196" i="32"/>
  <c r="M196" i="32" s="1"/>
  <c r="K197" i="32"/>
  <c r="M197" i="32" s="1"/>
  <c r="K198" i="32"/>
  <c r="M198" i="32" s="1"/>
  <c r="K199" i="32"/>
  <c r="M199" i="32" s="1"/>
  <c r="K200" i="32"/>
  <c r="M200" i="32" s="1"/>
  <c r="K201" i="32"/>
  <c r="M201" i="32" s="1"/>
  <c r="K202" i="32"/>
  <c r="M202" i="32" s="1"/>
  <c r="K203" i="32"/>
  <c r="M203" i="32" s="1"/>
  <c r="K204" i="32"/>
  <c r="M204" i="32" s="1"/>
  <c r="K205" i="32"/>
  <c r="M205" i="32" s="1"/>
  <c r="K206" i="32"/>
  <c r="M206" i="32" s="1"/>
  <c r="K207" i="32"/>
  <c r="M207" i="32" s="1"/>
  <c r="K208" i="32"/>
  <c r="M208" i="32" s="1"/>
  <c r="K209" i="32"/>
  <c r="M209" i="32" s="1"/>
  <c r="K210" i="32"/>
  <c r="M210" i="32" s="1"/>
  <c r="K211" i="32"/>
  <c r="M211" i="32" s="1"/>
  <c r="K212" i="32"/>
  <c r="M212" i="32" s="1"/>
  <c r="K213" i="32"/>
  <c r="M213" i="32" s="1"/>
  <c r="K214" i="32"/>
  <c r="M214" i="32" s="1"/>
  <c r="K215" i="32"/>
  <c r="M215" i="32" s="1"/>
  <c r="K216" i="32"/>
  <c r="M216" i="32" s="1"/>
  <c r="K217" i="32"/>
  <c r="M217" i="32" s="1"/>
  <c r="K218" i="32"/>
  <c r="M218" i="32" s="1"/>
  <c r="K219" i="32"/>
  <c r="M219" i="32" s="1"/>
  <c r="K220" i="32"/>
  <c r="M220" i="32" s="1"/>
  <c r="K221" i="32"/>
  <c r="M221" i="32" s="1"/>
  <c r="K222" i="32"/>
  <c r="M222" i="32" s="1"/>
  <c r="K223" i="32"/>
  <c r="M223" i="32" s="1"/>
  <c r="K224" i="32"/>
  <c r="M224" i="32" s="1"/>
  <c r="K225" i="32"/>
  <c r="M225" i="32" s="1"/>
  <c r="K226" i="32"/>
  <c r="M226" i="32" s="1"/>
  <c r="K227" i="32"/>
  <c r="M227" i="32" s="1"/>
  <c r="K228" i="32"/>
  <c r="M228" i="32" s="1"/>
  <c r="K229" i="32"/>
  <c r="M229" i="32" s="1"/>
  <c r="K230" i="32"/>
  <c r="M230" i="32" s="1"/>
  <c r="K231" i="32"/>
  <c r="M231" i="32" s="1"/>
  <c r="K232" i="32"/>
  <c r="M232" i="32" s="1"/>
  <c r="K233" i="32"/>
  <c r="M233" i="32" s="1"/>
  <c r="K234" i="32"/>
  <c r="M234" i="32" s="1"/>
  <c r="K235" i="32"/>
  <c r="M235" i="32" s="1"/>
  <c r="K236" i="32"/>
  <c r="M236" i="32" s="1"/>
  <c r="K237" i="32"/>
  <c r="M237" i="32" s="1"/>
  <c r="K238" i="32"/>
  <c r="M238" i="32" s="1"/>
  <c r="K239" i="32"/>
  <c r="M239" i="32" s="1"/>
  <c r="K240" i="32"/>
  <c r="M240" i="32" s="1"/>
  <c r="K241" i="32"/>
  <c r="M241" i="32" s="1"/>
  <c r="K242" i="32"/>
  <c r="M242" i="32" s="1"/>
  <c r="K243" i="32"/>
  <c r="M243" i="32" s="1"/>
  <c r="K244" i="32"/>
  <c r="M244" i="32" s="1"/>
  <c r="K245" i="32"/>
  <c r="M245" i="32" s="1"/>
  <c r="K246" i="32"/>
  <c r="M246" i="32" s="1"/>
  <c r="K247" i="32"/>
  <c r="M247" i="32" s="1"/>
  <c r="K248" i="32"/>
  <c r="M248" i="32" s="1"/>
  <c r="K249" i="32"/>
  <c r="M249" i="32" s="1"/>
  <c r="K250" i="32"/>
  <c r="M250" i="32" s="1"/>
  <c r="K251" i="32"/>
  <c r="M251" i="32" s="1"/>
  <c r="K252" i="32"/>
  <c r="M252" i="32" s="1"/>
  <c r="K253" i="32"/>
  <c r="M253" i="32" s="1"/>
  <c r="K254" i="32"/>
  <c r="M254" i="32" s="1"/>
  <c r="K255" i="32"/>
  <c r="M255" i="32" s="1"/>
  <c r="K256" i="32"/>
  <c r="M256" i="32" s="1"/>
  <c r="K257" i="32"/>
  <c r="M257" i="32" s="1"/>
  <c r="K258" i="32"/>
  <c r="M258" i="32" s="1"/>
  <c r="K259" i="32"/>
  <c r="M259" i="32" s="1"/>
  <c r="K260" i="32"/>
  <c r="M260" i="32" s="1"/>
  <c r="K261" i="32"/>
  <c r="M261" i="32" s="1"/>
  <c r="K262" i="32"/>
  <c r="M262" i="32" s="1"/>
  <c r="K263" i="32"/>
  <c r="M263" i="32" s="1"/>
  <c r="K264" i="32"/>
  <c r="M264" i="32" s="1"/>
  <c r="K265" i="32"/>
  <c r="M265" i="32" s="1"/>
  <c r="K266" i="32"/>
  <c r="M266" i="32" s="1"/>
  <c r="K267" i="32"/>
  <c r="M267" i="32" s="1"/>
  <c r="K268" i="32"/>
  <c r="M268" i="32" s="1"/>
  <c r="K269" i="32"/>
  <c r="M269" i="32" s="1"/>
  <c r="K270" i="32"/>
  <c r="M270" i="32" s="1"/>
  <c r="K271" i="32"/>
  <c r="M271" i="32" s="1"/>
  <c r="K272" i="32"/>
  <c r="M272" i="32" s="1"/>
  <c r="K273" i="32"/>
  <c r="M273" i="32" s="1"/>
  <c r="K274" i="32"/>
  <c r="M274" i="32" s="1"/>
  <c r="K275" i="32"/>
  <c r="M275" i="32" s="1"/>
  <c r="K276" i="32"/>
  <c r="M276" i="32" s="1"/>
  <c r="K277" i="32"/>
  <c r="M277" i="32" s="1"/>
  <c r="K278" i="32"/>
  <c r="M278" i="32" s="1"/>
  <c r="K279" i="32"/>
  <c r="M279" i="32" s="1"/>
  <c r="K280" i="32"/>
  <c r="M280" i="32" s="1"/>
  <c r="K281" i="32"/>
  <c r="M281" i="32" s="1"/>
  <c r="K282" i="32"/>
  <c r="M282" i="32" s="1"/>
  <c r="K283" i="32"/>
  <c r="M283" i="32" s="1"/>
  <c r="K284" i="32"/>
  <c r="M284" i="32" s="1"/>
  <c r="K285" i="32"/>
  <c r="M285" i="32" s="1"/>
  <c r="K286" i="32"/>
  <c r="M286" i="32" s="1"/>
  <c r="K287" i="32"/>
  <c r="M287" i="32" s="1"/>
  <c r="K288" i="32"/>
  <c r="M288" i="32" s="1"/>
  <c r="K289" i="32"/>
  <c r="M289" i="32" s="1"/>
  <c r="K290" i="32"/>
  <c r="M290" i="32" s="1"/>
  <c r="K291" i="32"/>
  <c r="M291" i="32" s="1"/>
  <c r="K292" i="32"/>
  <c r="M292" i="32" s="1"/>
  <c r="K293" i="32"/>
  <c r="M293" i="32" s="1"/>
  <c r="K294" i="32"/>
  <c r="M294" i="32" s="1"/>
  <c r="K295" i="32"/>
  <c r="M295" i="32" s="1"/>
  <c r="K296" i="32"/>
  <c r="M296" i="32" s="1"/>
  <c r="K297" i="32"/>
  <c r="M297" i="32" s="1"/>
  <c r="K298" i="32"/>
  <c r="M298" i="32" s="1"/>
  <c r="K299" i="32"/>
  <c r="M299" i="32" s="1"/>
  <c r="K300" i="32"/>
  <c r="M300" i="32" s="1"/>
  <c r="K301" i="32"/>
  <c r="M301" i="32" s="1"/>
  <c r="K302" i="32"/>
  <c r="M302" i="32" s="1"/>
  <c r="K303" i="32"/>
  <c r="M303" i="32" s="1"/>
  <c r="K304" i="32"/>
  <c r="M304" i="32" s="1"/>
  <c r="K305" i="32"/>
  <c r="M305" i="32" s="1"/>
  <c r="K306" i="32"/>
  <c r="M306" i="32" s="1"/>
  <c r="K307" i="32"/>
  <c r="M307" i="32" s="1"/>
  <c r="K308" i="32"/>
  <c r="M308" i="32" s="1"/>
  <c r="K309" i="32"/>
  <c r="M309" i="32" s="1"/>
  <c r="K310" i="32"/>
  <c r="M310" i="32" s="1"/>
  <c r="K311" i="32"/>
  <c r="M311" i="32" s="1"/>
  <c r="K312" i="32"/>
  <c r="M312" i="32" s="1"/>
  <c r="K313" i="32"/>
  <c r="M313" i="32" s="1"/>
  <c r="K314" i="32"/>
  <c r="M314" i="32" s="1"/>
  <c r="K315" i="32"/>
  <c r="M315" i="32" s="1"/>
  <c r="K316" i="32"/>
  <c r="M316" i="32" s="1"/>
  <c r="K317" i="32"/>
  <c r="M317" i="32" s="1"/>
  <c r="K318" i="32"/>
  <c r="M318" i="32" s="1"/>
  <c r="K319" i="32"/>
  <c r="M319" i="32" s="1"/>
  <c r="K320" i="32"/>
  <c r="M320" i="32" s="1"/>
  <c r="K321" i="32"/>
  <c r="M321" i="32" s="1"/>
  <c r="K322" i="32"/>
  <c r="M322" i="32" s="1"/>
  <c r="K323" i="32"/>
  <c r="M323" i="32" s="1"/>
  <c r="K324" i="32"/>
  <c r="M324" i="32" s="1"/>
  <c r="K325" i="32"/>
  <c r="M325" i="32" s="1"/>
  <c r="K326" i="32"/>
  <c r="M326" i="32" s="1"/>
  <c r="K327" i="32"/>
  <c r="M327" i="32" s="1"/>
  <c r="K328" i="32"/>
  <c r="M328" i="32" s="1"/>
  <c r="K329" i="32"/>
  <c r="M329" i="32" s="1"/>
  <c r="K330" i="32"/>
  <c r="M330" i="32" s="1"/>
  <c r="K331" i="32"/>
  <c r="M331" i="32" s="1"/>
  <c r="K332" i="32"/>
  <c r="M332" i="32" s="1"/>
  <c r="K333" i="32"/>
  <c r="M333" i="32" s="1"/>
  <c r="K334" i="32"/>
  <c r="M334" i="32" s="1"/>
  <c r="K335" i="32"/>
  <c r="M335" i="32" s="1"/>
  <c r="K336" i="32"/>
  <c r="M336" i="32" s="1"/>
  <c r="K337" i="32"/>
  <c r="M337" i="32" s="1"/>
  <c r="K338" i="32"/>
  <c r="M338" i="32" s="1"/>
  <c r="K339" i="32"/>
  <c r="M339" i="32" s="1"/>
  <c r="K340" i="32"/>
  <c r="M340" i="32" s="1"/>
  <c r="K341" i="32"/>
  <c r="M341" i="32" s="1"/>
  <c r="K342" i="32"/>
  <c r="M342" i="32" s="1"/>
  <c r="K343" i="32"/>
  <c r="M343" i="32" s="1"/>
  <c r="K344" i="32"/>
  <c r="M344" i="32" s="1"/>
  <c r="K345" i="32"/>
  <c r="M345" i="32" s="1"/>
  <c r="K346" i="32"/>
  <c r="M346" i="32" s="1"/>
  <c r="K347" i="32"/>
  <c r="M347" i="32" s="1"/>
  <c r="K348" i="32"/>
  <c r="M348" i="32" s="1"/>
  <c r="K349" i="32"/>
  <c r="M349" i="32" s="1"/>
  <c r="K350" i="32"/>
  <c r="M350" i="32" s="1"/>
  <c r="K351" i="32"/>
  <c r="M351" i="32" s="1"/>
  <c r="K352" i="32"/>
  <c r="M352" i="32" s="1"/>
  <c r="K353" i="32"/>
  <c r="M353" i="32" s="1"/>
  <c r="K354" i="32"/>
  <c r="M354" i="32" s="1"/>
  <c r="K355" i="32"/>
  <c r="M355" i="32" s="1"/>
  <c r="K356" i="32"/>
  <c r="M356" i="32" s="1"/>
  <c r="K357" i="32"/>
  <c r="M357" i="32" s="1"/>
  <c r="K358" i="32"/>
  <c r="M358" i="32" s="1"/>
  <c r="K359" i="32"/>
  <c r="M359" i="32" s="1"/>
  <c r="K360" i="32"/>
  <c r="M360" i="32" s="1"/>
  <c r="K361" i="32"/>
  <c r="M361" i="32" s="1"/>
  <c r="K362" i="32"/>
  <c r="M362" i="32" s="1"/>
  <c r="K363" i="32"/>
  <c r="M363" i="32" s="1"/>
  <c r="K364" i="32"/>
  <c r="M364" i="32" s="1"/>
  <c r="K365" i="32"/>
  <c r="M365" i="32" s="1"/>
  <c r="K366" i="32"/>
  <c r="M366" i="32" s="1"/>
  <c r="K367" i="32"/>
  <c r="M367" i="32" s="1"/>
  <c r="K368" i="32"/>
  <c r="M368" i="32" s="1"/>
  <c r="K369" i="32"/>
  <c r="M369" i="32" s="1"/>
  <c r="K370" i="32"/>
  <c r="M370" i="32" s="1"/>
  <c r="K371" i="32"/>
  <c r="M371" i="32" s="1"/>
  <c r="K372" i="32"/>
  <c r="M372" i="32" s="1"/>
  <c r="K373" i="32"/>
  <c r="M373" i="32" s="1"/>
  <c r="K374" i="32"/>
  <c r="M374" i="32" s="1"/>
  <c r="K375" i="32"/>
  <c r="M375" i="32" s="1"/>
  <c r="K376" i="32"/>
  <c r="M376" i="32" s="1"/>
  <c r="K377" i="32"/>
  <c r="M377" i="32" s="1"/>
  <c r="K378" i="32"/>
  <c r="M378" i="32" s="1"/>
  <c r="K379" i="32"/>
  <c r="M379" i="32" s="1"/>
  <c r="K380" i="32"/>
  <c r="M380" i="32" s="1"/>
  <c r="K381" i="32"/>
  <c r="M381" i="32" s="1"/>
  <c r="K382" i="32"/>
  <c r="M382" i="32" s="1"/>
  <c r="K383" i="32"/>
  <c r="M383" i="32" s="1"/>
  <c r="K384" i="32"/>
  <c r="M384" i="32" s="1"/>
  <c r="K385" i="32"/>
  <c r="M385" i="32" s="1"/>
  <c r="K386" i="32"/>
  <c r="M386" i="32" s="1"/>
  <c r="K387" i="32"/>
  <c r="M387" i="32" s="1"/>
  <c r="K388" i="32"/>
  <c r="M388" i="32" s="1"/>
  <c r="K389" i="32"/>
  <c r="M389" i="32" s="1"/>
  <c r="K390" i="32"/>
  <c r="M390" i="32" s="1"/>
  <c r="K391" i="32"/>
  <c r="M391" i="32" s="1"/>
  <c r="K392" i="32"/>
  <c r="M392" i="32" s="1"/>
  <c r="K393" i="32"/>
  <c r="M393" i="32" s="1"/>
  <c r="K394" i="32"/>
  <c r="M394" i="32" s="1"/>
  <c r="K395" i="32"/>
  <c r="M395" i="32" s="1"/>
  <c r="K396" i="32"/>
  <c r="M396" i="32" s="1"/>
  <c r="K397" i="32"/>
  <c r="M397" i="32" s="1"/>
  <c r="K398" i="32"/>
  <c r="M398" i="32" s="1"/>
  <c r="K399" i="32"/>
  <c r="M399" i="32" s="1"/>
  <c r="K400" i="32"/>
  <c r="M400" i="32" s="1"/>
  <c r="K401" i="32"/>
  <c r="M401" i="32" s="1"/>
  <c r="K402" i="32"/>
  <c r="M402" i="32" s="1"/>
  <c r="K403" i="32"/>
  <c r="M403" i="32" s="1"/>
  <c r="K404" i="32"/>
  <c r="M404" i="32" s="1"/>
  <c r="K405" i="32"/>
  <c r="M405" i="32" s="1"/>
  <c r="K406" i="32"/>
  <c r="M406" i="32" s="1"/>
  <c r="K407" i="32"/>
  <c r="M407" i="32" s="1"/>
  <c r="K408" i="32"/>
  <c r="M408" i="32" s="1"/>
  <c r="K409" i="32"/>
  <c r="M409" i="32" s="1"/>
  <c r="K410" i="32"/>
  <c r="M410" i="32" s="1"/>
  <c r="K411" i="32"/>
  <c r="M411" i="32" s="1"/>
  <c r="K412" i="32"/>
  <c r="M412" i="32" s="1"/>
  <c r="K413" i="32"/>
  <c r="M413" i="32" s="1"/>
  <c r="K414" i="32"/>
  <c r="M414" i="32" s="1"/>
  <c r="K415" i="32"/>
  <c r="M415" i="32" s="1"/>
  <c r="K416" i="32"/>
  <c r="M416" i="32" s="1"/>
  <c r="K417" i="32"/>
  <c r="M417" i="32" s="1"/>
  <c r="K418" i="32"/>
  <c r="M418" i="32" s="1"/>
  <c r="K419" i="32"/>
  <c r="M419" i="32" s="1"/>
  <c r="K420" i="32"/>
  <c r="M420" i="32" s="1"/>
  <c r="K421" i="32"/>
  <c r="M421" i="32" s="1"/>
  <c r="K422" i="32"/>
  <c r="M422" i="32" s="1"/>
  <c r="K423" i="32"/>
  <c r="M423" i="32" s="1"/>
  <c r="K424" i="32"/>
  <c r="M424" i="32" s="1"/>
  <c r="K425" i="32"/>
  <c r="M425" i="32" s="1"/>
  <c r="K426" i="32"/>
  <c r="M426" i="32" s="1"/>
  <c r="K427" i="32"/>
  <c r="M427" i="32" s="1"/>
  <c r="K428" i="32"/>
  <c r="M428" i="32" s="1"/>
  <c r="K429" i="32"/>
  <c r="M429" i="32" s="1"/>
  <c r="K430" i="32"/>
  <c r="M430" i="32" s="1"/>
  <c r="K431" i="32"/>
  <c r="M431" i="32" s="1"/>
  <c r="K432" i="32"/>
  <c r="M432" i="32" s="1"/>
  <c r="K433" i="32"/>
  <c r="M433" i="32" s="1"/>
  <c r="K434" i="32"/>
  <c r="M434" i="32" s="1"/>
  <c r="K435" i="32"/>
  <c r="M435" i="32" s="1"/>
  <c r="K436" i="32"/>
  <c r="M436" i="32" s="1"/>
  <c r="K437" i="32"/>
  <c r="M437" i="32" s="1"/>
  <c r="K438" i="32"/>
  <c r="M438" i="32" s="1"/>
  <c r="K439" i="32"/>
  <c r="M439" i="32" s="1"/>
  <c r="K440" i="32"/>
  <c r="M440" i="32" s="1"/>
  <c r="K441" i="32"/>
  <c r="M441" i="32" s="1"/>
  <c r="K442" i="32"/>
  <c r="M442" i="32" s="1"/>
  <c r="K443" i="32"/>
  <c r="M443" i="32" s="1"/>
  <c r="K444" i="32"/>
  <c r="M444" i="32" s="1"/>
  <c r="K445" i="32"/>
  <c r="M445" i="32" s="1"/>
  <c r="K446" i="32"/>
  <c r="M446" i="32" s="1"/>
  <c r="K447" i="32"/>
  <c r="M447" i="32" s="1"/>
  <c r="K448" i="32"/>
  <c r="M448" i="32" s="1"/>
  <c r="K449" i="32"/>
  <c r="M449" i="32" s="1"/>
  <c r="K450" i="32"/>
  <c r="M450" i="32" s="1"/>
  <c r="K451" i="32"/>
  <c r="M451" i="32" s="1"/>
  <c r="K452" i="32"/>
  <c r="M452" i="32" s="1"/>
  <c r="K453" i="32"/>
  <c r="M453" i="32" s="1"/>
  <c r="K454" i="32"/>
  <c r="M454" i="32" s="1"/>
  <c r="K455" i="32"/>
  <c r="M455" i="32" s="1"/>
  <c r="K456" i="32"/>
  <c r="M456" i="32" s="1"/>
  <c r="K457" i="32"/>
  <c r="M457" i="32" s="1"/>
  <c r="K458" i="32"/>
  <c r="M458" i="32" s="1"/>
  <c r="K459" i="32"/>
  <c r="M459" i="32" s="1"/>
  <c r="K460" i="32"/>
  <c r="M460" i="32" s="1"/>
  <c r="K461" i="32"/>
  <c r="M461" i="32" s="1"/>
  <c r="K462" i="32"/>
  <c r="M462" i="32" s="1"/>
  <c r="K463" i="32"/>
  <c r="M463" i="32" s="1"/>
  <c r="K464" i="32"/>
  <c r="M464" i="32" s="1"/>
  <c r="K465" i="32"/>
  <c r="M465" i="32" s="1"/>
  <c r="K466" i="32"/>
  <c r="M466" i="32" s="1"/>
  <c r="K467" i="32"/>
  <c r="M467" i="32" s="1"/>
  <c r="K468" i="32"/>
  <c r="M468" i="32" s="1"/>
  <c r="K469" i="32"/>
  <c r="M469" i="32" s="1"/>
  <c r="K470" i="32"/>
  <c r="M470" i="32" s="1"/>
  <c r="K471" i="32"/>
  <c r="M471" i="32" s="1"/>
  <c r="K472" i="32"/>
  <c r="M472" i="32" s="1"/>
  <c r="K473" i="32"/>
  <c r="M473" i="32" s="1"/>
  <c r="K474" i="32"/>
  <c r="M474" i="32" s="1"/>
  <c r="K475" i="32"/>
  <c r="M475" i="32" s="1"/>
  <c r="K476" i="32"/>
  <c r="M476" i="32" s="1"/>
  <c r="K477" i="32"/>
  <c r="M477" i="32" s="1"/>
  <c r="K478" i="32"/>
  <c r="M478" i="32" s="1"/>
  <c r="K479" i="32"/>
  <c r="M479" i="32" s="1"/>
  <c r="K480" i="32"/>
  <c r="M480" i="32" s="1"/>
  <c r="K481" i="32"/>
  <c r="M481" i="32" s="1"/>
  <c r="K482" i="32"/>
  <c r="M482" i="32" s="1"/>
  <c r="K483" i="32"/>
  <c r="M483" i="32" s="1"/>
  <c r="K484" i="32"/>
  <c r="M484" i="32" s="1"/>
  <c r="K485" i="32"/>
  <c r="M485" i="32" s="1"/>
  <c r="K486" i="32"/>
  <c r="M486" i="32" s="1"/>
  <c r="K487" i="32"/>
  <c r="M487" i="32" s="1"/>
  <c r="K488" i="32"/>
  <c r="M488" i="32" s="1"/>
  <c r="K489" i="32"/>
  <c r="M489" i="32" s="1"/>
  <c r="K490" i="32"/>
  <c r="M490" i="32" s="1"/>
  <c r="K491" i="32"/>
  <c r="M491" i="32" s="1"/>
  <c r="K492" i="32"/>
  <c r="M492" i="32" s="1"/>
  <c r="K493" i="32"/>
  <c r="M493" i="32" s="1"/>
  <c r="K494" i="32"/>
  <c r="M494" i="32" s="1"/>
  <c r="K495" i="32"/>
  <c r="M495" i="32" s="1"/>
  <c r="K496" i="32"/>
  <c r="M496" i="32" s="1"/>
  <c r="K497" i="32"/>
  <c r="M497" i="32" s="1"/>
  <c r="K498" i="32"/>
  <c r="M498" i="32" s="1"/>
  <c r="K499" i="32"/>
  <c r="M499" i="32" s="1"/>
  <c r="K500" i="32"/>
  <c r="M500" i="32" s="1"/>
  <c r="K501" i="32"/>
  <c r="M501" i="32" s="1"/>
  <c r="K502" i="32"/>
  <c r="M502" i="32" s="1"/>
  <c r="K503" i="32"/>
  <c r="M503" i="32" s="1"/>
  <c r="K504" i="32"/>
  <c r="M504" i="32" s="1"/>
  <c r="K505" i="32"/>
  <c r="M505" i="32" s="1"/>
  <c r="K506" i="32"/>
  <c r="M506" i="32" s="1"/>
  <c r="K8" i="32"/>
  <c r="C59" i="21" l="1"/>
  <c r="O9" i="31"/>
  <c r="K9" i="28"/>
  <c r="L9" i="28"/>
  <c r="K6" i="28"/>
  <c r="L6" i="28"/>
  <c r="K8" i="28"/>
  <c r="L8" i="28"/>
  <c r="K15" i="28"/>
  <c r="L15" i="28"/>
  <c r="K7" i="28"/>
  <c r="L7" i="28"/>
  <c r="L14" i="28"/>
  <c r="K14" i="28"/>
  <c r="K17" i="28"/>
  <c r="L17" i="28"/>
  <c r="L13" i="28"/>
  <c r="K13" i="28"/>
  <c r="K16" i="28"/>
  <c r="L16" i="28"/>
  <c r="L12" i="28"/>
  <c r="K12" i="28"/>
  <c r="K10" i="28"/>
  <c r="L10" i="28"/>
  <c r="L11" i="28"/>
  <c r="K11" i="28"/>
  <c r="N32" i="28"/>
  <c r="N29" i="28"/>
  <c r="N27" i="28"/>
  <c r="N28" i="28"/>
  <c r="N25" i="28"/>
  <c r="N26" i="28"/>
  <c r="N24" i="28"/>
  <c r="N21" i="28"/>
  <c r="N23" i="28"/>
  <c r="N20" i="28"/>
  <c r="N18" i="28"/>
  <c r="N19" i="28"/>
  <c r="J10" i="28"/>
  <c r="M11" i="33" s="1"/>
  <c r="M10" i="28"/>
  <c r="J9" i="28"/>
  <c r="M10" i="33" s="1"/>
  <c r="M9" i="28"/>
  <c r="J8" i="28"/>
  <c r="M9" i="33" s="1"/>
  <c r="M8" i="28"/>
  <c r="J7" i="28"/>
  <c r="M8" i="33" s="1"/>
  <c r="M7" i="28"/>
  <c r="M17" i="28"/>
  <c r="J17" i="28"/>
  <c r="M18" i="33" s="1"/>
  <c r="J16" i="28"/>
  <c r="M17" i="33" s="1"/>
  <c r="M16" i="28"/>
  <c r="J6" i="28"/>
  <c r="M7" i="33" s="1"/>
  <c r="M6" i="28"/>
  <c r="J15" i="28"/>
  <c r="M16" i="33" s="1"/>
  <c r="M15" i="28"/>
  <c r="M14" i="28"/>
  <c r="J14" i="28"/>
  <c r="M15" i="33" s="1"/>
  <c r="J13" i="28"/>
  <c r="M14" i="33" s="1"/>
  <c r="M13" i="28"/>
  <c r="J12" i="28"/>
  <c r="M13" i="33" s="1"/>
  <c r="M12" i="28"/>
  <c r="J11" i="28"/>
  <c r="M12" i="33" s="1"/>
  <c r="M11" i="28"/>
  <c r="O8" i="31"/>
  <c r="G15" i="33"/>
  <c r="N22" i="29" l="1"/>
  <c r="N23" i="29"/>
  <c r="N24" i="29"/>
  <c r="N25" i="29"/>
  <c r="N26" i="29"/>
  <c r="N27" i="29"/>
  <c r="N28" i="29"/>
  <c r="N29" i="29"/>
  <c r="N30" i="29"/>
  <c r="N31" i="29"/>
  <c r="N32" i="29"/>
  <c r="N33" i="29"/>
  <c r="N34" i="29"/>
  <c r="N35" i="29"/>
  <c r="N36" i="29"/>
  <c r="N37" i="29"/>
  <c r="N38" i="29"/>
  <c r="N39" i="29"/>
  <c r="N40" i="29"/>
  <c r="N41" i="29"/>
  <c r="N42" i="29"/>
  <c r="N43" i="29"/>
  <c r="N44" i="29"/>
  <c r="N45" i="29"/>
  <c r="N46" i="29"/>
  <c r="N47" i="29"/>
  <c r="N48" i="29"/>
  <c r="N49" i="29"/>
  <c r="N50" i="29"/>
  <c r="N51" i="29"/>
  <c r="N52" i="29"/>
  <c r="N53" i="29"/>
  <c r="N54" i="29"/>
  <c r="N55" i="29"/>
  <c r="N56" i="29"/>
  <c r="N57" i="29"/>
  <c r="N58" i="29"/>
  <c r="N59" i="29"/>
  <c r="N60" i="29"/>
  <c r="N61" i="29"/>
  <c r="N62" i="29"/>
  <c r="N63" i="29"/>
  <c r="N64" i="29"/>
  <c r="N65" i="29"/>
  <c r="N66" i="29"/>
  <c r="N67" i="29"/>
  <c r="N68" i="29"/>
  <c r="N69" i="29"/>
  <c r="N70" i="29"/>
  <c r="N71" i="29"/>
  <c r="N72" i="29"/>
  <c r="N73" i="29"/>
  <c r="N74" i="29"/>
  <c r="N75" i="29"/>
  <c r="N76" i="29"/>
  <c r="N77" i="29"/>
  <c r="N78" i="29"/>
  <c r="N79" i="29"/>
  <c r="N80" i="29"/>
  <c r="N81" i="29"/>
  <c r="N82" i="29"/>
  <c r="N83" i="29"/>
  <c r="N84" i="29"/>
  <c r="N85" i="29"/>
  <c r="N86" i="29"/>
  <c r="N87" i="29"/>
  <c r="N88" i="29"/>
  <c r="N89" i="29"/>
  <c r="N90" i="29"/>
  <c r="N91" i="29"/>
  <c r="N92" i="29"/>
  <c r="N93" i="29"/>
  <c r="N94" i="29"/>
  <c r="N95" i="29"/>
  <c r="N96" i="29"/>
  <c r="N97" i="29"/>
  <c r="N98" i="29"/>
  <c r="N99" i="29"/>
  <c r="N100" i="29"/>
  <c r="N101" i="29"/>
  <c r="N102" i="29"/>
  <c r="N103" i="29"/>
  <c r="N104" i="29"/>
  <c r="N105" i="29"/>
  <c r="N106" i="29"/>
  <c r="N107" i="29"/>
  <c r="N108" i="29"/>
  <c r="N109" i="29"/>
  <c r="N110" i="29"/>
  <c r="N111" i="29"/>
  <c r="N112" i="29"/>
  <c r="N113" i="29"/>
  <c r="N114" i="29"/>
  <c r="N115" i="29"/>
  <c r="N116" i="29"/>
  <c r="N117" i="29"/>
  <c r="N118" i="29"/>
  <c r="N119" i="29"/>
  <c r="N120" i="29"/>
  <c r="N121" i="29"/>
  <c r="N122" i="29"/>
  <c r="N123" i="29"/>
  <c r="N124" i="29"/>
  <c r="N125" i="29"/>
  <c r="N126" i="29"/>
  <c r="N127" i="29"/>
  <c r="N128" i="29"/>
  <c r="N129" i="29"/>
  <c r="N130" i="29"/>
  <c r="N131" i="29"/>
  <c r="N132" i="29"/>
  <c r="N133" i="29"/>
  <c r="N134" i="29"/>
  <c r="N135" i="29"/>
  <c r="N136" i="29"/>
  <c r="N137" i="29"/>
  <c r="N138" i="29"/>
  <c r="N139" i="29"/>
  <c r="N140" i="29"/>
  <c r="N141" i="29"/>
  <c r="N142" i="29"/>
  <c r="N143" i="29"/>
  <c r="N144" i="29"/>
  <c r="N145" i="29"/>
  <c r="N146" i="29"/>
  <c r="N147" i="29"/>
  <c r="N148" i="29"/>
  <c r="N149" i="29"/>
  <c r="N150" i="29"/>
  <c r="N151" i="29"/>
  <c r="N152" i="29"/>
  <c r="N153" i="29"/>
  <c r="N154" i="29"/>
  <c r="N155" i="29"/>
  <c r="N156" i="29"/>
  <c r="N157" i="29"/>
  <c r="N158" i="29"/>
  <c r="N159" i="29"/>
  <c r="N160" i="29"/>
  <c r="N161" i="29"/>
  <c r="N162" i="29"/>
  <c r="N163" i="29"/>
  <c r="N164" i="29"/>
  <c r="N165" i="29"/>
  <c r="N166" i="29"/>
  <c r="N167" i="29"/>
  <c r="N168" i="29"/>
  <c r="N169" i="29"/>
  <c r="N170" i="29"/>
  <c r="N171" i="29"/>
  <c r="N172" i="29"/>
  <c r="N173" i="29"/>
  <c r="N174" i="29"/>
  <c r="N175" i="29"/>
  <c r="N176" i="29"/>
  <c r="N177" i="29"/>
  <c r="N178" i="29"/>
  <c r="N179" i="29"/>
  <c r="N180" i="29"/>
  <c r="N181" i="29"/>
  <c r="N182" i="29"/>
  <c r="N183" i="29"/>
  <c r="N184" i="29"/>
  <c r="N185" i="29"/>
  <c r="N186" i="29"/>
  <c r="N187" i="29"/>
  <c r="N188" i="29"/>
  <c r="N189" i="29"/>
  <c r="N190" i="29"/>
  <c r="N191" i="29"/>
  <c r="N192" i="29"/>
  <c r="N193" i="29"/>
  <c r="N194" i="29"/>
  <c r="N195" i="29"/>
  <c r="N196" i="29"/>
  <c r="N197" i="29"/>
  <c r="N198" i="29"/>
  <c r="N199" i="29"/>
  <c r="N200" i="29"/>
  <c r="N201" i="29"/>
  <c r="N202" i="29"/>
  <c r="N203" i="29"/>
  <c r="N204" i="29"/>
  <c r="N205" i="29"/>
  <c r="N206" i="29"/>
  <c r="N207" i="29"/>
  <c r="N208" i="29"/>
  <c r="N209" i="29"/>
  <c r="N210" i="29"/>
  <c r="N211" i="29"/>
  <c r="N212" i="29"/>
  <c r="N213" i="29"/>
  <c r="N214" i="29"/>
  <c r="N215" i="29"/>
  <c r="N216" i="29"/>
  <c r="N217" i="29"/>
  <c r="N218" i="29"/>
  <c r="N219" i="29"/>
  <c r="N220" i="29"/>
  <c r="N221" i="29"/>
  <c r="N222" i="29"/>
  <c r="N223" i="29"/>
  <c r="N224" i="29"/>
  <c r="N225" i="29"/>
  <c r="N226" i="29"/>
  <c r="N227" i="29"/>
  <c r="N228" i="29"/>
  <c r="N229" i="29"/>
  <c r="N230" i="29"/>
  <c r="N231" i="29"/>
  <c r="N232" i="29"/>
  <c r="N233" i="29"/>
  <c r="N234" i="29"/>
  <c r="N235" i="29"/>
  <c r="N236" i="29"/>
  <c r="N237" i="29"/>
  <c r="N238" i="29"/>
  <c r="N239" i="29"/>
  <c r="N240" i="29"/>
  <c r="N241" i="29"/>
  <c r="N242" i="29"/>
  <c r="N243" i="29"/>
  <c r="N244" i="29"/>
  <c r="N245" i="29"/>
  <c r="N246" i="29"/>
  <c r="N247" i="29"/>
  <c r="N248" i="29"/>
  <c r="N249" i="29"/>
  <c r="N250" i="29"/>
  <c r="N251" i="29"/>
  <c r="N252" i="29"/>
  <c r="N253" i="29"/>
  <c r="N254" i="29"/>
  <c r="N255" i="29"/>
  <c r="N256" i="29"/>
  <c r="N257" i="29"/>
  <c r="N258" i="29"/>
  <c r="N259" i="29"/>
  <c r="N260" i="29"/>
  <c r="N261" i="29"/>
  <c r="N262" i="29"/>
  <c r="N263" i="29"/>
  <c r="N264" i="29"/>
  <c r="N265" i="29"/>
  <c r="N266" i="29"/>
  <c r="N267" i="29"/>
  <c r="N268" i="29"/>
  <c r="N269" i="29"/>
  <c r="N270" i="29"/>
  <c r="N271" i="29"/>
  <c r="N272" i="29"/>
  <c r="N273" i="29"/>
  <c r="N274" i="29"/>
  <c r="N275" i="29"/>
  <c r="N276" i="29"/>
  <c r="N277" i="29"/>
  <c r="N278" i="29"/>
  <c r="N279" i="29"/>
  <c r="N280" i="29"/>
  <c r="N281" i="29"/>
  <c r="N282" i="29"/>
  <c r="N283" i="29"/>
  <c r="N284" i="29"/>
  <c r="N285" i="29"/>
  <c r="N286" i="29"/>
  <c r="N287" i="29"/>
  <c r="N288" i="29"/>
  <c r="N289" i="29"/>
  <c r="N290" i="29"/>
  <c r="N291" i="29"/>
  <c r="N292" i="29"/>
  <c r="N293" i="29"/>
  <c r="N294" i="29"/>
  <c r="N295" i="29"/>
  <c r="N296" i="29"/>
  <c r="N297" i="29"/>
  <c r="N298" i="29"/>
  <c r="N299" i="29"/>
  <c r="N300" i="29"/>
  <c r="N301" i="29"/>
  <c r="N302" i="29"/>
  <c r="N303" i="29"/>
  <c r="N304" i="29"/>
  <c r="N305" i="29"/>
  <c r="N306" i="29"/>
  <c r="N307" i="29"/>
  <c r="N308" i="29"/>
  <c r="N309" i="29"/>
  <c r="N310" i="29"/>
  <c r="N311" i="29"/>
  <c r="N312" i="29"/>
  <c r="N313" i="29"/>
  <c r="N314" i="29"/>
  <c r="N315" i="29"/>
  <c r="N316" i="29"/>
  <c r="N317" i="29"/>
  <c r="N318" i="29"/>
  <c r="N319" i="29"/>
  <c r="N320" i="29"/>
  <c r="N321" i="29"/>
  <c r="N322" i="29"/>
  <c r="N323" i="29"/>
  <c r="N324" i="29"/>
  <c r="N325" i="29"/>
  <c r="N326" i="29"/>
  <c r="N327" i="29"/>
  <c r="N328" i="29"/>
  <c r="N329" i="29"/>
  <c r="N330" i="29"/>
  <c r="N331" i="29"/>
  <c r="N332" i="29"/>
  <c r="N333" i="29"/>
  <c r="N334" i="29"/>
  <c r="N335" i="29"/>
  <c r="N336" i="29"/>
  <c r="N337" i="29"/>
  <c r="N338" i="29"/>
  <c r="N339" i="29"/>
  <c r="N340" i="29"/>
  <c r="N341" i="29"/>
  <c r="N342" i="29"/>
  <c r="N343" i="29"/>
  <c r="N344" i="29"/>
  <c r="N345" i="29"/>
  <c r="N346" i="29"/>
  <c r="N347" i="29"/>
  <c r="N348" i="29"/>
  <c r="N349" i="29"/>
  <c r="N350" i="29"/>
  <c r="N351" i="29"/>
  <c r="N352" i="29"/>
  <c r="N353" i="29"/>
  <c r="N354" i="29"/>
  <c r="N355" i="29"/>
  <c r="N356" i="29"/>
  <c r="N357" i="29"/>
  <c r="N358" i="29"/>
  <c r="N359" i="29"/>
  <c r="N360" i="29"/>
  <c r="N361" i="29"/>
  <c r="N362" i="29"/>
  <c r="N363" i="29"/>
  <c r="N364" i="29"/>
  <c r="N365" i="29"/>
  <c r="N366" i="29"/>
  <c r="N367" i="29"/>
  <c r="N368" i="29"/>
  <c r="N369" i="29"/>
  <c r="N370" i="29"/>
  <c r="N371" i="29"/>
  <c r="N372" i="29"/>
  <c r="N373" i="29"/>
  <c r="N374" i="29"/>
  <c r="N375" i="29"/>
  <c r="N376" i="29"/>
  <c r="N377" i="29"/>
  <c r="N378" i="29"/>
  <c r="N379" i="29"/>
  <c r="N380" i="29"/>
  <c r="N381" i="29"/>
  <c r="N382" i="29"/>
  <c r="N383" i="29"/>
  <c r="N384" i="29"/>
  <c r="N385" i="29"/>
  <c r="N386" i="29"/>
  <c r="N387" i="29"/>
  <c r="N388" i="29"/>
  <c r="N389" i="29"/>
  <c r="N390" i="29"/>
  <c r="N391" i="29"/>
  <c r="N392" i="29"/>
  <c r="N393" i="29"/>
  <c r="N394" i="29"/>
  <c r="N395" i="29"/>
  <c r="N396" i="29"/>
  <c r="N397" i="29"/>
  <c r="N398" i="29"/>
  <c r="N399" i="29"/>
  <c r="N400" i="29"/>
  <c r="N401" i="29"/>
  <c r="N402" i="29"/>
  <c r="N403" i="29"/>
  <c r="N404" i="29"/>
  <c r="N405" i="29"/>
  <c r="N406" i="29"/>
  <c r="N407" i="29"/>
  <c r="N408" i="29"/>
  <c r="N409" i="29"/>
  <c r="N410" i="29"/>
  <c r="N411" i="29"/>
  <c r="N412" i="29"/>
  <c r="N413" i="29"/>
  <c r="N414" i="29"/>
  <c r="N415" i="29"/>
  <c r="N416" i="29"/>
  <c r="N417" i="29"/>
  <c r="N418" i="29"/>
  <c r="N419" i="29"/>
  <c r="N420" i="29"/>
  <c r="N421" i="29"/>
  <c r="N422" i="29"/>
  <c r="N423" i="29"/>
  <c r="N424" i="29"/>
  <c r="N425" i="29"/>
  <c r="N426" i="29"/>
  <c r="N427" i="29"/>
  <c r="N428" i="29"/>
  <c r="N429" i="29"/>
  <c r="N430" i="29"/>
  <c r="N431" i="29"/>
  <c r="N432" i="29"/>
  <c r="N433" i="29"/>
  <c r="N434" i="29"/>
  <c r="N435" i="29"/>
  <c r="N436" i="29"/>
  <c r="N437" i="29"/>
  <c r="N438" i="29"/>
  <c r="N439" i="29"/>
  <c r="N440" i="29"/>
  <c r="N441" i="29"/>
  <c r="N442" i="29"/>
  <c r="N443" i="29"/>
  <c r="N444" i="29"/>
  <c r="N445" i="29"/>
  <c r="N446" i="29"/>
  <c r="N447" i="29"/>
  <c r="N448" i="29"/>
  <c r="N449" i="29"/>
  <c r="N450" i="29"/>
  <c r="N451" i="29"/>
  <c r="N452" i="29"/>
  <c r="N453" i="29"/>
  <c r="N454" i="29"/>
  <c r="N455" i="29"/>
  <c r="N456" i="29"/>
  <c r="N457" i="29"/>
  <c r="N458" i="29"/>
  <c r="N459" i="29"/>
  <c r="N460" i="29"/>
  <c r="N461" i="29"/>
  <c r="N462" i="29"/>
  <c r="N463" i="29"/>
  <c r="N464" i="29"/>
  <c r="N465" i="29"/>
  <c r="N466" i="29"/>
  <c r="N467" i="29"/>
  <c r="N468" i="29"/>
  <c r="N469" i="29"/>
  <c r="N470" i="29"/>
  <c r="N471" i="29"/>
  <c r="N472" i="29"/>
  <c r="N473" i="29"/>
  <c r="N474" i="29"/>
  <c r="N475" i="29"/>
  <c r="N476" i="29"/>
  <c r="N477" i="29"/>
  <c r="N478" i="29"/>
  <c r="N479" i="29"/>
  <c r="N480" i="29"/>
  <c r="N481" i="29"/>
  <c r="N482" i="29"/>
  <c r="N483" i="29"/>
  <c r="N484" i="29"/>
  <c r="N485" i="29"/>
  <c r="N486" i="29"/>
  <c r="N487" i="29"/>
  <c r="N488" i="29"/>
  <c r="N489" i="29"/>
  <c r="N490" i="29"/>
  <c r="N491" i="29"/>
  <c r="N492" i="29"/>
  <c r="N493" i="29"/>
  <c r="N494" i="29"/>
  <c r="N495" i="29"/>
  <c r="N496" i="29"/>
  <c r="N497" i="29"/>
  <c r="N498" i="29"/>
  <c r="N499" i="29"/>
  <c r="N500" i="29"/>
  <c r="N501" i="29"/>
  <c r="N502" i="29"/>
  <c r="N503" i="29"/>
  <c r="N504" i="29"/>
  <c r="N505" i="29"/>
  <c r="N506" i="29"/>
  <c r="I9" i="29"/>
  <c r="I10" i="29"/>
  <c r="I11" i="29"/>
  <c r="I12" i="29"/>
  <c r="I13" i="29"/>
  <c r="I14" i="29"/>
  <c r="I15" i="29"/>
  <c r="I16" i="29"/>
  <c r="I17" i="29"/>
  <c r="I18" i="29"/>
  <c r="I19" i="29"/>
  <c r="I20" i="29"/>
  <c r="I21" i="29"/>
  <c r="I22" i="29"/>
  <c r="I23" i="29"/>
  <c r="I24" i="29"/>
  <c r="I25" i="29"/>
  <c r="I26" i="29"/>
  <c r="I27" i="29"/>
  <c r="I28" i="29"/>
  <c r="I29" i="29"/>
  <c r="I30" i="29"/>
  <c r="I31" i="29"/>
  <c r="I32" i="29"/>
  <c r="I33" i="29"/>
  <c r="I34" i="29"/>
  <c r="I35" i="29"/>
  <c r="I36" i="29"/>
  <c r="I37" i="29"/>
  <c r="I38" i="29"/>
  <c r="I39" i="29"/>
  <c r="I40" i="29"/>
  <c r="I41" i="29"/>
  <c r="I42" i="29"/>
  <c r="I43" i="29"/>
  <c r="I44" i="29"/>
  <c r="I45" i="29"/>
  <c r="I46" i="29"/>
  <c r="I47" i="29"/>
  <c r="I48" i="29"/>
  <c r="I49" i="29"/>
  <c r="I50" i="29"/>
  <c r="I51" i="29"/>
  <c r="I52" i="29"/>
  <c r="I53" i="29"/>
  <c r="I54" i="29"/>
  <c r="I55" i="29"/>
  <c r="I56" i="29"/>
  <c r="I57" i="29"/>
  <c r="I58" i="29"/>
  <c r="I59" i="29"/>
  <c r="I60" i="29"/>
  <c r="I61" i="29"/>
  <c r="I62" i="29"/>
  <c r="I63" i="29"/>
  <c r="I64" i="29"/>
  <c r="I65" i="29"/>
  <c r="I66" i="29"/>
  <c r="I67" i="29"/>
  <c r="I68" i="29"/>
  <c r="I69" i="29"/>
  <c r="I70" i="29"/>
  <c r="I71" i="29"/>
  <c r="I72" i="29"/>
  <c r="I73" i="29"/>
  <c r="I74" i="29"/>
  <c r="I75" i="29"/>
  <c r="I76" i="29"/>
  <c r="I77" i="29"/>
  <c r="I78" i="29"/>
  <c r="I79" i="29"/>
  <c r="I80" i="29"/>
  <c r="I81" i="29"/>
  <c r="I82" i="29"/>
  <c r="I83" i="29"/>
  <c r="I84" i="29"/>
  <c r="I85" i="29"/>
  <c r="I86" i="29"/>
  <c r="I87" i="29"/>
  <c r="I88" i="29"/>
  <c r="I89" i="29"/>
  <c r="I90" i="29"/>
  <c r="I91" i="29"/>
  <c r="I92" i="29"/>
  <c r="I93" i="29"/>
  <c r="I94" i="29"/>
  <c r="I95" i="29"/>
  <c r="I96" i="29"/>
  <c r="I97" i="29"/>
  <c r="I98" i="29"/>
  <c r="I99" i="29"/>
  <c r="I100" i="29"/>
  <c r="I101" i="29"/>
  <c r="I102" i="29"/>
  <c r="I103" i="29"/>
  <c r="I104" i="29"/>
  <c r="I105" i="29"/>
  <c r="I106" i="29"/>
  <c r="I107" i="29"/>
  <c r="I108" i="29"/>
  <c r="I109" i="29"/>
  <c r="I110" i="29"/>
  <c r="I111" i="29"/>
  <c r="I112" i="29"/>
  <c r="I113" i="29"/>
  <c r="I114" i="29"/>
  <c r="I115" i="29"/>
  <c r="I116" i="29"/>
  <c r="I117" i="29"/>
  <c r="I118" i="29"/>
  <c r="I119" i="29"/>
  <c r="I120" i="29"/>
  <c r="I121" i="29"/>
  <c r="I122" i="29"/>
  <c r="I123" i="29"/>
  <c r="I124" i="29"/>
  <c r="I125" i="29"/>
  <c r="I126" i="29"/>
  <c r="I127" i="29"/>
  <c r="I128" i="29"/>
  <c r="I129" i="29"/>
  <c r="I130" i="29"/>
  <c r="I131" i="29"/>
  <c r="I132" i="29"/>
  <c r="I133" i="29"/>
  <c r="I134" i="29"/>
  <c r="I135" i="29"/>
  <c r="I136" i="29"/>
  <c r="I137" i="29"/>
  <c r="I138" i="29"/>
  <c r="I139" i="29"/>
  <c r="I140" i="29"/>
  <c r="I141" i="29"/>
  <c r="I142" i="29"/>
  <c r="I143" i="29"/>
  <c r="I144" i="29"/>
  <c r="I145" i="29"/>
  <c r="I146" i="29"/>
  <c r="I147" i="29"/>
  <c r="I148" i="29"/>
  <c r="I149" i="29"/>
  <c r="I150" i="29"/>
  <c r="I151" i="29"/>
  <c r="I152" i="29"/>
  <c r="I153" i="29"/>
  <c r="I154" i="29"/>
  <c r="I155" i="29"/>
  <c r="I156" i="29"/>
  <c r="I157" i="29"/>
  <c r="I158" i="29"/>
  <c r="I159" i="29"/>
  <c r="I160" i="29"/>
  <c r="I161" i="29"/>
  <c r="I162" i="29"/>
  <c r="I163" i="29"/>
  <c r="I164" i="29"/>
  <c r="I165" i="29"/>
  <c r="I166" i="29"/>
  <c r="I167" i="29"/>
  <c r="I168" i="29"/>
  <c r="I169" i="29"/>
  <c r="I170" i="29"/>
  <c r="I171" i="29"/>
  <c r="I172" i="29"/>
  <c r="I173" i="29"/>
  <c r="I174" i="29"/>
  <c r="I175" i="29"/>
  <c r="I176" i="29"/>
  <c r="I177" i="29"/>
  <c r="I178" i="29"/>
  <c r="I179" i="29"/>
  <c r="I180" i="29"/>
  <c r="I181" i="29"/>
  <c r="I182" i="29"/>
  <c r="I183" i="29"/>
  <c r="I184" i="29"/>
  <c r="I185" i="29"/>
  <c r="I186" i="29"/>
  <c r="I187" i="29"/>
  <c r="I188" i="29"/>
  <c r="I189" i="29"/>
  <c r="I190" i="29"/>
  <c r="I191" i="29"/>
  <c r="I192" i="29"/>
  <c r="I193" i="29"/>
  <c r="I194" i="29"/>
  <c r="I195" i="29"/>
  <c r="I196" i="29"/>
  <c r="I197" i="29"/>
  <c r="I198" i="29"/>
  <c r="I199" i="29"/>
  <c r="I200" i="29"/>
  <c r="I201" i="29"/>
  <c r="I202" i="29"/>
  <c r="I203" i="29"/>
  <c r="I204" i="29"/>
  <c r="I205" i="29"/>
  <c r="I206" i="29"/>
  <c r="I207" i="29"/>
  <c r="I208" i="29"/>
  <c r="I209" i="29"/>
  <c r="I210" i="29"/>
  <c r="I211" i="29"/>
  <c r="I212" i="29"/>
  <c r="I213" i="29"/>
  <c r="I214" i="29"/>
  <c r="I215" i="29"/>
  <c r="I216" i="29"/>
  <c r="I217" i="29"/>
  <c r="I218" i="29"/>
  <c r="I219" i="29"/>
  <c r="I220" i="29"/>
  <c r="I221" i="29"/>
  <c r="I222" i="29"/>
  <c r="I223" i="29"/>
  <c r="I224" i="29"/>
  <c r="I225" i="29"/>
  <c r="I226" i="29"/>
  <c r="I227" i="29"/>
  <c r="I228" i="29"/>
  <c r="I229" i="29"/>
  <c r="I230" i="29"/>
  <c r="I231" i="29"/>
  <c r="I232" i="29"/>
  <c r="I233" i="29"/>
  <c r="I234" i="29"/>
  <c r="I235" i="29"/>
  <c r="I236" i="29"/>
  <c r="I237" i="29"/>
  <c r="I238" i="29"/>
  <c r="I239" i="29"/>
  <c r="I240" i="29"/>
  <c r="I241" i="29"/>
  <c r="I242" i="29"/>
  <c r="I243" i="29"/>
  <c r="I244" i="29"/>
  <c r="I245" i="29"/>
  <c r="I246" i="29"/>
  <c r="I247" i="29"/>
  <c r="I248" i="29"/>
  <c r="I249" i="29"/>
  <c r="I250" i="29"/>
  <c r="I251" i="29"/>
  <c r="I252" i="29"/>
  <c r="I253" i="29"/>
  <c r="I254" i="29"/>
  <c r="I255" i="29"/>
  <c r="I256" i="29"/>
  <c r="I257" i="29"/>
  <c r="I258" i="29"/>
  <c r="I259" i="29"/>
  <c r="I260" i="29"/>
  <c r="I261" i="29"/>
  <c r="I262" i="29"/>
  <c r="I263" i="29"/>
  <c r="I264" i="29"/>
  <c r="I265" i="29"/>
  <c r="I266" i="29"/>
  <c r="I267" i="29"/>
  <c r="I268" i="29"/>
  <c r="I269" i="29"/>
  <c r="I270" i="29"/>
  <c r="I271" i="29"/>
  <c r="I272" i="29"/>
  <c r="I273" i="29"/>
  <c r="I274" i="29"/>
  <c r="I275" i="29"/>
  <c r="I276" i="29"/>
  <c r="I277" i="29"/>
  <c r="I278" i="29"/>
  <c r="I279" i="29"/>
  <c r="I280" i="29"/>
  <c r="I281" i="29"/>
  <c r="I282" i="29"/>
  <c r="I283" i="29"/>
  <c r="I284" i="29"/>
  <c r="I285" i="29"/>
  <c r="I286" i="29"/>
  <c r="I287" i="29"/>
  <c r="I288" i="29"/>
  <c r="I289" i="29"/>
  <c r="I290" i="29"/>
  <c r="I291" i="29"/>
  <c r="I292" i="29"/>
  <c r="I293" i="29"/>
  <c r="I294" i="29"/>
  <c r="I295" i="29"/>
  <c r="I296" i="29"/>
  <c r="I297" i="29"/>
  <c r="I298" i="29"/>
  <c r="I299" i="29"/>
  <c r="I300" i="29"/>
  <c r="I301" i="29"/>
  <c r="I302" i="29"/>
  <c r="I303" i="29"/>
  <c r="I304" i="29"/>
  <c r="I305" i="29"/>
  <c r="I306" i="29"/>
  <c r="I307" i="29"/>
  <c r="I308" i="29"/>
  <c r="I309" i="29"/>
  <c r="I310" i="29"/>
  <c r="I311" i="29"/>
  <c r="I312" i="29"/>
  <c r="I313" i="29"/>
  <c r="I314" i="29"/>
  <c r="I315" i="29"/>
  <c r="I316" i="29"/>
  <c r="I317" i="29"/>
  <c r="I318" i="29"/>
  <c r="I319" i="29"/>
  <c r="I320" i="29"/>
  <c r="I321" i="29"/>
  <c r="I322" i="29"/>
  <c r="I323" i="29"/>
  <c r="I324" i="29"/>
  <c r="I325" i="29"/>
  <c r="I326" i="29"/>
  <c r="I327" i="29"/>
  <c r="I328" i="29"/>
  <c r="I329" i="29"/>
  <c r="I330" i="29"/>
  <c r="I331" i="29"/>
  <c r="I332" i="29"/>
  <c r="I333" i="29"/>
  <c r="I334" i="29"/>
  <c r="I335" i="29"/>
  <c r="I336" i="29"/>
  <c r="I337" i="29"/>
  <c r="I338" i="29"/>
  <c r="I339" i="29"/>
  <c r="I340" i="29"/>
  <c r="I341" i="29"/>
  <c r="I342" i="29"/>
  <c r="I343" i="29"/>
  <c r="I344" i="29"/>
  <c r="I345" i="29"/>
  <c r="I346" i="29"/>
  <c r="I347" i="29"/>
  <c r="I348" i="29"/>
  <c r="I349" i="29"/>
  <c r="I350" i="29"/>
  <c r="I351" i="29"/>
  <c r="I352" i="29"/>
  <c r="I353" i="29"/>
  <c r="I354" i="29"/>
  <c r="I355" i="29"/>
  <c r="I356" i="29"/>
  <c r="I357" i="29"/>
  <c r="I358" i="29"/>
  <c r="I359" i="29"/>
  <c r="I360" i="29"/>
  <c r="I361" i="29"/>
  <c r="I362" i="29"/>
  <c r="I363" i="29"/>
  <c r="I364" i="29"/>
  <c r="I365" i="29"/>
  <c r="I366" i="29"/>
  <c r="I367" i="29"/>
  <c r="I368" i="29"/>
  <c r="I369" i="29"/>
  <c r="I370" i="29"/>
  <c r="I371" i="29"/>
  <c r="I372" i="29"/>
  <c r="I373" i="29"/>
  <c r="I374" i="29"/>
  <c r="I375" i="29"/>
  <c r="I376" i="29"/>
  <c r="I377" i="29"/>
  <c r="I378" i="29"/>
  <c r="I379" i="29"/>
  <c r="I380" i="29"/>
  <c r="I381" i="29"/>
  <c r="I382" i="29"/>
  <c r="I383" i="29"/>
  <c r="I384" i="29"/>
  <c r="I385" i="29"/>
  <c r="I386" i="29"/>
  <c r="I387" i="29"/>
  <c r="I388" i="29"/>
  <c r="I389" i="29"/>
  <c r="I390" i="29"/>
  <c r="I391" i="29"/>
  <c r="I392" i="29"/>
  <c r="I393" i="29"/>
  <c r="I394" i="29"/>
  <c r="I395" i="29"/>
  <c r="I396" i="29"/>
  <c r="I397" i="29"/>
  <c r="I398" i="29"/>
  <c r="I399" i="29"/>
  <c r="I400" i="29"/>
  <c r="I401" i="29"/>
  <c r="I402" i="29"/>
  <c r="I403" i="29"/>
  <c r="I404" i="29"/>
  <c r="I405" i="29"/>
  <c r="I406" i="29"/>
  <c r="I407" i="29"/>
  <c r="I408" i="29"/>
  <c r="I409" i="29"/>
  <c r="I410" i="29"/>
  <c r="I411" i="29"/>
  <c r="I412" i="29"/>
  <c r="I413" i="29"/>
  <c r="I414" i="29"/>
  <c r="I415" i="29"/>
  <c r="I416" i="29"/>
  <c r="I417" i="29"/>
  <c r="I418" i="29"/>
  <c r="I419" i="29"/>
  <c r="I420" i="29"/>
  <c r="I421" i="29"/>
  <c r="I422" i="29"/>
  <c r="I423" i="29"/>
  <c r="I424" i="29"/>
  <c r="I425" i="29"/>
  <c r="I426" i="29"/>
  <c r="I427" i="29"/>
  <c r="I428" i="29"/>
  <c r="I429" i="29"/>
  <c r="I430" i="29"/>
  <c r="I431" i="29"/>
  <c r="I432" i="29"/>
  <c r="I433" i="29"/>
  <c r="I434" i="29"/>
  <c r="I435" i="29"/>
  <c r="I436" i="29"/>
  <c r="I437" i="29"/>
  <c r="I438" i="29"/>
  <c r="I439" i="29"/>
  <c r="I440" i="29"/>
  <c r="I441" i="29"/>
  <c r="I442" i="29"/>
  <c r="I443" i="29"/>
  <c r="I444" i="29"/>
  <c r="I445" i="29"/>
  <c r="I446" i="29"/>
  <c r="I447" i="29"/>
  <c r="I448" i="29"/>
  <c r="I449" i="29"/>
  <c r="I450" i="29"/>
  <c r="I451" i="29"/>
  <c r="I452" i="29"/>
  <c r="I453" i="29"/>
  <c r="I454" i="29"/>
  <c r="I455" i="29"/>
  <c r="I456" i="29"/>
  <c r="I457" i="29"/>
  <c r="I458" i="29"/>
  <c r="I459" i="29"/>
  <c r="I460" i="29"/>
  <c r="I461" i="29"/>
  <c r="I462" i="29"/>
  <c r="I463" i="29"/>
  <c r="I464" i="29"/>
  <c r="I465" i="29"/>
  <c r="I466" i="29"/>
  <c r="I467" i="29"/>
  <c r="I468" i="29"/>
  <c r="I469" i="29"/>
  <c r="I470" i="29"/>
  <c r="I471" i="29"/>
  <c r="I472" i="29"/>
  <c r="I473" i="29"/>
  <c r="I474" i="29"/>
  <c r="I475" i="29"/>
  <c r="I476" i="29"/>
  <c r="I477" i="29"/>
  <c r="I478" i="29"/>
  <c r="I479" i="29"/>
  <c r="I480" i="29"/>
  <c r="I481" i="29"/>
  <c r="I482" i="29"/>
  <c r="I483" i="29"/>
  <c r="I484" i="29"/>
  <c r="I485" i="29"/>
  <c r="I486" i="29"/>
  <c r="I487" i="29"/>
  <c r="I488" i="29"/>
  <c r="I489" i="29"/>
  <c r="I490" i="29"/>
  <c r="I491" i="29"/>
  <c r="I492" i="29"/>
  <c r="I493" i="29"/>
  <c r="I494" i="29"/>
  <c r="I495" i="29"/>
  <c r="I496" i="29"/>
  <c r="I497" i="29"/>
  <c r="I498" i="29"/>
  <c r="I499" i="29"/>
  <c r="I500" i="29"/>
  <c r="I501" i="29"/>
  <c r="I502" i="29"/>
  <c r="I503" i="29"/>
  <c r="I504" i="29"/>
  <c r="I505" i="29"/>
  <c r="I506" i="29"/>
  <c r="H9" i="29"/>
  <c r="H10" i="29"/>
  <c r="H11" i="29"/>
  <c r="H12" i="29"/>
  <c r="H13" i="29"/>
  <c r="H14" i="29"/>
  <c r="H15" i="29"/>
  <c r="H16" i="29"/>
  <c r="H17" i="29"/>
  <c r="H18" i="29"/>
  <c r="H19" i="29"/>
  <c r="H20" i="29"/>
  <c r="H21" i="29"/>
  <c r="H22" i="29"/>
  <c r="H23" i="29"/>
  <c r="H24" i="29"/>
  <c r="H25" i="29"/>
  <c r="H26" i="29"/>
  <c r="H27" i="29"/>
  <c r="H28" i="29"/>
  <c r="H29" i="29"/>
  <c r="H30" i="29"/>
  <c r="H31" i="29"/>
  <c r="H32" i="29"/>
  <c r="H33" i="29"/>
  <c r="H34" i="29"/>
  <c r="H35" i="29"/>
  <c r="H36" i="29"/>
  <c r="H37" i="29"/>
  <c r="H38" i="29"/>
  <c r="H39" i="29"/>
  <c r="H40" i="29"/>
  <c r="H41" i="29"/>
  <c r="H42" i="29"/>
  <c r="H43" i="29"/>
  <c r="H44" i="29"/>
  <c r="H45" i="29"/>
  <c r="H46" i="29"/>
  <c r="H47" i="29"/>
  <c r="H48" i="29"/>
  <c r="H49" i="29"/>
  <c r="H50" i="29"/>
  <c r="H51" i="29"/>
  <c r="H52" i="29"/>
  <c r="H53" i="29"/>
  <c r="H54" i="29"/>
  <c r="H55" i="29"/>
  <c r="H56" i="29"/>
  <c r="H57" i="29"/>
  <c r="H58" i="29"/>
  <c r="H59" i="29"/>
  <c r="H60" i="29"/>
  <c r="H61" i="29"/>
  <c r="H62" i="29"/>
  <c r="H63" i="29"/>
  <c r="H64" i="29"/>
  <c r="H65" i="29"/>
  <c r="H66" i="29"/>
  <c r="H67" i="29"/>
  <c r="H68" i="29"/>
  <c r="H69" i="29"/>
  <c r="H70" i="29"/>
  <c r="H71" i="29"/>
  <c r="H72" i="29"/>
  <c r="H73" i="29"/>
  <c r="H74" i="29"/>
  <c r="H75" i="29"/>
  <c r="H76" i="29"/>
  <c r="H77" i="29"/>
  <c r="H78" i="29"/>
  <c r="H79" i="29"/>
  <c r="H80" i="29"/>
  <c r="H81" i="29"/>
  <c r="H82" i="29"/>
  <c r="H83" i="29"/>
  <c r="H84" i="29"/>
  <c r="H85" i="29"/>
  <c r="H86" i="29"/>
  <c r="H87" i="29"/>
  <c r="H88" i="29"/>
  <c r="H89" i="29"/>
  <c r="H90" i="29"/>
  <c r="H91" i="29"/>
  <c r="H92" i="29"/>
  <c r="H93" i="29"/>
  <c r="H94" i="29"/>
  <c r="H95" i="29"/>
  <c r="H96" i="29"/>
  <c r="H97" i="29"/>
  <c r="H98" i="29"/>
  <c r="H99" i="29"/>
  <c r="H100" i="29"/>
  <c r="H101" i="29"/>
  <c r="H102" i="29"/>
  <c r="H103" i="29"/>
  <c r="H104" i="29"/>
  <c r="H105" i="29"/>
  <c r="H106" i="29"/>
  <c r="H107" i="29"/>
  <c r="H108" i="29"/>
  <c r="H109" i="29"/>
  <c r="H110" i="29"/>
  <c r="H111" i="29"/>
  <c r="H112" i="29"/>
  <c r="H113" i="29"/>
  <c r="H114" i="29"/>
  <c r="H115" i="29"/>
  <c r="H116" i="29"/>
  <c r="H117" i="29"/>
  <c r="H118" i="29"/>
  <c r="H119" i="29"/>
  <c r="H120" i="29"/>
  <c r="H121" i="29"/>
  <c r="H122" i="29"/>
  <c r="H123" i="29"/>
  <c r="H124" i="29"/>
  <c r="H125" i="29"/>
  <c r="H126" i="29"/>
  <c r="H127" i="29"/>
  <c r="H128" i="29"/>
  <c r="H129" i="29"/>
  <c r="H130" i="29"/>
  <c r="H131" i="29"/>
  <c r="H132" i="29"/>
  <c r="H133" i="29"/>
  <c r="H134" i="29"/>
  <c r="H135" i="29"/>
  <c r="H136" i="29"/>
  <c r="H137" i="29"/>
  <c r="H138" i="29"/>
  <c r="H139" i="29"/>
  <c r="H140" i="29"/>
  <c r="H141" i="29"/>
  <c r="H142" i="29"/>
  <c r="H143" i="29"/>
  <c r="H144" i="29"/>
  <c r="H145" i="29"/>
  <c r="H146" i="29"/>
  <c r="H147" i="29"/>
  <c r="H148" i="29"/>
  <c r="H149" i="29"/>
  <c r="H150" i="29"/>
  <c r="H151" i="29"/>
  <c r="H152" i="29"/>
  <c r="H153" i="29"/>
  <c r="H154" i="29"/>
  <c r="H155" i="29"/>
  <c r="H156" i="29"/>
  <c r="H157" i="29"/>
  <c r="H158" i="29"/>
  <c r="H159" i="29"/>
  <c r="H160" i="29"/>
  <c r="H161" i="29"/>
  <c r="H162" i="29"/>
  <c r="H163" i="29"/>
  <c r="H164" i="29"/>
  <c r="H165" i="29"/>
  <c r="H166" i="29"/>
  <c r="H167" i="29"/>
  <c r="H168" i="29"/>
  <c r="H169" i="29"/>
  <c r="H170" i="29"/>
  <c r="H171" i="29"/>
  <c r="H172" i="29"/>
  <c r="H173" i="29"/>
  <c r="H174" i="29"/>
  <c r="H175" i="29"/>
  <c r="H176" i="29"/>
  <c r="H177" i="29"/>
  <c r="H178" i="29"/>
  <c r="H179" i="29"/>
  <c r="H180" i="29"/>
  <c r="H181" i="29"/>
  <c r="H182" i="29"/>
  <c r="H183" i="29"/>
  <c r="H184" i="29"/>
  <c r="H185" i="29"/>
  <c r="H186" i="29"/>
  <c r="H187" i="29"/>
  <c r="H188" i="29"/>
  <c r="H189" i="29"/>
  <c r="H190" i="29"/>
  <c r="H191" i="29"/>
  <c r="H192" i="29"/>
  <c r="H193" i="29"/>
  <c r="H194" i="29"/>
  <c r="H195" i="29"/>
  <c r="H196" i="29"/>
  <c r="H197" i="29"/>
  <c r="H198" i="29"/>
  <c r="H199" i="29"/>
  <c r="H200" i="29"/>
  <c r="H201" i="29"/>
  <c r="H202" i="29"/>
  <c r="H203" i="29"/>
  <c r="H204" i="29"/>
  <c r="H205" i="29"/>
  <c r="H206" i="29"/>
  <c r="H207" i="29"/>
  <c r="H208" i="29"/>
  <c r="H209" i="29"/>
  <c r="H210" i="29"/>
  <c r="H211" i="29"/>
  <c r="H212" i="29"/>
  <c r="H213" i="29"/>
  <c r="H214" i="29"/>
  <c r="H215" i="29"/>
  <c r="H216" i="29"/>
  <c r="H217" i="29"/>
  <c r="H218" i="29"/>
  <c r="H219" i="29"/>
  <c r="H220" i="29"/>
  <c r="H221" i="29"/>
  <c r="H222" i="29"/>
  <c r="H223" i="29"/>
  <c r="H224" i="29"/>
  <c r="H225" i="29"/>
  <c r="H226" i="29"/>
  <c r="H227" i="29"/>
  <c r="H228" i="29"/>
  <c r="H229" i="29"/>
  <c r="H230" i="29"/>
  <c r="H231" i="29"/>
  <c r="H232" i="29"/>
  <c r="H233" i="29"/>
  <c r="H234" i="29"/>
  <c r="H235" i="29"/>
  <c r="H236" i="29"/>
  <c r="H237" i="29"/>
  <c r="H238" i="29"/>
  <c r="H239" i="29"/>
  <c r="H240" i="29"/>
  <c r="H241" i="29"/>
  <c r="H242" i="29"/>
  <c r="H243" i="29"/>
  <c r="H244" i="29"/>
  <c r="H245" i="29"/>
  <c r="H246" i="29"/>
  <c r="H247" i="29"/>
  <c r="H248" i="29"/>
  <c r="H249" i="29"/>
  <c r="H250" i="29"/>
  <c r="H251" i="29"/>
  <c r="H252" i="29"/>
  <c r="H253" i="29"/>
  <c r="H254" i="29"/>
  <c r="H255" i="29"/>
  <c r="H256" i="29"/>
  <c r="H257" i="29"/>
  <c r="H258" i="29"/>
  <c r="H259" i="29"/>
  <c r="H260" i="29"/>
  <c r="H261" i="29"/>
  <c r="H262" i="29"/>
  <c r="H263" i="29"/>
  <c r="H264" i="29"/>
  <c r="H265" i="29"/>
  <c r="H266" i="29"/>
  <c r="H267" i="29"/>
  <c r="H268" i="29"/>
  <c r="H269" i="29"/>
  <c r="H270" i="29"/>
  <c r="H271" i="29"/>
  <c r="H272" i="29"/>
  <c r="H273" i="29"/>
  <c r="H274" i="29"/>
  <c r="H275" i="29"/>
  <c r="H276" i="29"/>
  <c r="H277" i="29"/>
  <c r="H278" i="29"/>
  <c r="H279" i="29"/>
  <c r="H280" i="29"/>
  <c r="H281" i="29"/>
  <c r="H282" i="29"/>
  <c r="H283" i="29"/>
  <c r="H284" i="29"/>
  <c r="H285" i="29"/>
  <c r="H286" i="29"/>
  <c r="H287" i="29"/>
  <c r="H288" i="29"/>
  <c r="H289" i="29"/>
  <c r="H290" i="29"/>
  <c r="H291" i="29"/>
  <c r="H292" i="29"/>
  <c r="H293" i="29"/>
  <c r="H294" i="29"/>
  <c r="H295" i="29"/>
  <c r="H296" i="29"/>
  <c r="H297" i="29"/>
  <c r="H298" i="29"/>
  <c r="H299" i="29"/>
  <c r="H300" i="29"/>
  <c r="H301" i="29"/>
  <c r="H302" i="29"/>
  <c r="H303" i="29"/>
  <c r="H304" i="29"/>
  <c r="H305" i="29"/>
  <c r="H306" i="29"/>
  <c r="H307" i="29"/>
  <c r="H308" i="29"/>
  <c r="H309" i="29"/>
  <c r="H310" i="29"/>
  <c r="H311" i="29"/>
  <c r="H312" i="29"/>
  <c r="H313" i="29"/>
  <c r="H314" i="29"/>
  <c r="H315" i="29"/>
  <c r="H316" i="29"/>
  <c r="H317" i="29"/>
  <c r="H318" i="29"/>
  <c r="H319" i="29"/>
  <c r="H320" i="29"/>
  <c r="H321" i="29"/>
  <c r="H322" i="29"/>
  <c r="H323" i="29"/>
  <c r="H324" i="29"/>
  <c r="H325" i="29"/>
  <c r="H326" i="29"/>
  <c r="H327" i="29"/>
  <c r="H328" i="29"/>
  <c r="H329" i="29"/>
  <c r="H330" i="29"/>
  <c r="H331" i="29"/>
  <c r="H332" i="29"/>
  <c r="H333" i="29"/>
  <c r="H334" i="29"/>
  <c r="H335" i="29"/>
  <c r="H336" i="29"/>
  <c r="H337" i="29"/>
  <c r="H338" i="29"/>
  <c r="H339" i="29"/>
  <c r="H340" i="29"/>
  <c r="H341" i="29"/>
  <c r="H342" i="29"/>
  <c r="H343" i="29"/>
  <c r="H344" i="29"/>
  <c r="H345" i="29"/>
  <c r="H346" i="29"/>
  <c r="H347" i="29"/>
  <c r="H348" i="29"/>
  <c r="H349" i="29"/>
  <c r="H350" i="29"/>
  <c r="H351" i="29"/>
  <c r="H352" i="29"/>
  <c r="H353" i="29"/>
  <c r="H354" i="29"/>
  <c r="H355" i="29"/>
  <c r="H356" i="29"/>
  <c r="H357" i="29"/>
  <c r="H358" i="29"/>
  <c r="H359" i="29"/>
  <c r="H360" i="29"/>
  <c r="H361" i="29"/>
  <c r="H362" i="29"/>
  <c r="H363" i="29"/>
  <c r="H364" i="29"/>
  <c r="H365" i="29"/>
  <c r="H366" i="29"/>
  <c r="H367" i="29"/>
  <c r="H368" i="29"/>
  <c r="H369" i="29"/>
  <c r="H370" i="29"/>
  <c r="H371" i="29"/>
  <c r="H372" i="29"/>
  <c r="H373" i="29"/>
  <c r="H374" i="29"/>
  <c r="H375" i="29"/>
  <c r="H376" i="29"/>
  <c r="H377" i="29"/>
  <c r="H378" i="29"/>
  <c r="H379" i="29"/>
  <c r="H380" i="29"/>
  <c r="H381" i="29"/>
  <c r="H382" i="29"/>
  <c r="H383" i="29"/>
  <c r="H384" i="29"/>
  <c r="H385" i="29"/>
  <c r="H386" i="29"/>
  <c r="H387" i="29"/>
  <c r="H388" i="29"/>
  <c r="H389" i="29"/>
  <c r="H390" i="29"/>
  <c r="H391" i="29"/>
  <c r="H392" i="29"/>
  <c r="H393" i="29"/>
  <c r="H394" i="29"/>
  <c r="H395" i="29"/>
  <c r="H396" i="29"/>
  <c r="H397" i="29"/>
  <c r="H398" i="29"/>
  <c r="H399" i="29"/>
  <c r="H400" i="29"/>
  <c r="H401" i="29"/>
  <c r="H402" i="29"/>
  <c r="H403" i="29"/>
  <c r="H404" i="29"/>
  <c r="H405" i="29"/>
  <c r="H406" i="29"/>
  <c r="H407" i="29"/>
  <c r="H408" i="29"/>
  <c r="H409" i="29"/>
  <c r="H410" i="29"/>
  <c r="H411" i="29"/>
  <c r="H412" i="29"/>
  <c r="H413" i="29"/>
  <c r="H414" i="29"/>
  <c r="H415" i="29"/>
  <c r="H416" i="29"/>
  <c r="H417" i="29"/>
  <c r="H418" i="29"/>
  <c r="H419" i="29"/>
  <c r="H420" i="29"/>
  <c r="H421" i="29"/>
  <c r="H422" i="29"/>
  <c r="H423" i="29"/>
  <c r="H424" i="29"/>
  <c r="H425" i="29"/>
  <c r="H426" i="29"/>
  <c r="H427" i="29"/>
  <c r="H428" i="29"/>
  <c r="H429" i="29"/>
  <c r="H430" i="29"/>
  <c r="H431" i="29"/>
  <c r="H432" i="29"/>
  <c r="H433" i="29"/>
  <c r="H434" i="29"/>
  <c r="H435" i="29"/>
  <c r="H436" i="29"/>
  <c r="H437" i="29"/>
  <c r="H438" i="29"/>
  <c r="H439" i="29"/>
  <c r="H440" i="29"/>
  <c r="H441" i="29"/>
  <c r="H442" i="29"/>
  <c r="H443" i="29"/>
  <c r="H444" i="29"/>
  <c r="H445" i="29"/>
  <c r="H446" i="29"/>
  <c r="H447" i="29"/>
  <c r="H448" i="29"/>
  <c r="H449" i="29"/>
  <c r="H450" i="29"/>
  <c r="H451" i="29"/>
  <c r="H452" i="29"/>
  <c r="H453" i="29"/>
  <c r="H454" i="29"/>
  <c r="H455" i="29"/>
  <c r="H456" i="29"/>
  <c r="H457" i="29"/>
  <c r="H458" i="29"/>
  <c r="H459" i="29"/>
  <c r="H460" i="29"/>
  <c r="H461" i="29"/>
  <c r="H462" i="29"/>
  <c r="H463" i="29"/>
  <c r="H464" i="29"/>
  <c r="H465" i="29"/>
  <c r="H466" i="29"/>
  <c r="H467" i="29"/>
  <c r="H468" i="29"/>
  <c r="H469" i="29"/>
  <c r="H470" i="29"/>
  <c r="H471" i="29"/>
  <c r="H472" i="29"/>
  <c r="H473" i="29"/>
  <c r="H474" i="29"/>
  <c r="H475" i="29"/>
  <c r="H476" i="29"/>
  <c r="H477" i="29"/>
  <c r="H478" i="29"/>
  <c r="H479" i="29"/>
  <c r="H480" i="29"/>
  <c r="H481" i="29"/>
  <c r="H482" i="29"/>
  <c r="H483" i="29"/>
  <c r="H484" i="29"/>
  <c r="H485" i="29"/>
  <c r="H486" i="29"/>
  <c r="H487" i="29"/>
  <c r="H488" i="29"/>
  <c r="H489" i="29"/>
  <c r="H490" i="29"/>
  <c r="H491" i="29"/>
  <c r="H492" i="29"/>
  <c r="H493" i="29"/>
  <c r="H494" i="29"/>
  <c r="H495" i="29"/>
  <c r="H496" i="29"/>
  <c r="H497" i="29"/>
  <c r="H498" i="29"/>
  <c r="H499" i="29"/>
  <c r="H500" i="29"/>
  <c r="H501" i="29"/>
  <c r="H502" i="29"/>
  <c r="H503" i="29"/>
  <c r="H504" i="29"/>
  <c r="H505" i="29"/>
  <c r="H506" i="29"/>
  <c r="G9" i="29"/>
  <c r="G10" i="29"/>
  <c r="G11" i="29"/>
  <c r="G12" i="29"/>
  <c r="G13" i="29"/>
  <c r="G14" i="29"/>
  <c r="G15" i="29"/>
  <c r="G16" i="29"/>
  <c r="G17" i="29"/>
  <c r="G18" i="29"/>
  <c r="G19" i="29"/>
  <c r="G20" i="29"/>
  <c r="G21" i="29"/>
  <c r="G22" i="29"/>
  <c r="G23" i="29"/>
  <c r="G24" i="29"/>
  <c r="G25" i="29"/>
  <c r="G26" i="29"/>
  <c r="G27" i="29"/>
  <c r="G28" i="29"/>
  <c r="G29" i="29"/>
  <c r="G30" i="29"/>
  <c r="G31" i="29"/>
  <c r="G32" i="29"/>
  <c r="G33" i="29"/>
  <c r="G34" i="29"/>
  <c r="G35" i="29"/>
  <c r="G36" i="29"/>
  <c r="G37" i="29"/>
  <c r="G38" i="29"/>
  <c r="G39" i="29"/>
  <c r="G40" i="29"/>
  <c r="G41" i="29"/>
  <c r="G42" i="29"/>
  <c r="G43" i="29"/>
  <c r="G44" i="29"/>
  <c r="G45" i="29"/>
  <c r="G46" i="29"/>
  <c r="G47" i="29"/>
  <c r="G48" i="29"/>
  <c r="G49" i="29"/>
  <c r="G50" i="29"/>
  <c r="G51" i="29"/>
  <c r="G52" i="29"/>
  <c r="G53" i="29"/>
  <c r="G54" i="29"/>
  <c r="G55" i="29"/>
  <c r="G56" i="29"/>
  <c r="G57" i="29"/>
  <c r="G58" i="29"/>
  <c r="G59" i="29"/>
  <c r="G60" i="29"/>
  <c r="G61" i="29"/>
  <c r="G62" i="29"/>
  <c r="G63" i="29"/>
  <c r="G64" i="29"/>
  <c r="G65" i="29"/>
  <c r="G66" i="29"/>
  <c r="G67" i="29"/>
  <c r="G68" i="29"/>
  <c r="G69" i="29"/>
  <c r="G70" i="29"/>
  <c r="G71" i="29"/>
  <c r="G72" i="29"/>
  <c r="G73" i="29"/>
  <c r="G74" i="29"/>
  <c r="G75" i="29"/>
  <c r="G76" i="29"/>
  <c r="G77" i="29"/>
  <c r="G78" i="29"/>
  <c r="G79" i="29"/>
  <c r="G80" i="29"/>
  <c r="G81" i="29"/>
  <c r="G82" i="29"/>
  <c r="G83" i="29"/>
  <c r="G84" i="29"/>
  <c r="G85" i="29"/>
  <c r="G86" i="29"/>
  <c r="G87" i="29"/>
  <c r="G88" i="29"/>
  <c r="G89" i="29"/>
  <c r="G90" i="29"/>
  <c r="G91" i="29"/>
  <c r="G92" i="29"/>
  <c r="G93" i="29"/>
  <c r="G94" i="29"/>
  <c r="G95" i="29"/>
  <c r="G96" i="29"/>
  <c r="G97" i="29"/>
  <c r="G98" i="29"/>
  <c r="G99" i="29"/>
  <c r="G100" i="29"/>
  <c r="G101" i="29"/>
  <c r="G102" i="29"/>
  <c r="G103" i="29"/>
  <c r="G104" i="29"/>
  <c r="G105" i="29"/>
  <c r="G106" i="29"/>
  <c r="G107" i="29"/>
  <c r="G108" i="29"/>
  <c r="G109" i="29"/>
  <c r="G110" i="29"/>
  <c r="G111" i="29"/>
  <c r="G112" i="29"/>
  <c r="G113" i="29"/>
  <c r="G114" i="29"/>
  <c r="G115" i="29"/>
  <c r="G116" i="29"/>
  <c r="G117" i="29"/>
  <c r="G118" i="29"/>
  <c r="G119" i="29"/>
  <c r="G120" i="29"/>
  <c r="G121" i="29"/>
  <c r="G122" i="29"/>
  <c r="G123" i="29"/>
  <c r="G124" i="29"/>
  <c r="G125" i="29"/>
  <c r="G126" i="29"/>
  <c r="G127" i="29"/>
  <c r="G128" i="29"/>
  <c r="G129" i="29"/>
  <c r="G130" i="29"/>
  <c r="G131" i="29"/>
  <c r="G132" i="29"/>
  <c r="G133" i="29"/>
  <c r="G134" i="29"/>
  <c r="G135" i="29"/>
  <c r="G136" i="29"/>
  <c r="G137" i="29"/>
  <c r="G138" i="29"/>
  <c r="G139" i="29"/>
  <c r="G140" i="29"/>
  <c r="G141" i="29"/>
  <c r="G142" i="29"/>
  <c r="G143" i="29"/>
  <c r="G144" i="29"/>
  <c r="G145" i="29"/>
  <c r="G146" i="29"/>
  <c r="G147" i="29"/>
  <c r="G148" i="29"/>
  <c r="G149" i="29"/>
  <c r="G150" i="29"/>
  <c r="G151" i="29"/>
  <c r="G152" i="29"/>
  <c r="G153" i="29"/>
  <c r="G154" i="29"/>
  <c r="G155" i="29"/>
  <c r="G156" i="29"/>
  <c r="G157" i="29"/>
  <c r="G158" i="29"/>
  <c r="G159" i="29"/>
  <c r="G160" i="29"/>
  <c r="G161" i="29"/>
  <c r="G162" i="29"/>
  <c r="G163" i="29"/>
  <c r="G164" i="29"/>
  <c r="G165" i="29"/>
  <c r="G166" i="29"/>
  <c r="G167" i="29"/>
  <c r="G168" i="29"/>
  <c r="G169" i="29"/>
  <c r="G170" i="29"/>
  <c r="G171" i="29"/>
  <c r="G172" i="29"/>
  <c r="G173" i="29"/>
  <c r="G174" i="29"/>
  <c r="G175" i="29"/>
  <c r="G176" i="29"/>
  <c r="G177" i="29"/>
  <c r="G178" i="29"/>
  <c r="G179" i="29"/>
  <c r="G180" i="29"/>
  <c r="G181" i="29"/>
  <c r="G182" i="29"/>
  <c r="G183" i="29"/>
  <c r="G184" i="29"/>
  <c r="G185" i="29"/>
  <c r="G186" i="29"/>
  <c r="G187" i="29"/>
  <c r="G188" i="29"/>
  <c r="G189" i="29"/>
  <c r="G190" i="29"/>
  <c r="G191" i="29"/>
  <c r="G192" i="29"/>
  <c r="G193" i="29"/>
  <c r="G194" i="29"/>
  <c r="G195" i="29"/>
  <c r="G196" i="29"/>
  <c r="G197" i="29"/>
  <c r="G198" i="29"/>
  <c r="G199" i="29"/>
  <c r="G200" i="29"/>
  <c r="G201" i="29"/>
  <c r="G202" i="29"/>
  <c r="G203" i="29"/>
  <c r="G204" i="29"/>
  <c r="G205" i="29"/>
  <c r="G206" i="29"/>
  <c r="G207" i="29"/>
  <c r="G208" i="29"/>
  <c r="G209" i="29"/>
  <c r="G210" i="29"/>
  <c r="G211" i="29"/>
  <c r="G212" i="29"/>
  <c r="G213" i="29"/>
  <c r="G214" i="29"/>
  <c r="G215" i="29"/>
  <c r="G216" i="29"/>
  <c r="G217" i="29"/>
  <c r="G218" i="29"/>
  <c r="G219" i="29"/>
  <c r="G220" i="29"/>
  <c r="G221" i="29"/>
  <c r="G222" i="29"/>
  <c r="G223" i="29"/>
  <c r="G224" i="29"/>
  <c r="G225" i="29"/>
  <c r="G226" i="29"/>
  <c r="G227" i="29"/>
  <c r="G228" i="29"/>
  <c r="G229" i="29"/>
  <c r="G230" i="29"/>
  <c r="G231" i="29"/>
  <c r="G232" i="29"/>
  <c r="G233" i="29"/>
  <c r="G234" i="29"/>
  <c r="G235" i="29"/>
  <c r="G236" i="29"/>
  <c r="G237" i="29"/>
  <c r="G238" i="29"/>
  <c r="G239" i="29"/>
  <c r="G240" i="29"/>
  <c r="G241" i="29"/>
  <c r="G242" i="29"/>
  <c r="G243" i="29"/>
  <c r="G244" i="29"/>
  <c r="G245" i="29"/>
  <c r="G246" i="29"/>
  <c r="G247" i="29"/>
  <c r="G248" i="29"/>
  <c r="G249" i="29"/>
  <c r="G250" i="29"/>
  <c r="G251" i="29"/>
  <c r="G252" i="29"/>
  <c r="G253" i="29"/>
  <c r="G254" i="29"/>
  <c r="G255" i="29"/>
  <c r="G256" i="29"/>
  <c r="G257" i="29"/>
  <c r="G258" i="29"/>
  <c r="G259" i="29"/>
  <c r="G260" i="29"/>
  <c r="G261" i="29"/>
  <c r="G262" i="29"/>
  <c r="G263" i="29"/>
  <c r="G264" i="29"/>
  <c r="G265" i="29"/>
  <c r="G266" i="29"/>
  <c r="G267" i="29"/>
  <c r="G268" i="29"/>
  <c r="G269" i="29"/>
  <c r="G270" i="29"/>
  <c r="G271" i="29"/>
  <c r="G272" i="29"/>
  <c r="G273" i="29"/>
  <c r="G274" i="29"/>
  <c r="G275" i="29"/>
  <c r="G276" i="29"/>
  <c r="G277" i="29"/>
  <c r="G278" i="29"/>
  <c r="G279" i="29"/>
  <c r="G280" i="29"/>
  <c r="G281" i="29"/>
  <c r="G282" i="29"/>
  <c r="G283" i="29"/>
  <c r="G284" i="29"/>
  <c r="G285" i="29"/>
  <c r="G286" i="29"/>
  <c r="G287" i="29"/>
  <c r="G288" i="29"/>
  <c r="G289" i="29"/>
  <c r="G290" i="29"/>
  <c r="G291" i="29"/>
  <c r="G292" i="29"/>
  <c r="G293" i="29"/>
  <c r="G294" i="29"/>
  <c r="G295" i="29"/>
  <c r="G296" i="29"/>
  <c r="G297" i="29"/>
  <c r="G298" i="29"/>
  <c r="G299" i="29"/>
  <c r="G300" i="29"/>
  <c r="G301" i="29"/>
  <c r="G302" i="29"/>
  <c r="G303" i="29"/>
  <c r="G304" i="29"/>
  <c r="G305" i="29"/>
  <c r="G306" i="29"/>
  <c r="G307" i="29"/>
  <c r="G308" i="29"/>
  <c r="G309" i="29"/>
  <c r="G310" i="29"/>
  <c r="G311" i="29"/>
  <c r="G312" i="29"/>
  <c r="G313" i="29"/>
  <c r="G314" i="29"/>
  <c r="G315" i="29"/>
  <c r="G316" i="29"/>
  <c r="G317" i="29"/>
  <c r="G318" i="29"/>
  <c r="G319" i="29"/>
  <c r="G320" i="29"/>
  <c r="G321" i="29"/>
  <c r="G322" i="29"/>
  <c r="G323" i="29"/>
  <c r="G324" i="29"/>
  <c r="G325" i="29"/>
  <c r="G326" i="29"/>
  <c r="G327" i="29"/>
  <c r="G328" i="29"/>
  <c r="G329" i="29"/>
  <c r="G330" i="29"/>
  <c r="G331" i="29"/>
  <c r="G332" i="29"/>
  <c r="G333" i="29"/>
  <c r="G334" i="29"/>
  <c r="G335" i="29"/>
  <c r="G336" i="29"/>
  <c r="G337" i="29"/>
  <c r="G338" i="29"/>
  <c r="G339" i="29"/>
  <c r="G340" i="29"/>
  <c r="G341" i="29"/>
  <c r="G342" i="29"/>
  <c r="G343" i="29"/>
  <c r="G344" i="29"/>
  <c r="G345" i="29"/>
  <c r="G346" i="29"/>
  <c r="G347" i="29"/>
  <c r="G348" i="29"/>
  <c r="G349" i="29"/>
  <c r="G350" i="29"/>
  <c r="G351" i="29"/>
  <c r="G352" i="29"/>
  <c r="G353" i="29"/>
  <c r="G354" i="29"/>
  <c r="G355" i="29"/>
  <c r="G356" i="29"/>
  <c r="G357" i="29"/>
  <c r="G358" i="29"/>
  <c r="G359" i="29"/>
  <c r="G360" i="29"/>
  <c r="G361" i="29"/>
  <c r="G362" i="29"/>
  <c r="G363" i="29"/>
  <c r="G364" i="29"/>
  <c r="G365" i="29"/>
  <c r="G366" i="29"/>
  <c r="G367" i="29"/>
  <c r="G368" i="29"/>
  <c r="G369" i="29"/>
  <c r="G370" i="29"/>
  <c r="G371" i="29"/>
  <c r="G372" i="29"/>
  <c r="G373" i="29"/>
  <c r="G374" i="29"/>
  <c r="G375" i="29"/>
  <c r="G376" i="29"/>
  <c r="G377" i="29"/>
  <c r="G378" i="29"/>
  <c r="G379" i="29"/>
  <c r="G380" i="29"/>
  <c r="G381" i="29"/>
  <c r="G382" i="29"/>
  <c r="G383" i="29"/>
  <c r="G384" i="29"/>
  <c r="G385" i="29"/>
  <c r="G386" i="29"/>
  <c r="G387" i="29"/>
  <c r="G388" i="29"/>
  <c r="G389" i="29"/>
  <c r="G390" i="29"/>
  <c r="G391" i="29"/>
  <c r="G392" i="29"/>
  <c r="G393" i="29"/>
  <c r="G394" i="29"/>
  <c r="G395" i="29"/>
  <c r="G396" i="29"/>
  <c r="G397" i="29"/>
  <c r="G398" i="29"/>
  <c r="G399" i="29"/>
  <c r="G400" i="29"/>
  <c r="G401" i="29"/>
  <c r="G402" i="29"/>
  <c r="G403" i="29"/>
  <c r="G404" i="29"/>
  <c r="G405" i="29"/>
  <c r="G406" i="29"/>
  <c r="G407" i="29"/>
  <c r="G408" i="29"/>
  <c r="G409" i="29"/>
  <c r="G410" i="29"/>
  <c r="G411" i="29"/>
  <c r="G412" i="29"/>
  <c r="G413" i="29"/>
  <c r="G414" i="29"/>
  <c r="G415" i="29"/>
  <c r="G416" i="29"/>
  <c r="G417" i="29"/>
  <c r="G418" i="29"/>
  <c r="G419" i="29"/>
  <c r="G420" i="29"/>
  <c r="G421" i="29"/>
  <c r="G422" i="29"/>
  <c r="G423" i="29"/>
  <c r="G424" i="29"/>
  <c r="G425" i="29"/>
  <c r="G426" i="29"/>
  <c r="G427" i="29"/>
  <c r="G428" i="29"/>
  <c r="G429" i="29"/>
  <c r="G430" i="29"/>
  <c r="G431" i="29"/>
  <c r="G432" i="29"/>
  <c r="G433" i="29"/>
  <c r="G434" i="29"/>
  <c r="G435" i="29"/>
  <c r="G436" i="29"/>
  <c r="G437" i="29"/>
  <c r="G438" i="29"/>
  <c r="G439" i="29"/>
  <c r="G440" i="29"/>
  <c r="G441" i="29"/>
  <c r="G442" i="29"/>
  <c r="G443" i="29"/>
  <c r="G444" i="29"/>
  <c r="G445" i="29"/>
  <c r="G446" i="29"/>
  <c r="G447" i="29"/>
  <c r="G448" i="29"/>
  <c r="G449" i="29"/>
  <c r="G450" i="29"/>
  <c r="G451" i="29"/>
  <c r="G452" i="29"/>
  <c r="G453" i="29"/>
  <c r="G454" i="29"/>
  <c r="G455" i="29"/>
  <c r="G456" i="29"/>
  <c r="G457" i="29"/>
  <c r="G458" i="29"/>
  <c r="G459" i="29"/>
  <c r="G460" i="29"/>
  <c r="G461" i="29"/>
  <c r="G462" i="29"/>
  <c r="G463" i="29"/>
  <c r="G464" i="29"/>
  <c r="G465" i="29"/>
  <c r="G466" i="29"/>
  <c r="G467" i="29"/>
  <c r="G468" i="29"/>
  <c r="G469" i="29"/>
  <c r="G470" i="29"/>
  <c r="G471" i="29"/>
  <c r="G472" i="29"/>
  <c r="G473" i="29"/>
  <c r="G474" i="29"/>
  <c r="G475" i="29"/>
  <c r="G476" i="29"/>
  <c r="G477" i="29"/>
  <c r="G478" i="29"/>
  <c r="G479" i="29"/>
  <c r="G480" i="29"/>
  <c r="G481" i="29"/>
  <c r="G482" i="29"/>
  <c r="G483" i="29"/>
  <c r="G484" i="29"/>
  <c r="G485" i="29"/>
  <c r="G486" i="29"/>
  <c r="G487" i="29"/>
  <c r="G488" i="29"/>
  <c r="G489" i="29"/>
  <c r="G490" i="29"/>
  <c r="G491" i="29"/>
  <c r="G492" i="29"/>
  <c r="G493" i="29"/>
  <c r="G494" i="29"/>
  <c r="G495" i="29"/>
  <c r="G496" i="29"/>
  <c r="G497" i="29"/>
  <c r="G498" i="29"/>
  <c r="G499" i="29"/>
  <c r="G500" i="29"/>
  <c r="G501" i="29"/>
  <c r="G502" i="29"/>
  <c r="G503" i="29"/>
  <c r="G504" i="29"/>
  <c r="G505" i="29"/>
  <c r="G506" i="29"/>
  <c r="E9" i="29"/>
  <c r="E10" i="29"/>
  <c r="E11" i="29"/>
  <c r="E12"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E60" i="29"/>
  <c r="E61" i="29"/>
  <c r="E62" i="29"/>
  <c r="E63" i="29"/>
  <c r="E64" i="29"/>
  <c r="E65" i="29"/>
  <c r="E66" i="29"/>
  <c r="E67" i="29"/>
  <c r="E68" i="29"/>
  <c r="E69" i="29"/>
  <c r="E70" i="29"/>
  <c r="E71" i="29"/>
  <c r="E72" i="29"/>
  <c r="E73" i="29"/>
  <c r="E74" i="29"/>
  <c r="E75" i="29"/>
  <c r="E76" i="29"/>
  <c r="E77" i="29"/>
  <c r="E78" i="29"/>
  <c r="E79" i="29"/>
  <c r="E80" i="29"/>
  <c r="E81" i="29"/>
  <c r="E82" i="29"/>
  <c r="E83" i="29"/>
  <c r="E84" i="29"/>
  <c r="E85" i="29"/>
  <c r="E86" i="29"/>
  <c r="E87" i="29"/>
  <c r="E88" i="29"/>
  <c r="E89" i="29"/>
  <c r="E90" i="29"/>
  <c r="E91" i="29"/>
  <c r="E92" i="29"/>
  <c r="E93" i="29"/>
  <c r="E94" i="29"/>
  <c r="E95" i="29"/>
  <c r="E96" i="29"/>
  <c r="E97" i="29"/>
  <c r="E98" i="29"/>
  <c r="E99" i="29"/>
  <c r="E100" i="29"/>
  <c r="E101" i="29"/>
  <c r="E102" i="29"/>
  <c r="E103" i="29"/>
  <c r="E104" i="29"/>
  <c r="E105" i="29"/>
  <c r="E106" i="29"/>
  <c r="E107" i="29"/>
  <c r="E108" i="29"/>
  <c r="E109" i="29"/>
  <c r="E110" i="29"/>
  <c r="E111" i="29"/>
  <c r="E112" i="29"/>
  <c r="E113" i="29"/>
  <c r="E114" i="29"/>
  <c r="E115" i="29"/>
  <c r="E116" i="29"/>
  <c r="E117" i="29"/>
  <c r="E118" i="29"/>
  <c r="E119" i="29"/>
  <c r="E120" i="29"/>
  <c r="E121" i="29"/>
  <c r="E122" i="29"/>
  <c r="E123" i="29"/>
  <c r="E124" i="29"/>
  <c r="E125" i="29"/>
  <c r="E126" i="29"/>
  <c r="E127" i="29"/>
  <c r="E128" i="29"/>
  <c r="E129" i="29"/>
  <c r="E130" i="29"/>
  <c r="E131" i="29"/>
  <c r="E132" i="29"/>
  <c r="E133" i="29"/>
  <c r="E134" i="29"/>
  <c r="E135" i="29"/>
  <c r="E136" i="29"/>
  <c r="E137" i="29"/>
  <c r="E138" i="29"/>
  <c r="E139" i="29"/>
  <c r="E140" i="29"/>
  <c r="E141" i="29"/>
  <c r="E142" i="29"/>
  <c r="E143" i="29"/>
  <c r="E144" i="29"/>
  <c r="E145" i="29"/>
  <c r="E146" i="29"/>
  <c r="E147" i="29"/>
  <c r="E148" i="29"/>
  <c r="E149" i="29"/>
  <c r="E150" i="29"/>
  <c r="E151" i="29"/>
  <c r="E152" i="29"/>
  <c r="E153" i="29"/>
  <c r="E154" i="29"/>
  <c r="E155" i="29"/>
  <c r="E156" i="29"/>
  <c r="E157" i="29"/>
  <c r="E158" i="29"/>
  <c r="E159" i="29"/>
  <c r="E160" i="29"/>
  <c r="E161" i="29"/>
  <c r="E162" i="29"/>
  <c r="E163" i="29"/>
  <c r="E164" i="29"/>
  <c r="E165" i="29"/>
  <c r="E166" i="29"/>
  <c r="E167" i="29"/>
  <c r="E168" i="29"/>
  <c r="E169" i="29"/>
  <c r="E170" i="29"/>
  <c r="E171" i="29"/>
  <c r="E172" i="29"/>
  <c r="E173" i="29"/>
  <c r="E174" i="29"/>
  <c r="E175" i="29"/>
  <c r="E176" i="29"/>
  <c r="E177" i="29"/>
  <c r="E178" i="29"/>
  <c r="E179" i="29"/>
  <c r="E180" i="29"/>
  <c r="E181" i="29"/>
  <c r="E182" i="29"/>
  <c r="E183" i="29"/>
  <c r="E184" i="29"/>
  <c r="E185" i="29"/>
  <c r="E186" i="29"/>
  <c r="E187" i="29"/>
  <c r="E188" i="29"/>
  <c r="E189" i="29"/>
  <c r="E190" i="29"/>
  <c r="E191" i="29"/>
  <c r="E192" i="29"/>
  <c r="E193" i="29"/>
  <c r="E194" i="29"/>
  <c r="E195" i="29"/>
  <c r="E196" i="29"/>
  <c r="E197" i="29"/>
  <c r="E198" i="29"/>
  <c r="E199" i="29"/>
  <c r="E200" i="29"/>
  <c r="E201" i="29"/>
  <c r="E202" i="29"/>
  <c r="E203" i="29"/>
  <c r="E204" i="29"/>
  <c r="E205" i="29"/>
  <c r="E206" i="29"/>
  <c r="E207" i="29"/>
  <c r="E208" i="29"/>
  <c r="E209" i="29"/>
  <c r="E210" i="29"/>
  <c r="E211" i="29"/>
  <c r="E212" i="29"/>
  <c r="E213" i="29"/>
  <c r="E214" i="29"/>
  <c r="E215" i="29"/>
  <c r="E216" i="29"/>
  <c r="E217" i="29"/>
  <c r="E218" i="29"/>
  <c r="E219" i="29"/>
  <c r="E220" i="29"/>
  <c r="E221" i="29"/>
  <c r="E222" i="29"/>
  <c r="E223" i="29"/>
  <c r="E224" i="29"/>
  <c r="E225" i="29"/>
  <c r="E226" i="29"/>
  <c r="E227" i="29"/>
  <c r="E228" i="29"/>
  <c r="E229" i="29"/>
  <c r="E230" i="29"/>
  <c r="E231" i="29"/>
  <c r="E232" i="29"/>
  <c r="E233" i="29"/>
  <c r="E234" i="29"/>
  <c r="E235" i="29"/>
  <c r="E236" i="29"/>
  <c r="E237" i="29"/>
  <c r="E238" i="29"/>
  <c r="E239" i="29"/>
  <c r="E240" i="29"/>
  <c r="E241" i="29"/>
  <c r="E242" i="29"/>
  <c r="E243" i="29"/>
  <c r="E244" i="29"/>
  <c r="E245" i="29"/>
  <c r="E246" i="29"/>
  <c r="E247" i="29"/>
  <c r="E248" i="29"/>
  <c r="E249" i="29"/>
  <c r="E250" i="29"/>
  <c r="E251" i="29"/>
  <c r="E252" i="29"/>
  <c r="E253" i="29"/>
  <c r="E254" i="29"/>
  <c r="E255" i="29"/>
  <c r="E256" i="29"/>
  <c r="E257" i="29"/>
  <c r="E258" i="29"/>
  <c r="E259" i="29"/>
  <c r="E260" i="29"/>
  <c r="E261" i="29"/>
  <c r="E262" i="29"/>
  <c r="E263" i="29"/>
  <c r="E264" i="29"/>
  <c r="E265" i="29"/>
  <c r="E266" i="29"/>
  <c r="E267" i="29"/>
  <c r="E268" i="29"/>
  <c r="E269" i="29"/>
  <c r="E270" i="29"/>
  <c r="E271" i="29"/>
  <c r="E272" i="29"/>
  <c r="E273" i="29"/>
  <c r="E274" i="29"/>
  <c r="E275" i="29"/>
  <c r="E276" i="29"/>
  <c r="E277" i="29"/>
  <c r="E278" i="29"/>
  <c r="E279" i="29"/>
  <c r="E280" i="29"/>
  <c r="E281" i="29"/>
  <c r="E282" i="29"/>
  <c r="E283" i="29"/>
  <c r="E284" i="29"/>
  <c r="E285" i="29"/>
  <c r="E286" i="29"/>
  <c r="E287" i="29"/>
  <c r="E288" i="29"/>
  <c r="E289" i="29"/>
  <c r="E290" i="29"/>
  <c r="E291" i="29"/>
  <c r="E292" i="29"/>
  <c r="E293" i="29"/>
  <c r="E294" i="29"/>
  <c r="E295" i="29"/>
  <c r="E296" i="29"/>
  <c r="E297" i="29"/>
  <c r="E298" i="29"/>
  <c r="E299" i="29"/>
  <c r="E300" i="29"/>
  <c r="E301" i="29"/>
  <c r="E302" i="29"/>
  <c r="E303" i="29"/>
  <c r="E304" i="29"/>
  <c r="E305" i="29"/>
  <c r="E306" i="29"/>
  <c r="E307" i="29"/>
  <c r="E308" i="29"/>
  <c r="E309" i="29"/>
  <c r="E310" i="29"/>
  <c r="E311" i="29"/>
  <c r="E312" i="29"/>
  <c r="E313" i="29"/>
  <c r="E314" i="29"/>
  <c r="E315" i="29"/>
  <c r="E316" i="29"/>
  <c r="E317" i="29"/>
  <c r="E318" i="29"/>
  <c r="E319" i="29"/>
  <c r="E320" i="29"/>
  <c r="E321" i="29"/>
  <c r="E322" i="29"/>
  <c r="E323" i="29"/>
  <c r="E324" i="29"/>
  <c r="E325" i="29"/>
  <c r="E326" i="29"/>
  <c r="E327" i="29"/>
  <c r="E328" i="29"/>
  <c r="E329" i="29"/>
  <c r="E330" i="29"/>
  <c r="E331" i="29"/>
  <c r="E332" i="29"/>
  <c r="E333" i="29"/>
  <c r="E334" i="29"/>
  <c r="E335" i="29"/>
  <c r="E336" i="29"/>
  <c r="E337" i="29"/>
  <c r="E338" i="29"/>
  <c r="E339" i="29"/>
  <c r="E340" i="29"/>
  <c r="E341" i="29"/>
  <c r="E342" i="29"/>
  <c r="E343" i="29"/>
  <c r="E344" i="29"/>
  <c r="E345" i="29"/>
  <c r="E346" i="29"/>
  <c r="E347" i="29"/>
  <c r="E348" i="29"/>
  <c r="E349" i="29"/>
  <c r="E350" i="29"/>
  <c r="E351" i="29"/>
  <c r="E352" i="29"/>
  <c r="E353" i="29"/>
  <c r="E354" i="29"/>
  <c r="E355" i="29"/>
  <c r="E356" i="29"/>
  <c r="E357" i="29"/>
  <c r="E358" i="29"/>
  <c r="E359" i="29"/>
  <c r="E360" i="29"/>
  <c r="E361" i="29"/>
  <c r="E362" i="29"/>
  <c r="E363" i="29"/>
  <c r="E364" i="29"/>
  <c r="E365" i="29"/>
  <c r="E366" i="29"/>
  <c r="E367" i="29"/>
  <c r="E368" i="29"/>
  <c r="E369" i="29"/>
  <c r="E370" i="29"/>
  <c r="E371" i="29"/>
  <c r="E372" i="29"/>
  <c r="E373" i="29"/>
  <c r="E374" i="29"/>
  <c r="E375" i="29"/>
  <c r="E376" i="29"/>
  <c r="E377" i="29"/>
  <c r="E378" i="29"/>
  <c r="E379" i="29"/>
  <c r="E380" i="29"/>
  <c r="E381" i="29"/>
  <c r="E382" i="29"/>
  <c r="E383" i="29"/>
  <c r="E384" i="29"/>
  <c r="E385" i="29"/>
  <c r="E386" i="29"/>
  <c r="E387" i="29"/>
  <c r="E388" i="29"/>
  <c r="E389" i="29"/>
  <c r="E390" i="29"/>
  <c r="E391" i="29"/>
  <c r="E392" i="29"/>
  <c r="E393" i="29"/>
  <c r="E394" i="29"/>
  <c r="E395" i="29"/>
  <c r="E396" i="29"/>
  <c r="E397" i="29"/>
  <c r="E398" i="29"/>
  <c r="E399" i="29"/>
  <c r="E400" i="29"/>
  <c r="E401" i="29"/>
  <c r="E402" i="29"/>
  <c r="E403" i="29"/>
  <c r="E404" i="29"/>
  <c r="E405" i="29"/>
  <c r="E406" i="29"/>
  <c r="E407" i="29"/>
  <c r="E408" i="29"/>
  <c r="E409" i="29"/>
  <c r="E410" i="29"/>
  <c r="E411" i="29"/>
  <c r="E412" i="29"/>
  <c r="E413" i="29"/>
  <c r="E414" i="29"/>
  <c r="E415" i="29"/>
  <c r="E416" i="29"/>
  <c r="E417" i="29"/>
  <c r="E418" i="29"/>
  <c r="E419" i="29"/>
  <c r="E420" i="29"/>
  <c r="E421" i="29"/>
  <c r="E422" i="29"/>
  <c r="E423" i="29"/>
  <c r="E424" i="29"/>
  <c r="E425" i="29"/>
  <c r="E426" i="29"/>
  <c r="E427" i="29"/>
  <c r="E428" i="29"/>
  <c r="E429" i="29"/>
  <c r="E430" i="29"/>
  <c r="E431" i="29"/>
  <c r="E432" i="29"/>
  <c r="E433" i="29"/>
  <c r="E434" i="29"/>
  <c r="E435" i="29"/>
  <c r="E436" i="29"/>
  <c r="E437" i="29"/>
  <c r="E438" i="29"/>
  <c r="E439" i="29"/>
  <c r="E440" i="29"/>
  <c r="E441" i="29"/>
  <c r="E442" i="29"/>
  <c r="E443" i="29"/>
  <c r="E444" i="29"/>
  <c r="E445" i="29"/>
  <c r="E446" i="29"/>
  <c r="E447" i="29"/>
  <c r="E448" i="29"/>
  <c r="E449" i="29"/>
  <c r="E450" i="29"/>
  <c r="E451" i="29"/>
  <c r="E452" i="29"/>
  <c r="E453" i="29"/>
  <c r="E454" i="29"/>
  <c r="E455" i="29"/>
  <c r="E456" i="29"/>
  <c r="E457" i="29"/>
  <c r="E458" i="29"/>
  <c r="E459" i="29"/>
  <c r="E460" i="29"/>
  <c r="E461" i="29"/>
  <c r="E462" i="29"/>
  <c r="E463" i="29"/>
  <c r="E464" i="29"/>
  <c r="E465" i="29"/>
  <c r="E466" i="29"/>
  <c r="E467" i="29"/>
  <c r="E468" i="29"/>
  <c r="E469" i="29"/>
  <c r="E470" i="29"/>
  <c r="E471" i="29"/>
  <c r="E472" i="29"/>
  <c r="E473" i="29"/>
  <c r="E474" i="29"/>
  <c r="E475" i="29"/>
  <c r="E476" i="29"/>
  <c r="E477" i="29"/>
  <c r="E478" i="29"/>
  <c r="E479" i="29"/>
  <c r="E480" i="29"/>
  <c r="E481" i="29"/>
  <c r="E482" i="29"/>
  <c r="E483" i="29"/>
  <c r="E484" i="29"/>
  <c r="E485" i="29"/>
  <c r="E486" i="29"/>
  <c r="E487" i="29"/>
  <c r="E488" i="29"/>
  <c r="E489" i="29"/>
  <c r="E490" i="29"/>
  <c r="E491" i="29"/>
  <c r="E492" i="29"/>
  <c r="E493" i="29"/>
  <c r="E494" i="29"/>
  <c r="E495" i="29"/>
  <c r="E496" i="29"/>
  <c r="E497" i="29"/>
  <c r="E498" i="29"/>
  <c r="E499" i="29"/>
  <c r="E500" i="29"/>
  <c r="E501" i="29"/>
  <c r="E502" i="29"/>
  <c r="E503" i="29"/>
  <c r="E504" i="29"/>
  <c r="E505" i="29"/>
  <c r="E506" i="29"/>
  <c r="D9" i="29"/>
  <c r="D10" i="29"/>
  <c r="D11" i="29"/>
  <c r="D12" i="29"/>
  <c r="D13" i="29"/>
  <c r="D14" i="29"/>
  <c r="D15" i="29"/>
  <c r="D16" i="29"/>
  <c r="D17" i="29"/>
  <c r="D18" i="29"/>
  <c r="D19" i="29"/>
  <c r="D20" i="29"/>
  <c r="D21" i="29"/>
  <c r="D22" i="29"/>
  <c r="D23" i="29"/>
  <c r="D24" i="29"/>
  <c r="D25" i="29"/>
  <c r="D26" i="29"/>
  <c r="D27" i="29"/>
  <c r="D28" i="29"/>
  <c r="D29" i="29"/>
  <c r="D30" i="29"/>
  <c r="D31" i="29"/>
  <c r="D32" i="29"/>
  <c r="D33" i="29"/>
  <c r="D34" i="29"/>
  <c r="D35" i="29"/>
  <c r="D36" i="29"/>
  <c r="D37" i="29"/>
  <c r="D38" i="29"/>
  <c r="D39" i="29"/>
  <c r="D40" i="29"/>
  <c r="D41" i="29"/>
  <c r="D42" i="29"/>
  <c r="D43" i="29"/>
  <c r="D44" i="29"/>
  <c r="D45" i="29"/>
  <c r="D46" i="29"/>
  <c r="D47" i="29"/>
  <c r="D48" i="29"/>
  <c r="D49" i="29"/>
  <c r="D50" i="29"/>
  <c r="D51" i="29"/>
  <c r="D52" i="29"/>
  <c r="D53" i="29"/>
  <c r="D54" i="29"/>
  <c r="D55" i="29"/>
  <c r="D56" i="29"/>
  <c r="D57" i="29"/>
  <c r="D58" i="29"/>
  <c r="D59" i="29"/>
  <c r="D60" i="29"/>
  <c r="D61" i="29"/>
  <c r="D62" i="29"/>
  <c r="D63" i="29"/>
  <c r="D64" i="29"/>
  <c r="D65" i="29"/>
  <c r="D66" i="29"/>
  <c r="D67" i="29"/>
  <c r="D68" i="29"/>
  <c r="D69" i="29"/>
  <c r="D70" i="29"/>
  <c r="D71" i="29"/>
  <c r="D72" i="29"/>
  <c r="D73" i="29"/>
  <c r="D74" i="29"/>
  <c r="D75" i="29"/>
  <c r="D76" i="29"/>
  <c r="D77" i="29"/>
  <c r="D78" i="29"/>
  <c r="D79" i="29"/>
  <c r="D80" i="29"/>
  <c r="D81" i="29"/>
  <c r="D82" i="29"/>
  <c r="D83" i="29"/>
  <c r="D84" i="29"/>
  <c r="D85" i="29"/>
  <c r="D86" i="29"/>
  <c r="D87" i="29"/>
  <c r="D88" i="29"/>
  <c r="D89" i="29"/>
  <c r="D90" i="29"/>
  <c r="D91" i="29"/>
  <c r="D92" i="29"/>
  <c r="D93" i="29"/>
  <c r="D94" i="29"/>
  <c r="D95" i="29"/>
  <c r="D96" i="29"/>
  <c r="D97" i="29"/>
  <c r="D98" i="29"/>
  <c r="D99" i="29"/>
  <c r="D100" i="29"/>
  <c r="D101" i="29"/>
  <c r="D102" i="29"/>
  <c r="D103" i="29"/>
  <c r="D104" i="29"/>
  <c r="D105" i="29"/>
  <c r="D106" i="29"/>
  <c r="D107" i="29"/>
  <c r="D108" i="29"/>
  <c r="D109" i="29"/>
  <c r="D110" i="29"/>
  <c r="D111" i="29"/>
  <c r="D112" i="29"/>
  <c r="D113" i="29"/>
  <c r="D114" i="29"/>
  <c r="D115" i="29"/>
  <c r="D116" i="29"/>
  <c r="D117" i="29"/>
  <c r="D118" i="29"/>
  <c r="D119" i="29"/>
  <c r="D120" i="29"/>
  <c r="D121" i="29"/>
  <c r="D122" i="29"/>
  <c r="D123" i="29"/>
  <c r="D124" i="29"/>
  <c r="D125" i="29"/>
  <c r="D126" i="29"/>
  <c r="D127" i="29"/>
  <c r="D128" i="29"/>
  <c r="D129" i="29"/>
  <c r="D130" i="29"/>
  <c r="D131" i="29"/>
  <c r="D132" i="29"/>
  <c r="D133" i="29"/>
  <c r="D134" i="29"/>
  <c r="D135" i="29"/>
  <c r="D136" i="29"/>
  <c r="D137" i="29"/>
  <c r="D138" i="29"/>
  <c r="D139" i="29"/>
  <c r="D140" i="29"/>
  <c r="D141" i="29"/>
  <c r="D142" i="29"/>
  <c r="D143" i="29"/>
  <c r="D144" i="29"/>
  <c r="D145" i="29"/>
  <c r="D146" i="29"/>
  <c r="D147" i="29"/>
  <c r="D148" i="29"/>
  <c r="D149" i="29"/>
  <c r="D150" i="29"/>
  <c r="D151" i="29"/>
  <c r="D152" i="29"/>
  <c r="D153" i="29"/>
  <c r="D154" i="29"/>
  <c r="D155" i="29"/>
  <c r="D156" i="29"/>
  <c r="D157" i="29"/>
  <c r="D158" i="29"/>
  <c r="D159" i="29"/>
  <c r="D160" i="29"/>
  <c r="D161" i="29"/>
  <c r="D162" i="29"/>
  <c r="D163" i="29"/>
  <c r="D164" i="29"/>
  <c r="D165" i="29"/>
  <c r="D166" i="29"/>
  <c r="D167" i="29"/>
  <c r="D168" i="29"/>
  <c r="D169" i="29"/>
  <c r="D170" i="29"/>
  <c r="D171" i="29"/>
  <c r="D172" i="29"/>
  <c r="D173" i="29"/>
  <c r="D174" i="29"/>
  <c r="D175" i="29"/>
  <c r="D176" i="29"/>
  <c r="D177" i="29"/>
  <c r="D178" i="29"/>
  <c r="D179" i="29"/>
  <c r="D180" i="29"/>
  <c r="D181" i="29"/>
  <c r="D182" i="29"/>
  <c r="D183" i="29"/>
  <c r="D184" i="29"/>
  <c r="D185" i="29"/>
  <c r="D186" i="29"/>
  <c r="D187" i="29"/>
  <c r="D188" i="29"/>
  <c r="D189" i="29"/>
  <c r="D190" i="29"/>
  <c r="D191" i="29"/>
  <c r="D192" i="29"/>
  <c r="D193" i="29"/>
  <c r="D194" i="29"/>
  <c r="D195" i="29"/>
  <c r="D196" i="29"/>
  <c r="D197" i="29"/>
  <c r="D198" i="29"/>
  <c r="D199" i="29"/>
  <c r="D200" i="29"/>
  <c r="D201" i="29"/>
  <c r="D202" i="29"/>
  <c r="D203" i="29"/>
  <c r="D204" i="29"/>
  <c r="D205" i="29"/>
  <c r="D206" i="29"/>
  <c r="D207" i="29"/>
  <c r="D208" i="29"/>
  <c r="D209" i="29"/>
  <c r="D210" i="29"/>
  <c r="D211" i="29"/>
  <c r="D212" i="29"/>
  <c r="D213" i="29"/>
  <c r="D214" i="29"/>
  <c r="D215" i="29"/>
  <c r="D216" i="29"/>
  <c r="D217" i="29"/>
  <c r="D218" i="29"/>
  <c r="D219" i="29"/>
  <c r="D220" i="29"/>
  <c r="D221" i="29"/>
  <c r="D222" i="29"/>
  <c r="D223" i="29"/>
  <c r="D224" i="29"/>
  <c r="D225" i="29"/>
  <c r="D226" i="29"/>
  <c r="D227" i="29"/>
  <c r="D228" i="29"/>
  <c r="D229" i="29"/>
  <c r="D230" i="29"/>
  <c r="D231" i="29"/>
  <c r="D232" i="29"/>
  <c r="D233" i="29"/>
  <c r="D234" i="29"/>
  <c r="D235" i="29"/>
  <c r="D236" i="29"/>
  <c r="D237" i="29"/>
  <c r="D238" i="29"/>
  <c r="D239" i="29"/>
  <c r="D240" i="29"/>
  <c r="D241" i="29"/>
  <c r="D242" i="29"/>
  <c r="D243" i="29"/>
  <c r="D244" i="29"/>
  <c r="D245" i="29"/>
  <c r="D246" i="29"/>
  <c r="D247" i="29"/>
  <c r="D248" i="29"/>
  <c r="D249" i="29"/>
  <c r="D250" i="29"/>
  <c r="D251" i="29"/>
  <c r="D252" i="29"/>
  <c r="D253" i="29"/>
  <c r="D254" i="29"/>
  <c r="D255" i="29"/>
  <c r="D256" i="29"/>
  <c r="D257" i="29"/>
  <c r="D258" i="29"/>
  <c r="D259" i="29"/>
  <c r="D260" i="29"/>
  <c r="D261" i="29"/>
  <c r="D262" i="29"/>
  <c r="D263" i="29"/>
  <c r="D264" i="29"/>
  <c r="D265" i="29"/>
  <c r="D266" i="29"/>
  <c r="D267" i="29"/>
  <c r="D268" i="29"/>
  <c r="D269" i="29"/>
  <c r="D270" i="29"/>
  <c r="D271" i="29"/>
  <c r="D272" i="29"/>
  <c r="D273" i="29"/>
  <c r="D274" i="29"/>
  <c r="D275" i="29"/>
  <c r="D276" i="29"/>
  <c r="D277" i="29"/>
  <c r="D278" i="29"/>
  <c r="D279" i="29"/>
  <c r="D280" i="29"/>
  <c r="D281" i="29"/>
  <c r="D282" i="29"/>
  <c r="D283" i="29"/>
  <c r="D284" i="29"/>
  <c r="D285" i="29"/>
  <c r="D286" i="29"/>
  <c r="D287" i="29"/>
  <c r="D288" i="29"/>
  <c r="D289" i="29"/>
  <c r="D290" i="29"/>
  <c r="D291" i="29"/>
  <c r="D292" i="29"/>
  <c r="D293" i="29"/>
  <c r="D294" i="29"/>
  <c r="D295" i="29"/>
  <c r="D296" i="29"/>
  <c r="D297" i="29"/>
  <c r="D298" i="29"/>
  <c r="D299" i="29"/>
  <c r="D300" i="29"/>
  <c r="D301" i="29"/>
  <c r="D302" i="29"/>
  <c r="D303" i="29"/>
  <c r="D304" i="29"/>
  <c r="D305" i="29"/>
  <c r="D306" i="29"/>
  <c r="D307" i="29"/>
  <c r="D308" i="29"/>
  <c r="D309" i="29"/>
  <c r="D310" i="29"/>
  <c r="D311" i="29"/>
  <c r="D312" i="29"/>
  <c r="D313" i="29"/>
  <c r="D314" i="29"/>
  <c r="D315" i="29"/>
  <c r="D316" i="29"/>
  <c r="D317" i="29"/>
  <c r="D318" i="29"/>
  <c r="D319" i="29"/>
  <c r="D320" i="29"/>
  <c r="D321" i="29"/>
  <c r="D322" i="29"/>
  <c r="D323" i="29"/>
  <c r="D324" i="29"/>
  <c r="D325" i="29"/>
  <c r="D326" i="29"/>
  <c r="D327" i="29"/>
  <c r="D328" i="29"/>
  <c r="D329" i="29"/>
  <c r="D330" i="29"/>
  <c r="D331" i="29"/>
  <c r="D332" i="29"/>
  <c r="D333" i="29"/>
  <c r="D334" i="29"/>
  <c r="D335" i="29"/>
  <c r="D336" i="29"/>
  <c r="D337" i="29"/>
  <c r="D338" i="29"/>
  <c r="D339" i="29"/>
  <c r="D340" i="29"/>
  <c r="D341" i="29"/>
  <c r="D342" i="29"/>
  <c r="D343" i="29"/>
  <c r="D344" i="29"/>
  <c r="D345" i="29"/>
  <c r="D346" i="29"/>
  <c r="D347" i="29"/>
  <c r="D348" i="29"/>
  <c r="D349" i="29"/>
  <c r="D350" i="29"/>
  <c r="D351" i="29"/>
  <c r="D352" i="29"/>
  <c r="D353" i="29"/>
  <c r="D354" i="29"/>
  <c r="D355" i="29"/>
  <c r="D356" i="29"/>
  <c r="D357" i="29"/>
  <c r="D358" i="29"/>
  <c r="D359" i="29"/>
  <c r="D360" i="29"/>
  <c r="D361" i="29"/>
  <c r="D362" i="29"/>
  <c r="D363" i="29"/>
  <c r="D364" i="29"/>
  <c r="D365" i="29"/>
  <c r="D366" i="29"/>
  <c r="D367" i="29"/>
  <c r="D368" i="29"/>
  <c r="D369" i="29"/>
  <c r="D370" i="29"/>
  <c r="D371" i="29"/>
  <c r="D372" i="29"/>
  <c r="D373" i="29"/>
  <c r="D374" i="29"/>
  <c r="D375" i="29"/>
  <c r="D376" i="29"/>
  <c r="D377" i="29"/>
  <c r="D378" i="29"/>
  <c r="D379" i="29"/>
  <c r="D380" i="29"/>
  <c r="D381" i="29"/>
  <c r="D382" i="29"/>
  <c r="D383" i="29"/>
  <c r="D384" i="29"/>
  <c r="D385" i="29"/>
  <c r="D386" i="29"/>
  <c r="D387" i="29"/>
  <c r="D388" i="29"/>
  <c r="D389" i="29"/>
  <c r="D390" i="29"/>
  <c r="D391" i="29"/>
  <c r="D392" i="29"/>
  <c r="D393" i="29"/>
  <c r="D394" i="29"/>
  <c r="D395" i="29"/>
  <c r="D396" i="29"/>
  <c r="D397" i="29"/>
  <c r="D398" i="29"/>
  <c r="D399" i="29"/>
  <c r="D400" i="29"/>
  <c r="D401" i="29"/>
  <c r="D402" i="29"/>
  <c r="D403" i="29"/>
  <c r="D404" i="29"/>
  <c r="D405" i="29"/>
  <c r="D406" i="29"/>
  <c r="D407" i="29"/>
  <c r="D408" i="29"/>
  <c r="D409" i="29"/>
  <c r="D410" i="29"/>
  <c r="D411" i="29"/>
  <c r="D412" i="29"/>
  <c r="D413" i="29"/>
  <c r="D414" i="29"/>
  <c r="D415" i="29"/>
  <c r="D416" i="29"/>
  <c r="D417" i="29"/>
  <c r="D418" i="29"/>
  <c r="D419" i="29"/>
  <c r="D420" i="29"/>
  <c r="D421" i="29"/>
  <c r="D422" i="29"/>
  <c r="D423" i="29"/>
  <c r="D424" i="29"/>
  <c r="D425" i="29"/>
  <c r="D426" i="29"/>
  <c r="D427" i="29"/>
  <c r="D428" i="29"/>
  <c r="D429" i="29"/>
  <c r="D430" i="29"/>
  <c r="D431" i="29"/>
  <c r="D432" i="29"/>
  <c r="D433" i="29"/>
  <c r="D434" i="29"/>
  <c r="D435" i="29"/>
  <c r="D436" i="29"/>
  <c r="D437" i="29"/>
  <c r="D438" i="29"/>
  <c r="D439" i="29"/>
  <c r="D440" i="29"/>
  <c r="D441" i="29"/>
  <c r="D442" i="29"/>
  <c r="D443" i="29"/>
  <c r="D444" i="29"/>
  <c r="D445" i="29"/>
  <c r="D446" i="29"/>
  <c r="D447" i="29"/>
  <c r="D448" i="29"/>
  <c r="D449" i="29"/>
  <c r="D450" i="29"/>
  <c r="D451" i="29"/>
  <c r="D452" i="29"/>
  <c r="D453" i="29"/>
  <c r="D454" i="29"/>
  <c r="D455" i="29"/>
  <c r="D456" i="29"/>
  <c r="D457" i="29"/>
  <c r="D458" i="29"/>
  <c r="D459" i="29"/>
  <c r="D460" i="29"/>
  <c r="D461" i="29"/>
  <c r="D462" i="29"/>
  <c r="D463" i="29"/>
  <c r="D464" i="29"/>
  <c r="D465" i="29"/>
  <c r="D466" i="29"/>
  <c r="D467" i="29"/>
  <c r="D468" i="29"/>
  <c r="D469" i="29"/>
  <c r="D470" i="29"/>
  <c r="D471" i="29"/>
  <c r="D472" i="29"/>
  <c r="D473" i="29"/>
  <c r="D474" i="29"/>
  <c r="D475" i="29"/>
  <c r="D476" i="29"/>
  <c r="D477" i="29"/>
  <c r="D478" i="29"/>
  <c r="D479" i="29"/>
  <c r="D480" i="29"/>
  <c r="D481" i="29"/>
  <c r="D482" i="29"/>
  <c r="D483" i="29"/>
  <c r="D484" i="29"/>
  <c r="D485" i="29"/>
  <c r="D486" i="29"/>
  <c r="D487" i="29"/>
  <c r="D488" i="29"/>
  <c r="D489" i="29"/>
  <c r="D490" i="29"/>
  <c r="D491" i="29"/>
  <c r="D492" i="29"/>
  <c r="D493" i="29"/>
  <c r="D494" i="29"/>
  <c r="D495" i="29"/>
  <c r="D496" i="29"/>
  <c r="D497" i="29"/>
  <c r="D498" i="29"/>
  <c r="D499" i="29"/>
  <c r="D500" i="29"/>
  <c r="D501" i="29"/>
  <c r="D502" i="29"/>
  <c r="D503" i="29"/>
  <c r="D504" i="29"/>
  <c r="D505" i="29"/>
  <c r="D506" i="29"/>
  <c r="C9" i="29"/>
  <c r="C10" i="29"/>
  <c r="C11" i="29"/>
  <c r="C12" i="29"/>
  <c r="C13" i="29"/>
  <c r="C14" i="29"/>
  <c r="C15" i="29"/>
  <c r="C16" i="29"/>
  <c r="C17" i="29"/>
  <c r="C18" i="29"/>
  <c r="C19" i="29"/>
  <c r="C20" i="29"/>
  <c r="C21" i="29"/>
  <c r="C22" i="29"/>
  <c r="C23" i="29"/>
  <c r="C24" i="29"/>
  <c r="C25" i="29"/>
  <c r="C26" i="29"/>
  <c r="C27" i="29"/>
  <c r="C28" i="29"/>
  <c r="C29" i="29"/>
  <c r="C30" i="29"/>
  <c r="C31" i="29"/>
  <c r="C32" i="29"/>
  <c r="C33" i="29"/>
  <c r="C34" i="29"/>
  <c r="C35" i="29"/>
  <c r="C36" i="29"/>
  <c r="C37" i="29"/>
  <c r="C38" i="29"/>
  <c r="C39" i="29"/>
  <c r="C40" i="29"/>
  <c r="C41" i="29"/>
  <c r="C42" i="29"/>
  <c r="C43" i="29"/>
  <c r="C44" i="29"/>
  <c r="C45" i="29"/>
  <c r="C46" i="29"/>
  <c r="C47" i="29"/>
  <c r="C48" i="29"/>
  <c r="C49" i="29"/>
  <c r="C50" i="29"/>
  <c r="C51" i="29"/>
  <c r="C52" i="29"/>
  <c r="C53" i="29"/>
  <c r="C54" i="29"/>
  <c r="C55" i="29"/>
  <c r="C56" i="29"/>
  <c r="C57" i="29"/>
  <c r="C58" i="29"/>
  <c r="C59" i="29"/>
  <c r="C60" i="29"/>
  <c r="C61" i="29"/>
  <c r="C62" i="29"/>
  <c r="C63" i="29"/>
  <c r="C64" i="29"/>
  <c r="C65" i="29"/>
  <c r="C66" i="29"/>
  <c r="C67" i="29"/>
  <c r="C68" i="29"/>
  <c r="C69" i="29"/>
  <c r="C70" i="29"/>
  <c r="C71" i="29"/>
  <c r="C72" i="29"/>
  <c r="C73" i="29"/>
  <c r="C74" i="29"/>
  <c r="C75" i="29"/>
  <c r="C76" i="29"/>
  <c r="C77" i="29"/>
  <c r="C78" i="29"/>
  <c r="C79" i="29"/>
  <c r="C80" i="29"/>
  <c r="C81" i="29"/>
  <c r="C82" i="29"/>
  <c r="C83" i="29"/>
  <c r="C84" i="29"/>
  <c r="C85" i="29"/>
  <c r="C86" i="29"/>
  <c r="C87" i="29"/>
  <c r="C88" i="29"/>
  <c r="C89" i="29"/>
  <c r="C90" i="29"/>
  <c r="C91" i="29"/>
  <c r="C92" i="29"/>
  <c r="C93" i="29"/>
  <c r="C94" i="29"/>
  <c r="C95" i="29"/>
  <c r="C96" i="29"/>
  <c r="C97" i="29"/>
  <c r="C98" i="29"/>
  <c r="C99" i="29"/>
  <c r="C100" i="29"/>
  <c r="C101" i="29"/>
  <c r="C102" i="29"/>
  <c r="C103" i="29"/>
  <c r="C104" i="29"/>
  <c r="C105" i="29"/>
  <c r="C106" i="29"/>
  <c r="C107" i="29"/>
  <c r="C108" i="29"/>
  <c r="C109" i="29"/>
  <c r="C110" i="29"/>
  <c r="C111" i="29"/>
  <c r="C112" i="29"/>
  <c r="C113" i="29"/>
  <c r="C114" i="29"/>
  <c r="C115" i="29"/>
  <c r="C116" i="29"/>
  <c r="C117" i="29"/>
  <c r="C118" i="29"/>
  <c r="C119" i="29"/>
  <c r="C120" i="29"/>
  <c r="C121" i="29"/>
  <c r="C122" i="29"/>
  <c r="C123" i="29"/>
  <c r="C124" i="29"/>
  <c r="C125" i="29"/>
  <c r="C126" i="29"/>
  <c r="C127" i="29"/>
  <c r="C128" i="29"/>
  <c r="C129" i="29"/>
  <c r="C130" i="29"/>
  <c r="C131" i="29"/>
  <c r="C132" i="29"/>
  <c r="C133" i="29"/>
  <c r="C134" i="29"/>
  <c r="C135" i="29"/>
  <c r="C136" i="29"/>
  <c r="C137" i="29"/>
  <c r="C138" i="29"/>
  <c r="C139" i="29"/>
  <c r="C140" i="29"/>
  <c r="C141" i="29"/>
  <c r="C142" i="29"/>
  <c r="C143" i="29"/>
  <c r="C144" i="29"/>
  <c r="C145" i="29"/>
  <c r="C146" i="29"/>
  <c r="C147" i="29"/>
  <c r="C148" i="29"/>
  <c r="C149" i="29"/>
  <c r="C150" i="29"/>
  <c r="C151" i="29"/>
  <c r="C152" i="29"/>
  <c r="C153" i="29"/>
  <c r="C154" i="29"/>
  <c r="C155" i="29"/>
  <c r="C156" i="29"/>
  <c r="C157" i="29"/>
  <c r="C158" i="29"/>
  <c r="C159" i="29"/>
  <c r="C160" i="29"/>
  <c r="C161" i="29"/>
  <c r="C162" i="29"/>
  <c r="C163" i="29"/>
  <c r="C164" i="29"/>
  <c r="C165" i="29"/>
  <c r="C166" i="29"/>
  <c r="C167" i="29"/>
  <c r="C168" i="29"/>
  <c r="C169" i="29"/>
  <c r="C170" i="29"/>
  <c r="C171" i="29"/>
  <c r="C172" i="29"/>
  <c r="C173" i="29"/>
  <c r="C174" i="29"/>
  <c r="C175" i="29"/>
  <c r="C176" i="29"/>
  <c r="C177" i="29"/>
  <c r="C178" i="29"/>
  <c r="C179" i="29"/>
  <c r="C180" i="29"/>
  <c r="C181" i="29"/>
  <c r="C182" i="29"/>
  <c r="C183" i="29"/>
  <c r="C184" i="29"/>
  <c r="C185" i="29"/>
  <c r="C186" i="29"/>
  <c r="C187" i="29"/>
  <c r="C188" i="29"/>
  <c r="C189" i="29"/>
  <c r="C190" i="29"/>
  <c r="C191" i="29"/>
  <c r="C192" i="29"/>
  <c r="C193" i="29"/>
  <c r="C194" i="29"/>
  <c r="C195" i="29"/>
  <c r="C196" i="29"/>
  <c r="C197" i="29"/>
  <c r="C198" i="29"/>
  <c r="C199" i="29"/>
  <c r="C200" i="29"/>
  <c r="C201" i="29"/>
  <c r="C202" i="29"/>
  <c r="C203" i="29"/>
  <c r="C204" i="29"/>
  <c r="C205" i="29"/>
  <c r="C206" i="29"/>
  <c r="C207" i="29"/>
  <c r="C208" i="29"/>
  <c r="C209" i="29"/>
  <c r="C210" i="29"/>
  <c r="C211" i="29"/>
  <c r="C212" i="29"/>
  <c r="C213" i="29"/>
  <c r="C214" i="29"/>
  <c r="C215" i="29"/>
  <c r="C216" i="29"/>
  <c r="C217" i="29"/>
  <c r="C218" i="29"/>
  <c r="C219" i="29"/>
  <c r="C220" i="29"/>
  <c r="C221" i="29"/>
  <c r="C222" i="29"/>
  <c r="C223" i="29"/>
  <c r="C224" i="29"/>
  <c r="C225" i="29"/>
  <c r="C226" i="29"/>
  <c r="C227" i="29"/>
  <c r="C228" i="29"/>
  <c r="C229" i="29"/>
  <c r="C230" i="29"/>
  <c r="C231" i="29"/>
  <c r="C232" i="29"/>
  <c r="C233" i="29"/>
  <c r="C234" i="29"/>
  <c r="C235" i="29"/>
  <c r="C236" i="29"/>
  <c r="C237" i="29"/>
  <c r="C238" i="29"/>
  <c r="C239" i="29"/>
  <c r="C240" i="29"/>
  <c r="C241" i="29"/>
  <c r="C242" i="29"/>
  <c r="C243" i="29"/>
  <c r="C244" i="29"/>
  <c r="C245" i="29"/>
  <c r="C246" i="29"/>
  <c r="C247" i="29"/>
  <c r="C248" i="29"/>
  <c r="C249" i="29"/>
  <c r="C250" i="29"/>
  <c r="C251" i="29"/>
  <c r="C252" i="29"/>
  <c r="C253" i="29"/>
  <c r="C254" i="29"/>
  <c r="C255" i="29"/>
  <c r="C256" i="29"/>
  <c r="C257" i="29"/>
  <c r="C258" i="29"/>
  <c r="C259" i="29"/>
  <c r="C260" i="29"/>
  <c r="C261" i="29"/>
  <c r="C262" i="29"/>
  <c r="C263" i="29"/>
  <c r="C264" i="29"/>
  <c r="C265" i="29"/>
  <c r="C266" i="29"/>
  <c r="C267" i="29"/>
  <c r="C268" i="29"/>
  <c r="C269" i="29"/>
  <c r="C270" i="29"/>
  <c r="C271" i="29"/>
  <c r="C272" i="29"/>
  <c r="C273" i="29"/>
  <c r="C274" i="29"/>
  <c r="C275" i="29"/>
  <c r="C276" i="29"/>
  <c r="C277" i="29"/>
  <c r="C278" i="29"/>
  <c r="C279" i="29"/>
  <c r="C280" i="29"/>
  <c r="C281" i="29"/>
  <c r="C282" i="29"/>
  <c r="C283" i="29"/>
  <c r="C284" i="29"/>
  <c r="C285" i="29"/>
  <c r="C286" i="29"/>
  <c r="C287" i="29"/>
  <c r="C288" i="29"/>
  <c r="C289" i="29"/>
  <c r="C290" i="29"/>
  <c r="C291" i="29"/>
  <c r="C292" i="29"/>
  <c r="C293" i="29"/>
  <c r="C294" i="29"/>
  <c r="C295" i="29"/>
  <c r="C296" i="29"/>
  <c r="C297" i="29"/>
  <c r="C298" i="29"/>
  <c r="C299" i="29"/>
  <c r="C300" i="29"/>
  <c r="C301" i="29"/>
  <c r="C302" i="29"/>
  <c r="C303" i="29"/>
  <c r="C304" i="29"/>
  <c r="C305" i="29"/>
  <c r="C306" i="29"/>
  <c r="C307" i="29"/>
  <c r="C308" i="29"/>
  <c r="C309" i="29"/>
  <c r="C310" i="29"/>
  <c r="C311" i="29"/>
  <c r="C312" i="29"/>
  <c r="C313" i="29"/>
  <c r="C314" i="29"/>
  <c r="C315" i="29"/>
  <c r="C316" i="29"/>
  <c r="C317" i="29"/>
  <c r="C318" i="29"/>
  <c r="C319" i="29"/>
  <c r="C320" i="29"/>
  <c r="C321" i="29"/>
  <c r="C322" i="29"/>
  <c r="C323" i="29"/>
  <c r="C324" i="29"/>
  <c r="C325" i="29"/>
  <c r="C326" i="29"/>
  <c r="C327" i="29"/>
  <c r="C328" i="29"/>
  <c r="C329" i="29"/>
  <c r="C330" i="29"/>
  <c r="C331" i="29"/>
  <c r="C332" i="29"/>
  <c r="C333" i="29"/>
  <c r="C334" i="29"/>
  <c r="C335" i="29"/>
  <c r="C336" i="29"/>
  <c r="C337" i="29"/>
  <c r="C338" i="29"/>
  <c r="C339" i="29"/>
  <c r="C340" i="29"/>
  <c r="C341" i="29"/>
  <c r="C342" i="29"/>
  <c r="C343" i="29"/>
  <c r="C344" i="29"/>
  <c r="C345" i="29"/>
  <c r="C346" i="29"/>
  <c r="C347" i="29"/>
  <c r="C348" i="29"/>
  <c r="C349" i="29"/>
  <c r="C350" i="29"/>
  <c r="C351" i="29"/>
  <c r="C352" i="29"/>
  <c r="C353" i="29"/>
  <c r="C354" i="29"/>
  <c r="C355" i="29"/>
  <c r="C356" i="29"/>
  <c r="C357" i="29"/>
  <c r="C358" i="29"/>
  <c r="C359" i="29"/>
  <c r="C360" i="29"/>
  <c r="C361" i="29"/>
  <c r="C362" i="29"/>
  <c r="C363" i="29"/>
  <c r="C364" i="29"/>
  <c r="C365" i="29"/>
  <c r="C366" i="29"/>
  <c r="C367" i="29"/>
  <c r="C368" i="29"/>
  <c r="C369" i="29"/>
  <c r="C370" i="29"/>
  <c r="C371" i="29"/>
  <c r="C372" i="29"/>
  <c r="C373" i="29"/>
  <c r="C374" i="29"/>
  <c r="C375" i="29"/>
  <c r="C376" i="29"/>
  <c r="C377" i="29"/>
  <c r="C378" i="29"/>
  <c r="C379" i="29"/>
  <c r="C380" i="29"/>
  <c r="C381" i="29"/>
  <c r="C382" i="29"/>
  <c r="C383" i="29"/>
  <c r="C384" i="29"/>
  <c r="C385" i="29"/>
  <c r="C386" i="29"/>
  <c r="C387" i="29"/>
  <c r="C388" i="29"/>
  <c r="C389" i="29"/>
  <c r="C390" i="29"/>
  <c r="C391" i="29"/>
  <c r="C392" i="29"/>
  <c r="C393" i="29"/>
  <c r="C394" i="29"/>
  <c r="C395" i="29"/>
  <c r="C396" i="29"/>
  <c r="C397" i="29"/>
  <c r="C398" i="29"/>
  <c r="C399" i="29"/>
  <c r="C400" i="29"/>
  <c r="C401" i="29"/>
  <c r="C402" i="29"/>
  <c r="C403" i="29"/>
  <c r="C404" i="29"/>
  <c r="C405" i="29"/>
  <c r="C406" i="29"/>
  <c r="C407" i="29"/>
  <c r="C408" i="29"/>
  <c r="C409" i="29"/>
  <c r="C410" i="29"/>
  <c r="C411" i="29"/>
  <c r="C412" i="29"/>
  <c r="C413" i="29"/>
  <c r="C414" i="29"/>
  <c r="C415" i="29"/>
  <c r="C416" i="29"/>
  <c r="C417" i="29"/>
  <c r="C418" i="29"/>
  <c r="C419" i="29"/>
  <c r="C420" i="29"/>
  <c r="C421" i="29"/>
  <c r="C422" i="29"/>
  <c r="C423" i="29"/>
  <c r="C424" i="29"/>
  <c r="C425" i="29"/>
  <c r="C426" i="29"/>
  <c r="C427" i="29"/>
  <c r="C428" i="29"/>
  <c r="C429" i="29"/>
  <c r="C430" i="29"/>
  <c r="C431" i="29"/>
  <c r="C432" i="29"/>
  <c r="C433" i="29"/>
  <c r="C434" i="29"/>
  <c r="C435" i="29"/>
  <c r="C436" i="29"/>
  <c r="C437" i="29"/>
  <c r="C438" i="29"/>
  <c r="C439" i="29"/>
  <c r="C440" i="29"/>
  <c r="C441" i="29"/>
  <c r="C442" i="29"/>
  <c r="C443" i="29"/>
  <c r="C444" i="29"/>
  <c r="C445" i="29"/>
  <c r="C446" i="29"/>
  <c r="C447" i="29"/>
  <c r="C448" i="29"/>
  <c r="C449" i="29"/>
  <c r="C450" i="29"/>
  <c r="C451" i="29"/>
  <c r="C452" i="29"/>
  <c r="C453" i="29"/>
  <c r="C454" i="29"/>
  <c r="C455" i="29"/>
  <c r="C456" i="29"/>
  <c r="C457" i="29"/>
  <c r="C458" i="29"/>
  <c r="C459" i="29"/>
  <c r="C460" i="29"/>
  <c r="C461" i="29"/>
  <c r="C462" i="29"/>
  <c r="C463" i="29"/>
  <c r="C464" i="29"/>
  <c r="C465" i="29"/>
  <c r="C466" i="29"/>
  <c r="C467" i="29"/>
  <c r="C468" i="29"/>
  <c r="C469" i="29"/>
  <c r="C470" i="29"/>
  <c r="C471" i="29"/>
  <c r="C472" i="29"/>
  <c r="C473" i="29"/>
  <c r="C474" i="29"/>
  <c r="C475" i="29"/>
  <c r="C476" i="29"/>
  <c r="C477" i="29"/>
  <c r="C478" i="29"/>
  <c r="C479" i="29"/>
  <c r="C480" i="29"/>
  <c r="C481" i="29"/>
  <c r="C482" i="29"/>
  <c r="C483" i="29"/>
  <c r="C484" i="29"/>
  <c r="C485" i="29"/>
  <c r="C486" i="29"/>
  <c r="C487" i="29"/>
  <c r="C488" i="29"/>
  <c r="C489" i="29"/>
  <c r="C490" i="29"/>
  <c r="C491" i="29"/>
  <c r="C492" i="29"/>
  <c r="C493" i="29"/>
  <c r="C494" i="29"/>
  <c r="C495" i="29"/>
  <c r="C496" i="29"/>
  <c r="C497" i="29"/>
  <c r="C498" i="29"/>
  <c r="C499" i="29"/>
  <c r="C500" i="29"/>
  <c r="C501" i="29"/>
  <c r="C502" i="29"/>
  <c r="C503" i="29"/>
  <c r="C504" i="29"/>
  <c r="C505" i="29"/>
  <c r="C506" i="29"/>
  <c r="B9" i="29"/>
  <c r="B10" i="29"/>
  <c r="B11" i="29"/>
  <c r="B12" i="29"/>
  <c r="B13" i="29"/>
  <c r="B14" i="29"/>
  <c r="B15" i="29"/>
  <c r="B16" i="29"/>
  <c r="B17" i="29"/>
  <c r="B18" i="29"/>
  <c r="B19" i="29"/>
  <c r="B20" i="29"/>
  <c r="B21" i="29"/>
  <c r="B22" i="29"/>
  <c r="B23" i="29"/>
  <c r="B24" i="29"/>
  <c r="B25" i="29"/>
  <c r="B26" i="29"/>
  <c r="B27" i="29"/>
  <c r="B28" i="29"/>
  <c r="B29" i="29"/>
  <c r="B30" i="29"/>
  <c r="B31" i="29"/>
  <c r="B32" i="29"/>
  <c r="B33" i="29"/>
  <c r="B34" i="29"/>
  <c r="B35" i="29"/>
  <c r="B36" i="29"/>
  <c r="B37" i="29"/>
  <c r="B38" i="29"/>
  <c r="B39" i="29"/>
  <c r="B40" i="29"/>
  <c r="B41" i="29"/>
  <c r="B42" i="29"/>
  <c r="B43" i="29"/>
  <c r="B44" i="29"/>
  <c r="B45" i="29"/>
  <c r="B46" i="29"/>
  <c r="B47" i="29"/>
  <c r="B48" i="29"/>
  <c r="B49" i="29"/>
  <c r="B50" i="29"/>
  <c r="B51" i="29"/>
  <c r="B52" i="29"/>
  <c r="B53" i="29"/>
  <c r="B54" i="29"/>
  <c r="B55" i="29"/>
  <c r="B56" i="29"/>
  <c r="B57" i="29"/>
  <c r="B58" i="29"/>
  <c r="B59" i="29"/>
  <c r="B60" i="29"/>
  <c r="B61" i="29"/>
  <c r="B62" i="29"/>
  <c r="B63" i="29"/>
  <c r="B64" i="29"/>
  <c r="B65" i="29"/>
  <c r="B66" i="29"/>
  <c r="B67" i="29"/>
  <c r="B68" i="29"/>
  <c r="B69" i="29"/>
  <c r="B70" i="29"/>
  <c r="B71" i="29"/>
  <c r="B72" i="29"/>
  <c r="B73" i="29"/>
  <c r="B74" i="29"/>
  <c r="B75" i="29"/>
  <c r="B76" i="29"/>
  <c r="B77" i="29"/>
  <c r="B78" i="29"/>
  <c r="B79" i="29"/>
  <c r="B80" i="29"/>
  <c r="B81" i="29"/>
  <c r="B82" i="29"/>
  <c r="B83" i="29"/>
  <c r="B84" i="29"/>
  <c r="B85" i="29"/>
  <c r="B86" i="29"/>
  <c r="B87" i="29"/>
  <c r="B88" i="29"/>
  <c r="B89" i="29"/>
  <c r="B90" i="29"/>
  <c r="B91" i="29"/>
  <c r="B92" i="29"/>
  <c r="B93" i="29"/>
  <c r="B94" i="29"/>
  <c r="B95" i="29"/>
  <c r="B96" i="29"/>
  <c r="B97" i="29"/>
  <c r="B98" i="29"/>
  <c r="B99" i="29"/>
  <c r="B100" i="29"/>
  <c r="B101" i="29"/>
  <c r="B102" i="29"/>
  <c r="B103" i="29"/>
  <c r="B104" i="29"/>
  <c r="B105" i="29"/>
  <c r="B106" i="29"/>
  <c r="B107" i="29"/>
  <c r="B108" i="29"/>
  <c r="B109" i="29"/>
  <c r="B110" i="29"/>
  <c r="B111" i="29"/>
  <c r="B112" i="29"/>
  <c r="B113" i="29"/>
  <c r="B114" i="29"/>
  <c r="B115" i="29"/>
  <c r="B116" i="29"/>
  <c r="B117" i="29"/>
  <c r="B118" i="29"/>
  <c r="B119" i="29"/>
  <c r="B120" i="29"/>
  <c r="B121" i="29"/>
  <c r="B122" i="29"/>
  <c r="B123" i="29"/>
  <c r="B124" i="29"/>
  <c r="B125" i="29"/>
  <c r="B126" i="29"/>
  <c r="B127" i="29"/>
  <c r="B128" i="29"/>
  <c r="B129" i="29"/>
  <c r="B130" i="29"/>
  <c r="B131" i="29"/>
  <c r="B132" i="29"/>
  <c r="B133" i="29"/>
  <c r="B134" i="29"/>
  <c r="B135" i="29"/>
  <c r="B136" i="29"/>
  <c r="B137" i="29"/>
  <c r="B138" i="29"/>
  <c r="B139" i="29"/>
  <c r="B140" i="29"/>
  <c r="B141" i="29"/>
  <c r="B142" i="29"/>
  <c r="B143" i="29"/>
  <c r="B144" i="29"/>
  <c r="B145" i="29"/>
  <c r="B146" i="29"/>
  <c r="B147" i="29"/>
  <c r="B148" i="29"/>
  <c r="B149" i="29"/>
  <c r="B150" i="29"/>
  <c r="B151" i="29"/>
  <c r="B152" i="29"/>
  <c r="B153" i="29"/>
  <c r="B154" i="29"/>
  <c r="B155" i="29"/>
  <c r="B156" i="29"/>
  <c r="B157" i="29"/>
  <c r="B158" i="29"/>
  <c r="B159" i="29"/>
  <c r="B160" i="29"/>
  <c r="B161" i="29"/>
  <c r="B162" i="29"/>
  <c r="B163" i="29"/>
  <c r="B164" i="29"/>
  <c r="B165" i="29"/>
  <c r="B166" i="29"/>
  <c r="B167" i="29"/>
  <c r="B168" i="29"/>
  <c r="B169" i="29"/>
  <c r="B170" i="29"/>
  <c r="B171" i="29"/>
  <c r="B172" i="29"/>
  <c r="B173" i="29"/>
  <c r="B174" i="29"/>
  <c r="B175" i="29"/>
  <c r="B176" i="29"/>
  <c r="B177" i="29"/>
  <c r="B178" i="29"/>
  <c r="B179" i="29"/>
  <c r="B180" i="29"/>
  <c r="B181" i="29"/>
  <c r="B182" i="29"/>
  <c r="B183" i="29"/>
  <c r="B184" i="29"/>
  <c r="B185" i="29"/>
  <c r="B186" i="29"/>
  <c r="B187" i="29"/>
  <c r="B188" i="29"/>
  <c r="B189" i="29"/>
  <c r="B190" i="29"/>
  <c r="B191" i="29"/>
  <c r="B192" i="29"/>
  <c r="B193" i="29"/>
  <c r="B194" i="29"/>
  <c r="B195" i="29"/>
  <c r="B196" i="29"/>
  <c r="B197" i="29"/>
  <c r="B198" i="29"/>
  <c r="B199" i="29"/>
  <c r="B200" i="29"/>
  <c r="B201" i="29"/>
  <c r="B202" i="29"/>
  <c r="B203" i="29"/>
  <c r="B204" i="29"/>
  <c r="B205" i="29"/>
  <c r="B206" i="29"/>
  <c r="B207" i="29"/>
  <c r="B208" i="29"/>
  <c r="B209" i="29"/>
  <c r="B210" i="29"/>
  <c r="B211" i="29"/>
  <c r="B212" i="29"/>
  <c r="B213" i="29"/>
  <c r="B214" i="29"/>
  <c r="B215" i="29"/>
  <c r="B216" i="29"/>
  <c r="B217" i="29"/>
  <c r="B218" i="29"/>
  <c r="B219" i="29"/>
  <c r="B220" i="29"/>
  <c r="B221" i="29"/>
  <c r="B222" i="29"/>
  <c r="B223" i="29"/>
  <c r="B224" i="29"/>
  <c r="B225" i="29"/>
  <c r="B226" i="29"/>
  <c r="B227" i="29"/>
  <c r="B228" i="29"/>
  <c r="B229" i="29"/>
  <c r="B230" i="29"/>
  <c r="B231" i="29"/>
  <c r="B232" i="29"/>
  <c r="B233" i="29"/>
  <c r="B234" i="29"/>
  <c r="B235" i="29"/>
  <c r="B236" i="29"/>
  <c r="B237" i="29"/>
  <c r="B238" i="29"/>
  <c r="B239" i="29"/>
  <c r="B240" i="29"/>
  <c r="B241" i="29"/>
  <c r="B242" i="29"/>
  <c r="B243" i="29"/>
  <c r="B244" i="29"/>
  <c r="B245" i="29"/>
  <c r="B246" i="29"/>
  <c r="B247" i="29"/>
  <c r="B248" i="29"/>
  <c r="B249" i="29"/>
  <c r="B250" i="29"/>
  <c r="B251" i="29"/>
  <c r="B252" i="29"/>
  <c r="B253" i="29"/>
  <c r="B254" i="29"/>
  <c r="B255" i="29"/>
  <c r="B256" i="29"/>
  <c r="B257" i="29"/>
  <c r="B258" i="29"/>
  <c r="B259" i="29"/>
  <c r="B260" i="29"/>
  <c r="B261" i="29"/>
  <c r="B262" i="29"/>
  <c r="B263" i="29"/>
  <c r="B264" i="29"/>
  <c r="B265" i="29"/>
  <c r="B266" i="29"/>
  <c r="B267" i="29"/>
  <c r="B268" i="29"/>
  <c r="B269" i="29"/>
  <c r="B270" i="29"/>
  <c r="B271" i="29"/>
  <c r="B272" i="29"/>
  <c r="B273" i="29"/>
  <c r="B274" i="29"/>
  <c r="B275" i="29"/>
  <c r="B276" i="29"/>
  <c r="B277" i="29"/>
  <c r="B278" i="29"/>
  <c r="B279" i="29"/>
  <c r="B280" i="29"/>
  <c r="B281" i="29"/>
  <c r="B282" i="29"/>
  <c r="B283" i="29"/>
  <c r="B284" i="29"/>
  <c r="B285" i="29"/>
  <c r="B286" i="29"/>
  <c r="B287" i="29"/>
  <c r="B288" i="29"/>
  <c r="B289" i="29"/>
  <c r="B290" i="29"/>
  <c r="B291" i="29"/>
  <c r="B292" i="29"/>
  <c r="B293" i="29"/>
  <c r="B294" i="29"/>
  <c r="B295" i="29"/>
  <c r="B296" i="29"/>
  <c r="B297" i="29"/>
  <c r="B298" i="29"/>
  <c r="B299" i="29"/>
  <c r="B300" i="29"/>
  <c r="B301" i="29"/>
  <c r="B302" i="29"/>
  <c r="B303" i="29"/>
  <c r="B304" i="29"/>
  <c r="B305" i="29"/>
  <c r="B306" i="29"/>
  <c r="B307" i="29"/>
  <c r="B308" i="29"/>
  <c r="B309" i="29"/>
  <c r="B310" i="29"/>
  <c r="B311" i="29"/>
  <c r="B312" i="29"/>
  <c r="B313" i="29"/>
  <c r="B314" i="29"/>
  <c r="B315" i="29"/>
  <c r="B316" i="29"/>
  <c r="B317" i="29"/>
  <c r="B318" i="29"/>
  <c r="B319" i="29"/>
  <c r="B320" i="29"/>
  <c r="B321" i="29"/>
  <c r="B322" i="29"/>
  <c r="B323" i="29"/>
  <c r="B324" i="29"/>
  <c r="B325" i="29"/>
  <c r="B326" i="29"/>
  <c r="B327" i="29"/>
  <c r="B328" i="29"/>
  <c r="B329" i="29"/>
  <c r="B330" i="29"/>
  <c r="B331" i="29"/>
  <c r="B332" i="29"/>
  <c r="B333" i="29"/>
  <c r="B334" i="29"/>
  <c r="B335" i="29"/>
  <c r="B336" i="29"/>
  <c r="B337" i="29"/>
  <c r="B338" i="29"/>
  <c r="B339" i="29"/>
  <c r="B340" i="29"/>
  <c r="B341" i="29"/>
  <c r="B342" i="29"/>
  <c r="B343" i="29"/>
  <c r="B344" i="29"/>
  <c r="B345" i="29"/>
  <c r="B346" i="29"/>
  <c r="B347" i="29"/>
  <c r="B348" i="29"/>
  <c r="B349" i="29"/>
  <c r="B350" i="29"/>
  <c r="B351" i="29"/>
  <c r="B352" i="29"/>
  <c r="B353" i="29"/>
  <c r="B354" i="29"/>
  <c r="B355" i="29"/>
  <c r="B356" i="29"/>
  <c r="B357" i="29"/>
  <c r="B358" i="29"/>
  <c r="B359" i="29"/>
  <c r="B360" i="29"/>
  <c r="B361" i="29"/>
  <c r="B362" i="29"/>
  <c r="B363" i="29"/>
  <c r="B364" i="29"/>
  <c r="B365" i="29"/>
  <c r="B366" i="29"/>
  <c r="B367" i="29"/>
  <c r="B368" i="29"/>
  <c r="B369" i="29"/>
  <c r="B370" i="29"/>
  <c r="B371" i="29"/>
  <c r="B372" i="29"/>
  <c r="B373" i="29"/>
  <c r="B374" i="29"/>
  <c r="B375" i="29"/>
  <c r="B376" i="29"/>
  <c r="B377" i="29"/>
  <c r="B378" i="29"/>
  <c r="B379" i="29"/>
  <c r="B380" i="29"/>
  <c r="B381" i="29"/>
  <c r="B382" i="29"/>
  <c r="B383" i="29"/>
  <c r="B384" i="29"/>
  <c r="B385" i="29"/>
  <c r="B386" i="29"/>
  <c r="B387" i="29"/>
  <c r="B388" i="29"/>
  <c r="B389" i="29"/>
  <c r="B390" i="29"/>
  <c r="B391" i="29"/>
  <c r="B392" i="29"/>
  <c r="B393" i="29"/>
  <c r="B394" i="29"/>
  <c r="B395" i="29"/>
  <c r="B396" i="29"/>
  <c r="B397" i="29"/>
  <c r="B398" i="29"/>
  <c r="B399" i="29"/>
  <c r="B400" i="29"/>
  <c r="B401" i="29"/>
  <c r="B402" i="29"/>
  <c r="B403" i="29"/>
  <c r="B404" i="29"/>
  <c r="B405" i="29"/>
  <c r="B406" i="29"/>
  <c r="B407" i="29"/>
  <c r="B408" i="29"/>
  <c r="B409" i="29"/>
  <c r="B410" i="29"/>
  <c r="B411" i="29"/>
  <c r="B412" i="29"/>
  <c r="B413" i="29"/>
  <c r="B414" i="29"/>
  <c r="B415" i="29"/>
  <c r="B416" i="29"/>
  <c r="B417" i="29"/>
  <c r="B418" i="29"/>
  <c r="B419" i="29"/>
  <c r="B420" i="29"/>
  <c r="B421" i="29"/>
  <c r="B422" i="29"/>
  <c r="B423" i="29"/>
  <c r="B424" i="29"/>
  <c r="B425" i="29"/>
  <c r="B426" i="29"/>
  <c r="B427" i="29"/>
  <c r="B428" i="29"/>
  <c r="B429" i="29"/>
  <c r="B430" i="29"/>
  <c r="B431" i="29"/>
  <c r="B432" i="29"/>
  <c r="B433" i="29"/>
  <c r="B434" i="29"/>
  <c r="B435" i="29"/>
  <c r="B436" i="29"/>
  <c r="B437" i="29"/>
  <c r="B438" i="29"/>
  <c r="B439" i="29"/>
  <c r="B440" i="29"/>
  <c r="B441" i="29"/>
  <c r="B442" i="29"/>
  <c r="B443" i="29"/>
  <c r="B444" i="29"/>
  <c r="B445" i="29"/>
  <c r="B446" i="29"/>
  <c r="B447" i="29"/>
  <c r="B448" i="29"/>
  <c r="B449" i="29"/>
  <c r="B450" i="29"/>
  <c r="B451" i="29"/>
  <c r="B452" i="29"/>
  <c r="B453" i="29"/>
  <c r="B454" i="29"/>
  <c r="B455" i="29"/>
  <c r="B456" i="29"/>
  <c r="B457" i="29"/>
  <c r="B458" i="29"/>
  <c r="B459" i="29"/>
  <c r="B460" i="29"/>
  <c r="B461" i="29"/>
  <c r="B462" i="29"/>
  <c r="B463" i="29"/>
  <c r="B464" i="29"/>
  <c r="B465" i="29"/>
  <c r="B466" i="29"/>
  <c r="B467" i="29"/>
  <c r="B468" i="29"/>
  <c r="B469" i="29"/>
  <c r="B470" i="29"/>
  <c r="B471" i="29"/>
  <c r="B472" i="29"/>
  <c r="B473" i="29"/>
  <c r="B474" i="29"/>
  <c r="B475" i="29"/>
  <c r="B476" i="29"/>
  <c r="B477" i="29"/>
  <c r="B478" i="29"/>
  <c r="B479" i="29"/>
  <c r="B480" i="29"/>
  <c r="B481" i="29"/>
  <c r="B482" i="29"/>
  <c r="B483" i="29"/>
  <c r="B484" i="29"/>
  <c r="B485" i="29"/>
  <c r="B486" i="29"/>
  <c r="B487" i="29"/>
  <c r="B488" i="29"/>
  <c r="B489" i="29"/>
  <c r="B490" i="29"/>
  <c r="B491" i="29"/>
  <c r="B492" i="29"/>
  <c r="B493" i="29"/>
  <c r="B494" i="29"/>
  <c r="B495" i="29"/>
  <c r="B496" i="29"/>
  <c r="B497" i="29"/>
  <c r="B498" i="29"/>
  <c r="B499" i="29"/>
  <c r="B500" i="29"/>
  <c r="B501" i="29"/>
  <c r="B502" i="29"/>
  <c r="B503" i="29"/>
  <c r="B504" i="29"/>
  <c r="B505" i="29"/>
  <c r="B506" i="29"/>
  <c r="N8" i="28"/>
  <c r="N10" i="28"/>
  <c r="J6" i="26"/>
  <c r="N20" i="20" s="1"/>
  <c r="N21" i="20" s="1"/>
  <c r="B8" i="29"/>
  <c r="G22" i="20" l="1"/>
  <c r="L11" i="29"/>
  <c r="M11" i="29" s="1"/>
  <c r="L18" i="29"/>
  <c r="M18" i="29" s="1"/>
  <c r="N18" i="29" s="1"/>
  <c r="L17" i="29"/>
  <c r="M17" i="29" s="1"/>
  <c r="N17" i="29" s="1"/>
  <c r="J7" i="31"/>
  <c r="C60" i="21" s="1"/>
  <c r="G23" i="20"/>
  <c r="L15" i="29"/>
  <c r="M15" i="29" s="1"/>
  <c r="F31" i="21" s="1"/>
  <c r="L14" i="29"/>
  <c r="M14" i="29" s="1"/>
  <c r="L13" i="29"/>
  <c r="M13" i="29" s="1"/>
  <c r="F30" i="21" s="1"/>
  <c r="K12" i="29"/>
  <c r="L12" i="29"/>
  <c r="M12" i="29" s="1"/>
  <c r="K10" i="29"/>
  <c r="L10" i="29"/>
  <c r="M10" i="29" s="1"/>
  <c r="L16" i="29"/>
  <c r="M16" i="29" s="1"/>
  <c r="L9" i="29"/>
  <c r="M9" i="29" s="1"/>
  <c r="K9" i="29"/>
  <c r="K11" i="29"/>
  <c r="G24" i="20"/>
  <c r="N21" i="29"/>
  <c r="N20" i="29"/>
  <c r="N19" i="29"/>
  <c r="N9" i="33"/>
  <c r="N11" i="33"/>
  <c r="O7" i="31" l="1"/>
  <c r="C57" i="21"/>
  <c r="N14" i="29"/>
  <c r="N11" i="29"/>
  <c r="F29" i="21"/>
  <c r="N16" i="29"/>
  <c r="N9" i="29"/>
  <c r="N10" i="29"/>
  <c r="G21" i="20"/>
  <c r="G27" i="20" s="1"/>
  <c r="G26" i="20" s="1"/>
  <c r="N12" i="29"/>
  <c r="N15" i="29"/>
  <c r="N13" i="29"/>
  <c r="L59" i="21"/>
  <c r="D16" i="20" l="1"/>
  <c r="C62" i="21"/>
  <c r="C38" i="21" s="1"/>
  <c r="C37" i="21" s="1"/>
  <c r="R5" i="33"/>
  <c r="J14" i="32"/>
  <c r="J6" i="2" l="1"/>
  <c r="J8" i="32"/>
  <c r="J9" i="32"/>
  <c r="J10" i="32"/>
  <c r="J11" i="32"/>
  <c r="J12" i="32"/>
  <c r="J13"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42" i="32"/>
  <c r="J43" i="32"/>
  <c r="J44" i="32"/>
  <c r="J45" i="32"/>
  <c r="J46" i="32"/>
  <c r="J47" i="32"/>
  <c r="J48" i="32"/>
  <c r="J49" i="32"/>
  <c r="J50" i="32"/>
  <c r="J51" i="32"/>
  <c r="J52" i="32"/>
  <c r="J53" i="32"/>
  <c r="J54" i="32"/>
  <c r="J55" i="32"/>
  <c r="J56" i="32"/>
  <c r="J57" i="32"/>
  <c r="J58" i="32"/>
  <c r="J59" i="32"/>
  <c r="J60" i="32"/>
  <c r="J61" i="32"/>
  <c r="J62" i="32"/>
  <c r="J63" i="32"/>
  <c r="J64" i="32"/>
  <c r="J65" i="32"/>
  <c r="J66" i="32"/>
  <c r="J67" i="32"/>
  <c r="J68" i="32"/>
  <c r="J69" i="32"/>
  <c r="J70" i="32"/>
  <c r="J71" i="32"/>
  <c r="J72" i="32"/>
  <c r="J73" i="32"/>
  <c r="J74" i="32"/>
  <c r="J75" i="32"/>
  <c r="J76" i="32"/>
  <c r="J77" i="32"/>
  <c r="J78" i="32"/>
  <c r="J79" i="32"/>
  <c r="J80" i="32"/>
  <c r="J81" i="32"/>
  <c r="J82" i="32"/>
  <c r="J83" i="32"/>
  <c r="J84" i="32"/>
  <c r="J85" i="32"/>
  <c r="J86" i="32"/>
  <c r="J87" i="32"/>
  <c r="J88" i="32"/>
  <c r="J89" i="32"/>
  <c r="J90" i="32"/>
  <c r="J91" i="32"/>
  <c r="J92" i="32"/>
  <c r="J93" i="32"/>
  <c r="J94" i="32"/>
  <c r="J95" i="32"/>
  <c r="J96" i="32"/>
  <c r="J97" i="32"/>
  <c r="J98" i="32"/>
  <c r="J99" i="32"/>
  <c r="J100" i="32"/>
  <c r="J101" i="32"/>
  <c r="J102" i="32"/>
  <c r="J103" i="32"/>
  <c r="J104" i="32"/>
  <c r="J105" i="32"/>
  <c r="J106" i="32"/>
  <c r="J107" i="32"/>
  <c r="J108" i="32"/>
  <c r="J109" i="32"/>
  <c r="J110" i="32"/>
  <c r="J111" i="32"/>
  <c r="J112" i="32"/>
  <c r="J113" i="32"/>
  <c r="J114" i="32"/>
  <c r="J115" i="32"/>
  <c r="J116" i="32"/>
  <c r="J117" i="32"/>
  <c r="J118" i="32"/>
  <c r="J119" i="32"/>
  <c r="J120" i="32"/>
  <c r="J121" i="32"/>
  <c r="J122" i="32"/>
  <c r="J123" i="32"/>
  <c r="J124" i="32"/>
  <c r="J125" i="32"/>
  <c r="J126" i="32"/>
  <c r="J127" i="32"/>
  <c r="J128" i="32"/>
  <c r="J129" i="32"/>
  <c r="J130" i="32"/>
  <c r="J131" i="32"/>
  <c r="J132" i="32"/>
  <c r="J133" i="32"/>
  <c r="J134" i="32"/>
  <c r="J135" i="32"/>
  <c r="J136" i="32"/>
  <c r="J137" i="32"/>
  <c r="J138" i="32"/>
  <c r="J139" i="32"/>
  <c r="J140" i="32"/>
  <c r="J141" i="32"/>
  <c r="J142" i="32"/>
  <c r="J143" i="32"/>
  <c r="J144" i="32"/>
  <c r="J145" i="32"/>
  <c r="J146" i="32"/>
  <c r="J147" i="32"/>
  <c r="J148" i="32"/>
  <c r="J149" i="32"/>
  <c r="J150" i="32"/>
  <c r="J151" i="32"/>
  <c r="J152" i="32"/>
  <c r="J153" i="32"/>
  <c r="J154" i="32"/>
  <c r="J155" i="32"/>
  <c r="L14" i="32"/>
  <c r="N14" i="32" s="1"/>
  <c r="L11" i="32" l="1"/>
  <c r="L8" i="32"/>
  <c r="M8" i="32" s="1"/>
  <c r="L12" i="32"/>
  <c r="M12" i="32" s="1"/>
  <c r="N12" i="32" s="1"/>
  <c r="L210" i="32"/>
  <c r="N210" i="32" s="1"/>
  <c r="L202" i="32"/>
  <c r="N202" i="32" s="1"/>
  <c r="L194" i="32"/>
  <c r="N194" i="32" s="1"/>
  <c r="L186" i="32"/>
  <c r="N186" i="32" s="1"/>
  <c r="L178" i="32"/>
  <c r="N178" i="32" s="1"/>
  <c r="L170" i="32"/>
  <c r="N170" i="32" s="1"/>
  <c r="L162" i="32"/>
  <c r="N162" i="32" s="1"/>
  <c r="L154" i="32"/>
  <c r="N154" i="32" s="1"/>
  <c r="L146" i="32"/>
  <c r="N146" i="32" s="1"/>
  <c r="L138" i="32"/>
  <c r="N138" i="32" s="1"/>
  <c r="L130" i="32"/>
  <c r="N130" i="32" s="1"/>
  <c r="L122" i="32"/>
  <c r="N122" i="32" s="1"/>
  <c r="L114" i="32"/>
  <c r="N114" i="32" s="1"/>
  <c r="L106" i="32"/>
  <c r="N106" i="32" s="1"/>
  <c r="L98" i="32"/>
  <c r="N98" i="32" s="1"/>
  <c r="L90" i="32"/>
  <c r="N90" i="32" s="1"/>
  <c r="L82" i="32"/>
  <c r="N82" i="32" s="1"/>
  <c r="L74" i="32"/>
  <c r="N74" i="32" s="1"/>
  <c r="L66" i="32"/>
  <c r="N66" i="32" s="1"/>
  <c r="L58" i="32"/>
  <c r="N58" i="32" s="1"/>
  <c r="L50" i="32"/>
  <c r="N50" i="32" s="1"/>
  <c r="L42" i="32"/>
  <c r="N42" i="32" s="1"/>
  <c r="L34" i="32"/>
  <c r="N34" i="32" s="1"/>
  <c r="L26" i="32"/>
  <c r="N26" i="32" s="1"/>
  <c r="L18" i="32"/>
  <c r="N18" i="32" s="1"/>
  <c r="L211" i="32"/>
  <c r="N211" i="32" s="1"/>
  <c r="L203" i="32"/>
  <c r="N203" i="32" s="1"/>
  <c r="L195" i="32"/>
  <c r="N195" i="32" s="1"/>
  <c r="L187" i="32"/>
  <c r="N187" i="32" s="1"/>
  <c r="L179" i="32"/>
  <c r="N179" i="32" s="1"/>
  <c r="L171" i="32"/>
  <c r="N171" i="32" s="1"/>
  <c r="L163" i="32"/>
  <c r="N163" i="32" s="1"/>
  <c r="L155" i="32"/>
  <c r="N155" i="32" s="1"/>
  <c r="L147" i="32"/>
  <c r="N147" i="32" s="1"/>
  <c r="L139" i="32"/>
  <c r="N139" i="32" s="1"/>
  <c r="L131" i="32"/>
  <c r="N131" i="32" s="1"/>
  <c r="L123" i="32"/>
  <c r="N123" i="32" s="1"/>
  <c r="L115" i="32"/>
  <c r="N115" i="32" s="1"/>
  <c r="L107" i="32"/>
  <c r="N107" i="32" s="1"/>
  <c r="L99" i="32"/>
  <c r="N99" i="32" s="1"/>
  <c r="L91" i="32"/>
  <c r="N91" i="32" s="1"/>
  <c r="L83" i="32"/>
  <c r="N83" i="32" s="1"/>
  <c r="L75" i="32"/>
  <c r="N75" i="32" s="1"/>
  <c r="L67" i="32"/>
  <c r="N67" i="32" s="1"/>
  <c r="L59" i="32"/>
  <c r="N59" i="32" s="1"/>
  <c r="L51" i="32"/>
  <c r="N51" i="32" s="1"/>
  <c r="L43" i="32"/>
  <c r="N43" i="32" s="1"/>
  <c r="L35" i="32"/>
  <c r="N35" i="32" s="1"/>
  <c r="L27" i="32"/>
  <c r="N27" i="32" s="1"/>
  <c r="L19" i="32"/>
  <c r="N19" i="32" s="1"/>
  <c r="L209" i="32"/>
  <c r="N209" i="32" s="1"/>
  <c r="L201" i="32"/>
  <c r="N201" i="32" s="1"/>
  <c r="L193" i="32"/>
  <c r="N193" i="32" s="1"/>
  <c r="L185" i="32"/>
  <c r="N185" i="32" s="1"/>
  <c r="L177" i="32"/>
  <c r="N177" i="32" s="1"/>
  <c r="L169" i="32"/>
  <c r="N169" i="32" s="1"/>
  <c r="L161" i="32"/>
  <c r="N161" i="32" s="1"/>
  <c r="L153" i="32"/>
  <c r="N153" i="32" s="1"/>
  <c r="L145" i="32"/>
  <c r="N145" i="32" s="1"/>
  <c r="L137" i="32"/>
  <c r="N137" i="32" s="1"/>
  <c r="L129" i="32"/>
  <c r="N129" i="32" s="1"/>
  <c r="L121" i="32"/>
  <c r="N121" i="32" s="1"/>
  <c r="L113" i="32"/>
  <c r="N113" i="32" s="1"/>
  <c r="L105" i="32"/>
  <c r="N105" i="32" s="1"/>
  <c r="L97" i="32"/>
  <c r="N97" i="32" s="1"/>
  <c r="L89" i="32"/>
  <c r="N89" i="32" s="1"/>
  <c r="L81" i="32"/>
  <c r="N81" i="32" s="1"/>
  <c r="L73" i="32"/>
  <c r="N73" i="32" s="1"/>
  <c r="L65" i="32"/>
  <c r="N65" i="32" s="1"/>
  <c r="L57" i="32"/>
  <c r="N57" i="32" s="1"/>
  <c r="L49" i="32"/>
  <c r="N49" i="32" s="1"/>
  <c r="L41" i="32"/>
  <c r="N41" i="32" s="1"/>
  <c r="L33" i="32"/>
  <c r="N33" i="32" s="1"/>
  <c r="L25" i="32"/>
  <c r="N25" i="32" s="1"/>
  <c r="L17" i="32"/>
  <c r="N17" i="32" s="1"/>
  <c r="L9" i="32"/>
  <c r="M9" i="32" s="1"/>
  <c r="L10" i="32"/>
  <c r="M10" i="32" s="1"/>
  <c r="L208" i="32"/>
  <c r="N208" i="32" s="1"/>
  <c r="L200" i="32"/>
  <c r="N200" i="32" s="1"/>
  <c r="L192" i="32"/>
  <c r="N192" i="32" s="1"/>
  <c r="L184" i="32"/>
  <c r="N184" i="32" s="1"/>
  <c r="L176" i="32"/>
  <c r="N176" i="32" s="1"/>
  <c r="L168" i="32"/>
  <c r="N168" i="32" s="1"/>
  <c r="L160" i="32"/>
  <c r="N160" i="32" s="1"/>
  <c r="L152" i="32"/>
  <c r="N152" i="32" s="1"/>
  <c r="L144" i="32"/>
  <c r="N144" i="32" s="1"/>
  <c r="L136" i="32"/>
  <c r="N136" i="32" s="1"/>
  <c r="L128" i="32"/>
  <c r="N128" i="32" s="1"/>
  <c r="L120" i="32"/>
  <c r="N120" i="32" s="1"/>
  <c r="L112" i="32"/>
  <c r="N112" i="32" s="1"/>
  <c r="L104" i="32"/>
  <c r="N104" i="32" s="1"/>
  <c r="L96" i="32"/>
  <c r="N96" i="32" s="1"/>
  <c r="L88" i="32"/>
  <c r="N88" i="32" s="1"/>
  <c r="L80" i="32"/>
  <c r="N80" i="32" s="1"/>
  <c r="L72" i="32"/>
  <c r="N72" i="32" s="1"/>
  <c r="L64" i="32"/>
  <c r="N64" i="32" s="1"/>
  <c r="L56" i="32"/>
  <c r="N56" i="32" s="1"/>
  <c r="L48" i="32"/>
  <c r="N48" i="32" s="1"/>
  <c r="L40" i="32"/>
  <c r="N40" i="32" s="1"/>
  <c r="L32" i="32"/>
  <c r="N32" i="32" s="1"/>
  <c r="L24" i="32"/>
  <c r="N24" i="32" s="1"/>
  <c r="L16" i="32"/>
  <c r="N16" i="32" s="1"/>
  <c r="L207" i="32"/>
  <c r="N207" i="32" s="1"/>
  <c r="L199" i="32"/>
  <c r="N199" i="32" s="1"/>
  <c r="L191" i="32"/>
  <c r="N191" i="32" s="1"/>
  <c r="L183" i="32"/>
  <c r="N183" i="32" s="1"/>
  <c r="L175" i="32"/>
  <c r="N175" i="32" s="1"/>
  <c r="L167" i="32"/>
  <c r="N167" i="32" s="1"/>
  <c r="L159" i="32"/>
  <c r="N159" i="32" s="1"/>
  <c r="L151" i="32"/>
  <c r="N151" i="32" s="1"/>
  <c r="L143" i="32"/>
  <c r="N143" i="32" s="1"/>
  <c r="L135" i="32"/>
  <c r="N135" i="32" s="1"/>
  <c r="L127" i="32"/>
  <c r="N127" i="32" s="1"/>
  <c r="L119" i="32"/>
  <c r="N119" i="32" s="1"/>
  <c r="L111" i="32"/>
  <c r="N111" i="32" s="1"/>
  <c r="L103" i="32"/>
  <c r="N103" i="32" s="1"/>
  <c r="L95" i="32"/>
  <c r="N95" i="32" s="1"/>
  <c r="L87" i="32"/>
  <c r="N87" i="32" s="1"/>
  <c r="L79" i="32"/>
  <c r="N79" i="32" s="1"/>
  <c r="L71" i="32"/>
  <c r="N71" i="32" s="1"/>
  <c r="L63" i="32"/>
  <c r="N63" i="32" s="1"/>
  <c r="L55" i="32"/>
  <c r="N55" i="32" s="1"/>
  <c r="L47" i="32"/>
  <c r="N47" i="32" s="1"/>
  <c r="L39" i="32"/>
  <c r="N39" i="32" s="1"/>
  <c r="L31" i="32"/>
  <c r="N31" i="32" s="1"/>
  <c r="L23" i="32"/>
  <c r="N23" i="32" s="1"/>
  <c r="L15" i="32"/>
  <c r="N15" i="32" s="1"/>
  <c r="L206" i="32"/>
  <c r="N206" i="32" s="1"/>
  <c r="L198" i="32"/>
  <c r="N198" i="32" s="1"/>
  <c r="L190" i="32"/>
  <c r="N190" i="32" s="1"/>
  <c r="L182" i="32"/>
  <c r="N182" i="32" s="1"/>
  <c r="L174" i="32"/>
  <c r="N174" i="32" s="1"/>
  <c r="L166" i="32"/>
  <c r="N166" i="32" s="1"/>
  <c r="L158" i="32"/>
  <c r="N158" i="32" s="1"/>
  <c r="L150" i="32"/>
  <c r="N150" i="32" s="1"/>
  <c r="L142" i="32"/>
  <c r="N142" i="32" s="1"/>
  <c r="L134" i="32"/>
  <c r="N134" i="32" s="1"/>
  <c r="L126" i="32"/>
  <c r="N126" i="32" s="1"/>
  <c r="L118" i="32"/>
  <c r="N118" i="32" s="1"/>
  <c r="L110" i="32"/>
  <c r="N110" i="32" s="1"/>
  <c r="L102" i="32"/>
  <c r="N102" i="32" s="1"/>
  <c r="L94" i="32"/>
  <c r="N94" i="32" s="1"/>
  <c r="L86" i="32"/>
  <c r="N86" i="32" s="1"/>
  <c r="L78" i="32"/>
  <c r="N78" i="32" s="1"/>
  <c r="L70" i="32"/>
  <c r="N70" i="32" s="1"/>
  <c r="L62" i="32"/>
  <c r="N62" i="32" s="1"/>
  <c r="L54" i="32"/>
  <c r="N54" i="32" s="1"/>
  <c r="L46" i="32"/>
  <c r="N46" i="32" s="1"/>
  <c r="L38" i="32"/>
  <c r="N38" i="32" s="1"/>
  <c r="L30" i="32"/>
  <c r="N30" i="32" s="1"/>
  <c r="L22" i="32"/>
  <c r="N22" i="32" s="1"/>
  <c r="L205" i="32"/>
  <c r="N205" i="32" s="1"/>
  <c r="L197" i="32"/>
  <c r="N197" i="32" s="1"/>
  <c r="L189" i="32"/>
  <c r="N189" i="32" s="1"/>
  <c r="L181" i="32"/>
  <c r="N181" i="32" s="1"/>
  <c r="L173" i="32"/>
  <c r="N173" i="32" s="1"/>
  <c r="L165" i="32"/>
  <c r="N165" i="32" s="1"/>
  <c r="L157" i="32"/>
  <c r="N157" i="32" s="1"/>
  <c r="L149" i="32"/>
  <c r="N149" i="32" s="1"/>
  <c r="L141" i="32"/>
  <c r="N141" i="32" s="1"/>
  <c r="L133" i="32"/>
  <c r="N133" i="32" s="1"/>
  <c r="L125" i="32"/>
  <c r="N125" i="32" s="1"/>
  <c r="L117" i="32"/>
  <c r="N117" i="32" s="1"/>
  <c r="L109" i="32"/>
  <c r="N109" i="32" s="1"/>
  <c r="L101" i="32"/>
  <c r="N101" i="32" s="1"/>
  <c r="L93" i="32"/>
  <c r="N93" i="32" s="1"/>
  <c r="L85" i="32"/>
  <c r="N85" i="32" s="1"/>
  <c r="L77" i="32"/>
  <c r="N77" i="32" s="1"/>
  <c r="L69" i="32"/>
  <c r="N69" i="32" s="1"/>
  <c r="L61" i="32"/>
  <c r="N61" i="32" s="1"/>
  <c r="L53" i="32"/>
  <c r="N53" i="32" s="1"/>
  <c r="L45" i="32"/>
  <c r="N45" i="32" s="1"/>
  <c r="L37" i="32"/>
  <c r="N37" i="32" s="1"/>
  <c r="L29" i="32"/>
  <c r="N29" i="32" s="1"/>
  <c r="L21" i="32"/>
  <c r="N21" i="32" s="1"/>
  <c r="L204" i="32"/>
  <c r="N204" i="32" s="1"/>
  <c r="L196" i="32"/>
  <c r="N196" i="32" s="1"/>
  <c r="L188" i="32"/>
  <c r="N188" i="32" s="1"/>
  <c r="L180" i="32"/>
  <c r="N180" i="32" s="1"/>
  <c r="L172" i="32"/>
  <c r="N172" i="32" s="1"/>
  <c r="L164" i="32"/>
  <c r="N164" i="32" s="1"/>
  <c r="L156" i="32"/>
  <c r="N156" i="32" s="1"/>
  <c r="L148" i="32"/>
  <c r="N148" i="32" s="1"/>
  <c r="L140" i="32"/>
  <c r="N140" i="32" s="1"/>
  <c r="L132" i="32"/>
  <c r="N132" i="32" s="1"/>
  <c r="L124" i="32"/>
  <c r="N124" i="32" s="1"/>
  <c r="L116" i="32"/>
  <c r="N116" i="32" s="1"/>
  <c r="L108" i="32"/>
  <c r="N108" i="32" s="1"/>
  <c r="L100" i="32"/>
  <c r="N100" i="32" s="1"/>
  <c r="L92" i="32"/>
  <c r="N92" i="32" s="1"/>
  <c r="L84" i="32"/>
  <c r="N84" i="32" s="1"/>
  <c r="L76" i="32"/>
  <c r="N76" i="32" s="1"/>
  <c r="L68" i="32"/>
  <c r="N68" i="32" s="1"/>
  <c r="L60" i="32"/>
  <c r="N60" i="32" s="1"/>
  <c r="L52" i="32"/>
  <c r="N52" i="32" s="1"/>
  <c r="L44" i="32"/>
  <c r="N44" i="32" s="1"/>
  <c r="L36" i="32"/>
  <c r="N36" i="32" s="1"/>
  <c r="L28" i="32"/>
  <c r="N28" i="32" s="1"/>
  <c r="L20" i="32"/>
  <c r="N20" i="32" s="1"/>
  <c r="L13" i="32"/>
  <c r="M13" i="32" s="1"/>
  <c r="N13" i="32" s="1"/>
  <c r="M11" i="32"/>
  <c r="N11" i="32" s="1"/>
  <c r="F41" i="21" l="1"/>
  <c r="E41" i="21"/>
  <c r="C41" i="21"/>
  <c r="Q9" i="32"/>
  <c r="G65" i="21" s="1"/>
  <c r="E40" i="21"/>
  <c r="E39" i="21"/>
  <c r="F39" i="21"/>
  <c r="F40" i="21"/>
  <c r="D41" i="21"/>
  <c r="N9" i="32"/>
  <c r="C40" i="21"/>
  <c r="C39" i="21"/>
  <c r="D39" i="21"/>
  <c r="D40" i="21"/>
  <c r="N10" i="32"/>
  <c r="N8" i="32"/>
  <c r="M6" i="32"/>
  <c r="E10" i="21" l="1"/>
  <c r="B8" i="33"/>
  <c r="C8" i="33"/>
  <c r="D8" i="33"/>
  <c r="E8" i="33"/>
  <c r="F8" i="33"/>
  <c r="G8" i="33"/>
  <c r="H8" i="33"/>
  <c r="B9" i="33"/>
  <c r="C9" i="33"/>
  <c r="D9" i="33"/>
  <c r="E9" i="33"/>
  <c r="F9" i="33"/>
  <c r="G9" i="33"/>
  <c r="H9" i="33"/>
  <c r="B10" i="33"/>
  <c r="C10" i="33"/>
  <c r="D10" i="33"/>
  <c r="E10" i="33"/>
  <c r="F10" i="33"/>
  <c r="G10" i="33"/>
  <c r="H10" i="33"/>
  <c r="B11" i="33"/>
  <c r="C11" i="33"/>
  <c r="D11" i="33"/>
  <c r="E11" i="33"/>
  <c r="F11" i="33"/>
  <c r="G11" i="33"/>
  <c r="H11" i="33"/>
  <c r="B12" i="33"/>
  <c r="C12" i="33"/>
  <c r="D12" i="33"/>
  <c r="E12" i="33"/>
  <c r="F12" i="33"/>
  <c r="G12" i="33"/>
  <c r="H12" i="33"/>
  <c r="B13" i="33"/>
  <c r="C13" i="33"/>
  <c r="D13" i="33"/>
  <c r="E13" i="33"/>
  <c r="F13" i="33"/>
  <c r="G13" i="33"/>
  <c r="H13" i="33"/>
  <c r="B14" i="33"/>
  <c r="C14" i="33"/>
  <c r="D14" i="33"/>
  <c r="E14" i="33"/>
  <c r="F14" i="33"/>
  <c r="G14" i="33"/>
  <c r="H14" i="33"/>
  <c r="B15" i="33"/>
  <c r="C15" i="33"/>
  <c r="D15" i="33"/>
  <c r="E15" i="33"/>
  <c r="F15" i="33"/>
  <c r="H15" i="33"/>
  <c r="B16" i="33"/>
  <c r="C16" i="33"/>
  <c r="D16" i="33"/>
  <c r="E16" i="33"/>
  <c r="F16" i="33"/>
  <c r="G16" i="33"/>
  <c r="H16" i="33"/>
  <c r="B17" i="33"/>
  <c r="C17" i="33"/>
  <c r="D17" i="33"/>
  <c r="E17" i="33"/>
  <c r="F17" i="33"/>
  <c r="G17" i="33"/>
  <c r="H17" i="33"/>
  <c r="B18" i="33"/>
  <c r="C18" i="33"/>
  <c r="D18" i="33"/>
  <c r="E18" i="33"/>
  <c r="F18" i="33"/>
  <c r="G18" i="33"/>
  <c r="H18" i="33"/>
  <c r="B19" i="33"/>
  <c r="C19" i="33"/>
  <c r="D19" i="33"/>
  <c r="E19" i="33"/>
  <c r="F19" i="33"/>
  <c r="G19" i="33"/>
  <c r="H19" i="33"/>
  <c r="B20" i="33"/>
  <c r="C20" i="33"/>
  <c r="D20" i="33"/>
  <c r="E20" i="33"/>
  <c r="F20" i="33"/>
  <c r="G20" i="33"/>
  <c r="H20" i="33"/>
  <c r="B21" i="33"/>
  <c r="C21" i="33"/>
  <c r="D21" i="33"/>
  <c r="E21" i="33"/>
  <c r="F21" i="33"/>
  <c r="G21" i="33"/>
  <c r="H21" i="33"/>
  <c r="B22" i="33"/>
  <c r="C22" i="33"/>
  <c r="D22" i="33"/>
  <c r="E22" i="33"/>
  <c r="F22" i="33"/>
  <c r="G22" i="33"/>
  <c r="H22" i="33"/>
  <c r="B23" i="33"/>
  <c r="C23" i="33"/>
  <c r="D23" i="33"/>
  <c r="E23" i="33"/>
  <c r="F23" i="33"/>
  <c r="G23" i="33"/>
  <c r="H23" i="33"/>
  <c r="B24" i="33"/>
  <c r="C24" i="33"/>
  <c r="D24" i="33"/>
  <c r="E24" i="33"/>
  <c r="F24" i="33"/>
  <c r="G24" i="33"/>
  <c r="H24" i="33"/>
  <c r="B25" i="33"/>
  <c r="C25" i="33"/>
  <c r="D25" i="33"/>
  <c r="E25" i="33"/>
  <c r="F25" i="33"/>
  <c r="G25" i="33"/>
  <c r="H25" i="33"/>
  <c r="B26" i="33"/>
  <c r="C26" i="33"/>
  <c r="D26" i="33"/>
  <c r="E26" i="33"/>
  <c r="F26" i="33"/>
  <c r="G26" i="33"/>
  <c r="H26" i="33"/>
  <c r="B27" i="33"/>
  <c r="C27" i="33"/>
  <c r="D27" i="33"/>
  <c r="E27" i="33"/>
  <c r="F27" i="33"/>
  <c r="G27" i="33"/>
  <c r="H27" i="33"/>
  <c r="B28" i="33"/>
  <c r="C28" i="33"/>
  <c r="D28" i="33"/>
  <c r="E28" i="33"/>
  <c r="F28" i="33"/>
  <c r="G28" i="33"/>
  <c r="H28" i="33"/>
  <c r="B29" i="33"/>
  <c r="C29" i="33"/>
  <c r="D29" i="33"/>
  <c r="E29" i="33"/>
  <c r="F29" i="33"/>
  <c r="G29" i="33"/>
  <c r="H29" i="33"/>
  <c r="B30" i="33"/>
  <c r="C30" i="33"/>
  <c r="D30" i="33"/>
  <c r="E30" i="33"/>
  <c r="F30" i="33"/>
  <c r="G30" i="33"/>
  <c r="H30" i="33"/>
  <c r="B31" i="33"/>
  <c r="C31" i="33"/>
  <c r="D31" i="33"/>
  <c r="E31" i="33"/>
  <c r="F31" i="33"/>
  <c r="G31" i="33"/>
  <c r="H31" i="33"/>
  <c r="B32" i="33"/>
  <c r="C32" i="33"/>
  <c r="D32" i="33"/>
  <c r="E32" i="33"/>
  <c r="F32" i="33"/>
  <c r="G32" i="33"/>
  <c r="H32" i="33"/>
  <c r="B33" i="33"/>
  <c r="C33" i="33"/>
  <c r="D33" i="33"/>
  <c r="E33" i="33"/>
  <c r="F33" i="33"/>
  <c r="G33" i="33"/>
  <c r="H33" i="33"/>
  <c r="B34" i="33"/>
  <c r="C34" i="33"/>
  <c r="D34" i="33"/>
  <c r="E34" i="33"/>
  <c r="F34" i="33"/>
  <c r="G34" i="33"/>
  <c r="H34" i="33"/>
  <c r="B35" i="33"/>
  <c r="C35" i="33"/>
  <c r="D35" i="33"/>
  <c r="E35" i="33"/>
  <c r="F35" i="33"/>
  <c r="G35" i="33"/>
  <c r="H35" i="33"/>
  <c r="B36" i="33"/>
  <c r="C36" i="33"/>
  <c r="D36" i="33"/>
  <c r="E36" i="33"/>
  <c r="F36" i="33"/>
  <c r="G36" i="33"/>
  <c r="H36" i="33"/>
  <c r="B37" i="33"/>
  <c r="C37" i="33"/>
  <c r="D37" i="33"/>
  <c r="E37" i="33"/>
  <c r="F37" i="33"/>
  <c r="G37" i="33"/>
  <c r="H37" i="33"/>
  <c r="B38" i="33"/>
  <c r="C38" i="33"/>
  <c r="D38" i="33"/>
  <c r="E38" i="33"/>
  <c r="F38" i="33"/>
  <c r="G38" i="33"/>
  <c r="H38" i="33"/>
  <c r="B39" i="33"/>
  <c r="C39" i="33"/>
  <c r="D39" i="33"/>
  <c r="E39" i="33"/>
  <c r="F39" i="33"/>
  <c r="G39" i="33"/>
  <c r="H39" i="33"/>
  <c r="B40" i="33"/>
  <c r="C40" i="33"/>
  <c r="D40" i="33"/>
  <c r="E40" i="33"/>
  <c r="F40" i="33"/>
  <c r="G40" i="33"/>
  <c r="H40" i="33"/>
  <c r="B41" i="33"/>
  <c r="C41" i="33"/>
  <c r="D41" i="33"/>
  <c r="E41" i="33"/>
  <c r="F41" i="33"/>
  <c r="G41" i="33"/>
  <c r="H41" i="33"/>
  <c r="B42" i="33"/>
  <c r="C42" i="33"/>
  <c r="D42" i="33"/>
  <c r="E42" i="33"/>
  <c r="F42" i="33"/>
  <c r="G42" i="33"/>
  <c r="H42" i="33"/>
  <c r="B43" i="33"/>
  <c r="C43" i="33"/>
  <c r="D43" i="33"/>
  <c r="E43" i="33"/>
  <c r="F43" i="33"/>
  <c r="G43" i="33"/>
  <c r="H43" i="33"/>
  <c r="B44" i="33"/>
  <c r="C44" i="33"/>
  <c r="D44" i="33"/>
  <c r="E44" i="33"/>
  <c r="F44" i="33"/>
  <c r="G44" i="33"/>
  <c r="H44" i="33"/>
  <c r="B45" i="33"/>
  <c r="C45" i="33"/>
  <c r="D45" i="33"/>
  <c r="E45" i="33"/>
  <c r="F45" i="33"/>
  <c r="G45" i="33"/>
  <c r="H45" i="33"/>
  <c r="B46" i="33"/>
  <c r="C46" i="33"/>
  <c r="D46" i="33"/>
  <c r="E46" i="33"/>
  <c r="F46" i="33"/>
  <c r="G46" i="33"/>
  <c r="H46" i="33"/>
  <c r="B47" i="33"/>
  <c r="C47" i="33"/>
  <c r="D47" i="33"/>
  <c r="E47" i="33"/>
  <c r="F47" i="33"/>
  <c r="G47" i="33"/>
  <c r="H47" i="33"/>
  <c r="B48" i="33"/>
  <c r="C48" i="33"/>
  <c r="D48" i="33"/>
  <c r="E48" i="33"/>
  <c r="F48" i="33"/>
  <c r="G48" i="33"/>
  <c r="H48" i="33"/>
  <c r="B49" i="33"/>
  <c r="C49" i="33"/>
  <c r="D49" i="33"/>
  <c r="E49" i="33"/>
  <c r="F49" i="33"/>
  <c r="G49" i="33"/>
  <c r="H49" i="33"/>
  <c r="B50" i="33"/>
  <c r="C50" i="33"/>
  <c r="D50" i="33"/>
  <c r="E50" i="33"/>
  <c r="F50" i="33"/>
  <c r="G50" i="33"/>
  <c r="H50" i="33"/>
  <c r="B51" i="33"/>
  <c r="C51" i="33"/>
  <c r="D51" i="33"/>
  <c r="E51" i="33"/>
  <c r="F51" i="33"/>
  <c r="G51" i="33"/>
  <c r="H51" i="33"/>
  <c r="B52" i="33"/>
  <c r="C52" i="33"/>
  <c r="D52" i="33"/>
  <c r="E52" i="33"/>
  <c r="F52" i="33"/>
  <c r="G52" i="33"/>
  <c r="H52" i="33"/>
  <c r="B53" i="33"/>
  <c r="C53" i="33"/>
  <c r="D53" i="33"/>
  <c r="E53" i="33"/>
  <c r="F53" i="33"/>
  <c r="G53" i="33"/>
  <c r="H53" i="33"/>
  <c r="B54" i="33"/>
  <c r="C54" i="33"/>
  <c r="D54" i="33"/>
  <c r="E54" i="33"/>
  <c r="F54" i="33"/>
  <c r="G54" i="33"/>
  <c r="H54" i="33"/>
  <c r="B55" i="33"/>
  <c r="C55" i="33"/>
  <c r="D55" i="33"/>
  <c r="E55" i="33"/>
  <c r="F55" i="33"/>
  <c r="G55" i="33"/>
  <c r="H55" i="33"/>
  <c r="B56" i="33"/>
  <c r="C56" i="33"/>
  <c r="D56" i="33"/>
  <c r="E56" i="33"/>
  <c r="F56" i="33"/>
  <c r="G56" i="33"/>
  <c r="H56" i="33"/>
  <c r="B57" i="33"/>
  <c r="C57" i="33"/>
  <c r="D57" i="33"/>
  <c r="E57" i="33"/>
  <c r="F57" i="33"/>
  <c r="G57" i="33"/>
  <c r="H57" i="33"/>
  <c r="B58" i="33"/>
  <c r="C58" i="33"/>
  <c r="D58" i="33"/>
  <c r="E58" i="33"/>
  <c r="F58" i="33"/>
  <c r="G58" i="33"/>
  <c r="H58" i="33"/>
  <c r="B59" i="33"/>
  <c r="C59" i="33"/>
  <c r="D59" i="33"/>
  <c r="E59" i="33"/>
  <c r="F59" i="33"/>
  <c r="G59" i="33"/>
  <c r="H59" i="33"/>
  <c r="B60" i="33"/>
  <c r="C60" i="33"/>
  <c r="D60" i="33"/>
  <c r="E60" i="33"/>
  <c r="F60" i="33"/>
  <c r="G60" i="33"/>
  <c r="H60" i="33"/>
  <c r="B61" i="33"/>
  <c r="C61" i="33"/>
  <c r="D61" i="33"/>
  <c r="E61" i="33"/>
  <c r="F61" i="33"/>
  <c r="G61" i="33"/>
  <c r="H61" i="33"/>
  <c r="B62" i="33"/>
  <c r="C62" i="33"/>
  <c r="D62" i="33"/>
  <c r="E62" i="33"/>
  <c r="F62" i="33"/>
  <c r="G62" i="33"/>
  <c r="H62" i="33"/>
  <c r="B63" i="33"/>
  <c r="C63" i="33"/>
  <c r="D63" i="33"/>
  <c r="E63" i="33"/>
  <c r="F63" i="33"/>
  <c r="G63" i="33"/>
  <c r="H63" i="33"/>
  <c r="B64" i="33"/>
  <c r="C64" i="33"/>
  <c r="D64" i="33"/>
  <c r="E64" i="33"/>
  <c r="F64" i="33"/>
  <c r="G64" i="33"/>
  <c r="H64" i="33"/>
  <c r="B65" i="33"/>
  <c r="C65" i="33"/>
  <c r="D65" i="33"/>
  <c r="E65" i="33"/>
  <c r="F65" i="33"/>
  <c r="G65" i="33"/>
  <c r="H65" i="33"/>
  <c r="B66" i="33"/>
  <c r="C66" i="33"/>
  <c r="D66" i="33"/>
  <c r="E66" i="33"/>
  <c r="F66" i="33"/>
  <c r="G66" i="33"/>
  <c r="H66" i="33"/>
  <c r="B67" i="33"/>
  <c r="C67" i="33"/>
  <c r="D67" i="33"/>
  <c r="E67" i="33"/>
  <c r="F67" i="33"/>
  <c r="G67" i="33"/>
  <c r="H67" i="33"/>
  <c r="B68" i="33"/>
  <c r="C68" i="33"/>
  <c r="D68" i="33"/>
  <c r="E68" i="33"/>
  <c r="F68" i="33"/>
  <c r="G68" i="33"/>
  <c r="H68" i="33"/>
  <c r="B69" i="33"/>
  <c r="C69" i="33"/>
  <c r="D69" i="33"/>
  <c r="E69" i="33"/>
  <c r="F69" i="33"/>
  <c r="G69" i="33"/>
  <c r="H69" i="33"/>
  <c r="B70" i="33"/>
  <c r="C70" i="33"/>
  <c r="D70" i="33"/>
  <c r="E70" i="33"/>
  <c r="F70" i="33"/>
  <c r="G70" i="33"/>
  <c r="H70" i="33"/>
  <c r="B71" i="33"/>
  <c r="C71" i="33"/>
  <c r="D71" i="33"/>
  <c r="E71" i="33"/>
  <c r="F71" i="33"/>
  <c r="G71" i="33"/>
  <c r="H71" i="33"/>
  <c r="B72" i="33"/>
  <c r="C72" i="33"/>
  <c r="D72" i="33"/>
  <c r="E72" i="33"/>
  <c r="F72" i="33"/>
  <c r="G72" i="33"/>
  <c r="H72" i="33"/>
  <c r="B73" i="33"/>
  <c r="C73" i="33"/>
  <c r="D73" i="33"/>
  <c r="E73" i="33"/>
  <c r="F73" i="33"/>
  <c r="G73" i="33"/>
  <c r="H73" i="33"/>
  <c r="B74" i="33"/>
  <c r="C74" i="33"/>
  <c r="D74" i="33"/>
  <c r="E74" i="33"/>
  <c r="F74" i="33"/>
  <c r="G74" i="33"/>
  <c r="H74" i="33"/>
  <c r="B75" i="33"/>
  <c r="C75" i="33"/>
  <c r="D75" i="33"/>
  <c r="E75" i="33"/>
  <c r="F75" i="33"/>
  <c r="G75" i="33"/>
  <c r="H75" i="33"/>
  <c r="B76" i="33"/>
  <c r="C76" i="33"/>
  <c r="D76" i="33"/>
  <c r="E76" i="33"/>
  <c r="F76" i="33"/>
  <c r="G76" i="33"/>
  <c r="H76" i="33"/>
  <c r="B77" i="33"/>
  <c r="C77" i="33"/>
  <c r="D77" i="33"/>
  <c r="E77" i="33"/>
  <c r="F77" i="33"/>
  <c r="G77" i="33"/>
  <c r="H77" i="33"/>
  <c r="B78" i="33"/>
  <c r="C78" i="33"/>
  <c r="D78" i="33"/>
  <c r="E78" i="33"/>
  <c r="F78" i="33"/>
  <c r="G78" i="33"/>
  <c r="H78" i="33"/>
  <c r="B79" i="33"/>
  <c r="C79" i="33"/>
  <c r="D79" i="33"/>
  <c r="E79" i="33"/>
  <c r="F79" i="33"/>
  <c r="G79" i="33"/>
  <c r="H79" i="33"/>
  <c r="B80" i="33"/>
  <c r="C80" i="33"/>
  <c r="D80" i="33"/>
  <c r="E80" i="33"/>
  <c r="F80" i="33"/>
  <c r="G80" i="33"/>
  <c r="H80" i="33"/>
  <c r="B81" i="33"/>
  <c r="C81" i="33"/>
  <c r="D81" i="33"/>
  <c r="E81" i="33"/>
  <c r="F81" i="33"/>
  <c r="G81" i="33"/>
  <c r="H81" i="33"/>
  <c r="B82" i="33"/>
  <c r="C82" i="33"/>
  <c r="D82" i="33"/>
  <c r="E82" i="33"/>
  <c r="F82" i="33"/>
  <c r="G82" i="33"/>
  <c r="H82" i="33"/>
  <c r="B83" i="33"/>
  <c r="C83" i="33"/>
  <c r="D83" i="33"/>
  <c r="E83" i="33"/>
  <c r="F83" i="33"/>
  <c r="G83" i="33"/>
  <c r="H83" i="33"/>
  <c r="B84" i="33"/>
  <c r="C84" i="33"/>
  <c r="D84" i="33"/>
  <c r="E84" i="33"/>
  <c r="F84" i="33"/>
  <c r="G84" i="33"/>
  <c r="H84" i="33"/>
  <c r="B85" i="33"/>
  <c r="C85" i="33"/>
  <c r="D85" i="33"/>
  <c r="E85" i="33"/>
  <c r="F85" i="33"/>
  <c r="G85" i="33"/>
  <c r="H85" i="33"/>
  <c r="B86" i="33"/>
  <c r="C86" i="33"/>
  <c r="D86" i="33"/>
  <c r="E86" i="33"/>
  <c r="F86" i="33"/>
  <c r="G86" i="33"/>
  <c r="H86" i="33"/>
  <c r="B87" i="33"/>
  <c r="C87" i="33"/>
  <c r="D87" i="33"/>
  <c r="E87" i="33"/>
  <c r="F87" i="33"/>
  <c r="G87" i="33"/>
  <c r="H87" i="33"/>
  <c r="B88" i="33"/>
  <c r="C88" i="33"/>
  <c r="D88" i="33"/>
  <c r="E88" i="33"/>
  <c r="F88" i="33"/>
  <c r="G88" i="33"/>
  <c r="H88" i="33"/>
  <c r="B89" i="33"/>
  <c r="C89" i="33"/>
  <c r="D89" i="33"/>
  <c r="E89" i="33"/>
  <c r="F89" i="33"/>
  <c r="G89" i="33"/>
  <c r="H89" i="33"/>
  <c r="B90" i="33"/>
  <c r="C90" i="33"/>
  <c r="D90" i="33"/>
  <c r="E90" i="33"/>
  <c r="F90" i="33"/>
  <c r="G90" i="33"/>
  <c r="H90" i="33"/>
  <c r="B91" i="33"/>
  <c r="C91" i="33"/>
  <c r="D91" i="33"/>
  <c r="E91" i="33"/>
  <c r="F91" i="33"/>
  <c r="G91" i="33"/>
  <c r="H91" i="33"/>
  <c r="B92" i="33"/>
  <c r="C92" i="33"/>
  <c r="D92" i="33"/>
  <c r="E92" i="33"/>
  <c r="F92" i="33"/>
  <c r="G92" i="33"/>
  <c r="H92" i="33"/>
  <c r="B93" i="33"/>
  <c r="C93" i="33"/>
  <c r="D93" i="33"/>
  <c r="E93" i="33"/>
  <c r="F93" i="33"/>
  <c r="G93" i="33"/>
  <c r="H93" i="33"/>
  <c r="B94" i="33"/>
  <c r="C94" i="33"/>
  <c r="D94" i="33"/>
  <c r="E94" i="33"/>
  <c r="F94" i="33"/>
  <c r="G94" i="33"/>
  <c r="H94" i="33"/>
  <c r="B95" i="33"/>
  <c r="C95" i="33"/>
  <c r="D95" i="33"/>
  <c r="E95" i="33"/>
  <c r="F95" i="33"/>
  <c r="G95" i="33"/>
  <c r="H95" i="33"/>
  <c r="B96" i="33"/>
  <c r="C96" i="33"/>
  <c r="D96" i="33"/>
  <c r="E96" i="33"/>
  <c r="F96" i="33"/>
  <c r="G96" i="33"/>
  <c r="H96" i="33"/>
  <c r="B97" i="33"/>
  <c r="C97" i="33"/>
  <c r="D97" i="33"/>
  <c r="E97" i="33"/>
  <c r="F97" i="33"/>
  <c r="G97" i="33"/>
  <c r="H97" i="33"/>
  <c r="B98" i="33"/>
  <c r="C98" i="33"/>
  <c r="D98" i="33"/>
  <c r="E98" i="33"/>
  <c r="F98" i="33"/>
  <c r="G98" i="33"/>
  <c r="H98" i="33"/>
  <c r="B99" i="33"/>
  <c r="C99" i="33"/>
  <c r="D99" i="33"/>
  <c r="E99" i="33"/>
  <c r="F99" i="33"/>
  <c r="G99" i="33"/>
  <c r="H99" i="33"/>
  <c r="B100" i="33"/>
  <c r="C100" i="33"/>
  <c r="D100" i="33"/>
  <c r="E100" i="33"/>
  <c r="F100" i="33"/>
  <c r="G100" i="33"/>
  <c r="H100" i="33"/>
  <c r="B101" i="33"/>
  <c r="C101" i="33"/>
  <c r="D101" i="33"/>
  <c r="E101" i="33"/>
  <c r="F101" i="33"/>
  <c r="G101" i="33"/>
  <c r="H101" i="33"/>
  <c r="B102" i="33"/>
  <c r="C102" i="33"/>
  <c r="D102" i="33"/>
  <c r="E102" i="33"/>
  <c r="F102" i="33"/>
  <c r="G102" i="33"/>
  <c r="H102" i="33"/>
  <c r="B103" i="33"/>
  <c r="C103" i="33"/>
  <c r="D103" i="33"/>
  <c r="E103" i="33"/>
  <c r="F103" i="33"/>
  <c r="G103" i="33"/>
  <c r="H103" i="33"/>
  <c r="B104" i="33"/>
  <c r="C104" i="33"/>
  <c r="D104" i="33"/>
  <c r="E104" i="33"/>
  <c r="F104" i="33"/>
  <c r="G104" i="33"/>
  <c r="H104" i="33"/>
  <c r="B105" i="33"/>
  <c r="C105" i="33"/>
  <c r="D105" i="33"/>
  <c r="E105" i="33"/>
  <c r="F105" i="33"/>
  <c r="G105" i="33"/>
  <c r="H105" i="33"/>
  <c r="B106" i="33"/>
  <c r="C106" i="33"/>
  <c r="D106" i="33"/>
  <c r="E106" i="33"/>
  <c r="F106" i="33"/>
  <c r="G106" i="33"/>
  <c r="H106" i="33"/>
  <c r="B107" i="33"/>
  <c r="C107" i="33"/>
  <c r="D107" i="33"/>
  <c r="E107" i="33"/>
  <c r="F107" i="33"/>
  <c r="G107" i="33"/>
  <c r="H107" i="33"/>
  <c r="B108" i="33"/>
  <c r="C108" i="33"/>
  <c r="D108" i="33"/>
  <c r="E108" i="33"/>
  <c r="F108" i="33"/>
  <c r="G108" i="33"/>
  <c r="H108" i="33"/>
  <c r="B109" i="33"/>
  <c r="C109" i="33"/>
  <c r="D109" i="33"/>
  <c r="E109" i="33"/>
  <c r="F109" i="33"/>
  <c r="G109" i="33"/>
  <c r="H109" i="33"/>
  <c r="B110" i="33"/>
  <c r="C110" i="33"/>
  <c r="D110" i="33"/>
  <c r="E110" i="33"/>
  <c r="F110" i="33"/>
  <c r="G110" i="33"/>
  <c r="H110" i="33"/>
  <c r="B111" i="33"/>
  <c r="C111" i="33"/>
  <c r="D111" i="33"/>
  <c r="E111" i="33"/>
  <c r="F111" i="33"/>
  <c r="G111" i="33"/>
  <c r="H111" i="33"/>
  <c r="B112" i="33"/>
  <c r="C112" i="33"/>
  <c r="D112" i="33"/>
  <c r="E112" i="33"/>
  <c r="F112" i="33"/>
  <c r="G112" i="33"/>
  <c r="H112" i="33"/>
  <c r="B113" i="33"/>
  <c r="C113" i="33"/>
  <c r="D113" i="33"/>
  <c r="E113" i="33"/>
  <c r="F113" i="33"/>
  <c r="G113" i="33"/>
  <c r="H113" i="33"/>
  <c r="B114" i="33"/>
  <c r="C114" i="33"/>
  <c r="D114" i="33"/>
  <c r="E114" i="33"/>
  <c r="F114" i="33"/>
  <c r="G114" i="33"/>
  <c r="H114" i="33"/>
  <c r="B115" i="33"/>
  <c r="C115" i="33"/>
  <c r="D115" i="33"/>
  <c r="E115" i="33"/>
  <c r="F115" i="33"/>
  <c r="G115" i="33"/>
  <c r="H115" i="33"/>
  <c r="B116" i="33"/>
  <c r="C116" i="33"/>
  <c r="D116" i="33"/>
  <c r="E116" i="33"/>
  <c r="F116" i="33"/>
  <c r="G116" i="33"/>
  <c r="H116" i="33"/>
  <c r="B117" i="33"/>
  <c r="C117" i="33"/>
  <c r="D117" i="33"/>
  <c r="E117" i="33"/>
  <c r="F117" i="33"/>
  <c r="G117" i="33"/>
  <c r="H117" i="33"/>
  <c r="B118" i="33"/>
  <c r="C118" i="33"/>
  <c r="D118" i="33"/>
  <c r="E118" i="33"/>
  <c r="F118" i="33"/>
  <c r="G118" i="33"/>
  <c r="H118" i="33"/>
  <c r="B119" i="33"/>
  <c r="C119" i="33"/>
  <c r="D119" i="33"/>
  <c r="E119" i="33"/>
  <c r="F119" i="33"/>
  <c r="G119" i="33"/>
  <c r="H119" i="33"/>
  <c r="B120" i="33"/>
  <c r="C120" i="33"/>
  <c r="D120" i="33"/>
  <c r="E120" i="33"/>
  <c r="F120" i="33"/>
  <c r="G120" i="33"/>
  <c r="H120" i="33"/>
  <c r="B121" i="33"/>
  <c r="C121" i="33"/>
  <c r="D121" i="33"/>
  <c r="E121" i="33"/>
  <c r="F121" i="33"/>
  <c r="G121" i="33"/>
  <c r="H121" i="33"/>
  <c r="B122" i="33"/>
  <c r="C122" i="33"/>
  <c r="D122" i="33"/>
  <c r="E122" i="33"/>
  <c r="F122" i="33"/>
  <c r="G122" i="33"/>
  <c r="H122" i="33"/>
  <c r="B123" i="33"/>
  <c r="C123" i="33"/>
  <c r="D123" i="33"/>
  <c r="E123" i="33"/>
  <c r="F123" i="33"/>
  <c r="G123" i="33"/>
  <c r="H123" i="33"/>
  <c r="B124" i="33"/>
  <c r="C124" i="33"/>
  <c r="D124" i="33"/>
  <c r="E124" i="33"/>
  <c r="F124" i="33"/>
  <c r="G124" i="33"/>
  <c r="H124" i="33"/>
  <c r="B125" i="33"/>
  <c r="C125" i="33"/>
  <c r="D125" i="33"/>
  <c r="E125" i="33"/>
  <c r="F125" i="33"/>
  <c r="G125" i="33"/>
  <c r="H125" i="33"/>
  <c r="B126" i="33"/>
  <c r="C126" i="33"/>
  <c r="D126" i="33"/>
  <c r="E126" i="33"/>
  <c r="F126" i="33"/>
  <c r="G126" i="33"/>
  <c r="H126" i="33"/>
  <c r="B127" i="33"/>
  <c r="C127" i="33"/>
  <c r="D127" i="33"/>
  <c r="E127" i="33"/>
  <c r="F127" i="33"/>
  <c r="G127" i="33"/>
  <c r="H127" i="33"/>
  <c r="B128" i="33"/>
  <c r="C128" i="33"/>
  <c r="D128" i="33"/>
  <c r="E128" i="33"/>
  <c r="F128" i="33"/>
  <c r="G128" i="33"/>
  <c r="H128" i="33"/>
  <c r="B129" i="33"/>
  <c r="C129" i="33"/>
  <c r="D129" i="33"/>
  <c r="E129" i="33"/>
  <c r="F129" i="33"/>
  <c r="G129" i="33"/>
  <c r="H129" i="33"/>
  <c r="B130" i="33"/>
  <c r="C130" i="33"/>
  <c r="D130" i="33"/>
  <c r="E130" i="33"/>
  <c r="F130" i="33"/>
  <c r="G130" i="33"/>
  <c r="H130" i="33"/>
  <c r="B131" i="33"/>
  <c r="C131" i="33"/>
  <c r="D131" i="33"/>
  <c r="E131" i="33"/>
  <c r="F131" i="33"/>
  <c r="G131" i="33"/>
  <c r="H131" i="33"/>
  <c r="B132" i="33"/>
  <c r="C132" i="33"/>
  <c r="D132" i="33"/>
  <c r="E132" i="33"/>
  <c r="F132" i="33"/>
  <c r="G132" i="33"/>
  <c r="H132" i="33"/>
  <c r="B133" i="33"/>
  <c r="C133" i="33"/>
  <c r="D133" i="33"/>
  <c r="E133" i="33"/>
  <c r="F133" i="33"/>
  <c r="G133" i="33"/>
  <c r="H133" i="33"/>
  <c r="B134" i="33"/>
  <c r="C134" i="33"/>
  <c r="D134" i="33"/>
  <c r="E134" i="33"/>
  <c r="F134" i="33"/>
  <c r="G134" i="33"/>
  <c r="H134" i="33"/>
  <c r="B135" i="33"/>
  <c r="C135" i="33"/>
  <c r="D135" i="33"/>
  <c r="E135" i="33"/>
  <c r="F135" i="33"/>
  <c r="G135" i="33"/>
  <c r="H135" i="33"/>
  <c r="B136" i="33"/>
  <c r="C136" i="33"/>
  <c r="D136" i="33"/>
  <c r="E136" i="33"/>
  <c r="F136" i="33"/>
  <c r="G136" i="33"/>
  <c r="H136" i="33"/>
  <c r="B137" i="33"/>
  <c r="C137" i="33"/>
  <c r="D137" i="33"/>
  <c r="E137" i="33"/>
  <c r="F137" i="33"/>
  <c r="G137" i="33"/>
  <c r="H137" i="33"/>
  <c r="B138" i="33"/>
  <c r="C138" i="33"/>
  <c r="D138" i="33"/>
  <c r="E138" i="33"/>
  <c r="F138" i="33"/>
  <c r="G138" i="33"/>
  <c r="H138" i="33"/>
  <c r="B139" i="33"/>
  <c r="C139" i="33"/>
  <c r="D139" i="33"/>
  <c r="E139" i="33"/>
  <c r="F139" i="33"/>
  <c r="G139" i="33"/>
  <c r="H139" i="33"/>
  <c r="B140" i="33"/>
  <c r="C140" i="33"/>
  <c r="D140" i="33"/>
  <c r="E140" i="33"/>
  <c r="F140" i="33"/>
  <c r="G140" i="33"/>
  <c r="H140" i="33"/>
  <c r="B141" i="33"/>
  <c r="C141" i="33"/>
  <c r="D141" i="33"/>
  <c r="E141" i="33"/>
  <c r="F141" i="33"/>
  <c r="G141" i="33"/>
  <c r="H141" i="33"/>
  <c r="B142" i="33"/>
  <c r="C142" i="33"/>
  <c r="D142" i="33"/>
  <c r="E142" i="33"/>
  <c r="F142" i="33"/>
  <c r="G142" i="33"/>
  <c r="H142" i="33"/>
  <c r="B143" i="33"/>
  <c r="C143" i="33"/>
  <c r="D143" i="33"/>
  <c r="E143" i="33"/>
  <c r="F143" i="33"/>
  <c r="G143" i="33"/>
  <c r="H143" i="33"/>
  <c r="B144" i="33"/>
  <c r="C144" i="33"/>
  <c r="D144" i="33"/>
  <c r="E144" i="33"/>
  <c r="F144" i="33"/>
  <c r="G144" i="33"/>
  <c r="H144" i="33"/>
  <c r="B145" i="33"/>
  <c r="C145" i="33"/>
  <c r="D145" i="33"/>
  <c r="E145" i="33"/>
  <c r="F145" i="33"/>
  <c r="G145" i="33"/>
  <c r="H145" i="33"/>
  <c r="B146" i="33"/>
  <c r="C146" i="33"/>
  <c r="D146" i="33"/>
  <c r="E146" i="33"/>
  <c r="F146" i="33"/>
  <c r="G146" i="33"/>
  <c r="H146" i="33"/>
  <c r="B147" i="33"/>
  <c r="C147" i="33"/>
  <c r="D147" i="33"/>
  <c r="E147" i="33"/>
  <c r="F147" i="33"/>
  <c r="G147" i="33"/>
  <c r="H147" i="33"/>
  <c r="B148" i="33"/>
  <c r="C148" i="33"/>
  <c r="D148" i="33"/>
  <c r="E148" i="33"/>
  <c r="F148" i="33"/>
  <c r="G148" i="33"/>
  <c r="H148" i="33"/>
  <c r="B149" i="33"/>
  <c r="C149" i="33"/>
  <c r="D149" i="33"/>
  <c r="E149" i="33"/>
  <c r="F149" i="33"/>
  <c r="G149" i="33"/>
  <c r="H149" i="33"/>
  <c r="B150" i="33"/>
  <c r="C150" i="33"/>
  <c r="D150" i="33"/>
  <c r="E150" i="33"/>
  <c r="F150" i="33"/>
  <c r="G150" i="33"/>
  <c r="H150" i="33"/>
  <c r="B151" i="33"/>
  <c r="C151" i="33"/>
  <c r="D151" i="33"/>
  <c r="E151" i="33"/>
  <c r="F151" i="33"/>
  <c r="G151" i="33"/>
  <c r="H151" i="33"/>
  <c r="B152" i="33"/>
  <c r="C152" i="33"/>
  <c r="D152" i="33"/>
  <c r="E152" i="33"/>
  <c r="F152" i="33"/>
  <c r="G152" i="33"/>
  <c r="H152" i="33"/>
  <c r="B153" i="33"/>
  <c r="C153" i="33"/>
  <c r="D153" i="33"/>
  <c r="E153" i="33"/>
  <c r="F153" i="33"/>
  <c r="G153" i="33"/>
  <c r="H153" i="33"/>
  <c r="B154" i="33"/>
  <c r="C154" i="33"/>
  <c r="D154" i="33"/>
  <c r="E154" i="33"/>
  <c r="F154" i="33"/>
  <c r="G154" i="33"/>
  <c r="H154" i="33"/>
  <c r="B155" i="33"/>
  <c r="C155" i="33"/>
  <c r="D155" i="33"/>
  <c r="E155" i="33"/>
  <c r="F155" i="33"/>
  <c r="G155" i="33"/>
  <c r="H155" i="33"/>
  <c r="B156" i="33"/>
  <c r="C156" i="33"/>
  <c r="D156" i="33"/>
  <c r="E156" i="33"/>
  <c r="F156" i="33"/>
  <c r="G156" i="33"/>
  <c r="H156" i="33"/>
  <c r="B157" i="33"/>
  <c r="C157" i="33"/>
  <c r="D157" i="33"/>
  <c r="E157" i="33"/>
  <c r="F157" i="33"/>
  <c r="G157" i="33"/>
  <c r="H157" i="33"/>
  <c r="B158" i="33"/>
  <c r="C158" i="33"/>
  <c r="D158" i="33"/>
  <c r="E158" i="33"/>
  <c r="F158" i="33"/>
  <c r="G158" i="33"/>
  <c r="H158" i="33"/>
  <c r="B159" i="33"/>
  <c r="C159" i="33"/>
  <c r="D159" i="33"/>
  <c r="E159" i="33"/>
  <c r="F159" i="33"/>
  <c r="G159" i="33"/>
  <c r="H159" i="33"/>
  <c r="B160" i="33"/>
  <c r="C160" i="33"/>
  <c r="D160" i="33"/>
  <c r="E160" i="33"/>
  <c r="F160" i="33"/>
  <c r="G160" i="33"/>
  <c r="H160" i="33"/>
  <c r="B161" i="33"/>
  <c r="C161" i="33"/>
  <c r="D161" i="33"/>
  <c r="E161" i="33"/>
  <c r="F161" i="33"/>
  <c r="G161" i="33"/>
  <c r="H161" i="33"/>
  <c r="B162" i="33"/>
  <c r="C162" i="33"/>
  <c r="D162" i="33"/>
  <c r="E162" i="33"/>
  <c r="F162" i="33"/>
  <c r="G162" i="33"/>
  <c r="H162" i="33"/>
  <c r="B163" i="33"/>
  <c r="C163" i="33"/>
  <c r="D163" i="33"/>
  <c r="E163" i="33"/>
  <c r="F163" i="33"/>
  <c r="G163" i="33"/>
  <c r="H163" i="33"/>
  <c r="B164" i="33"/>
  <c r="C164" i="33"/>
  <c r="D164" i="33"/>
  <c r="E164" i="33"/>
  <c r="F164" i="33"/>
  <c r="G164" i="33"/>
  <c r="H164" i="33"/>
  <c r="B165" i="33"/>
  <c r="C165" i="33"/>
  <c r="D165" i="33"/>
  <c r="E165" i="33"/>
  <c r="F165" i="33"/>
  <c r="G165" i="33"/>
  <c r="H165" i="33"/>
  <c r="B166" i="33"/>
  <c r="C166" i="33"/>
  <c r="D166" i="33"/>
  <c r="E166" i="33"/>
  <c r="F166" i="33"/>
  <c r="G166" i="33"/>
  <c r="H166" i="33"/>
  <c r="B167" i="33"/>
  <c r="C167" i="33"/>
  <c r="D167" i="33"/>
  <c r="E167" i="33"/>
  <c r="F167" i="33"/>
  <c r="G167" i="33"/>
  <c r="H167" i="33"/>
  <c r="B168" i="33"/>
  <c r="C168" i="33"/>
  <c r="D168" i="33"/>
  <c r="E168" i="33"/>
  <c r="F168" i="33"/>
  <c r="G168" i="33"/>
  <c r="H168" i="33"/>
  <c r="B169" i="33"/>
  <c r="C169" i="33"/>
  <c r="D169" i="33"/>
  <c r="E169" i="33"/>
  <c r="F169" i="33"/>
  <c r="G169" i="33"/>
  <c r="H169" i="33"/>
  <c r="B170" i="33"/>
  <c r="C170" i="33"/>
  <c r="D170" i="33"/>
  <c r="E170" i="33"/>
  <c r="F170" i="33"/>
  <c r="G170" i="33"/>
  <c r="H170" i="33"/>
  <c r="B171" i="33"/>
  <c r="C171" i="33"/>
  <c r="D171" i="33"/>
  <c r="E171" i="33"/>
  <c r="F171" i="33"/>
  <c r="G171" i="33"/>
  <c r="H171" i="33"/>
  <c r="B172" i="33"/>
  <c r="C172" i="33"/>
  <c r="D172" i="33"/>
  <c r="E172" i="33"/>
  <c r="F172" i="33"/>
  <c r="G172" i="33"/>
  <c r="H172" i="33"/>
  <c r="B173" i="33"/>
  <c r="C173" i="33"/>
  <c r="D173" i="33"/>
  <c r="E173" i="33"/>
  <c r="F173" i="33"/>
  <c r="G173" i="33"/>
  <c r="H173" i="33"/>
  <c r="B174" i="33"/>
  <c r="C174" i="33"/>
  <c r="D174" i="33"/>
  <c r="E174" i="33"/>
  <c r="F174" i="33"/>
  <c r="G174" i="33"/>
  <c r="H174" i="33"/>
  <c r="B175" i="33"/>
  <c r="C175" i="33"/>
  <c r="D175" i="33"/>
  <c r="E175" i="33"/>
  <c r="F175" i="33"/>
  <c r="G175" i="33"/>
  <c r="H175" i="33"/>
  <c r="B176" i="33"/>
  <c r="C176" i="33"/>
  <c r="D176" i="33"/>
  <c r="E176" i="33"/>
  <c r="F176" i="33"/>
  <c r="G176" i="33"/>
  <c r="H176" i="33"/>
  <c r="B177" i="33"/>
  <c r="C177" i="33"/>
  <c r="D177" i="33"/>
  <c r="E177" i="33"/>
  <c r="F177" i="33"/>
  <c r="G177" i="33"/>
  <c r="H177" i="33"/>
  <c r="B178" i="33"/>
  <c r="C178" i="33"/>
  <c r="D178" i="33"/>
  <c r="E178" i="33"/>
  <c r="F178" i="33"/>
  <c r="G178" i="33"/>
  <c r="H178" i="33"/>
  <c r="B179" i="33"/>
  <c r="C179" i="33"/>
  <c r="D179" i="33"/>
  <c r="E179" i="33"/>
  <c r="F179" i="33"/>
  <c r="G179" i="33"/>
  <c r="H179" i="33"/>
  <c r="B180" i="33"/>
  <c r="C180" i="33"/>
  <c r="D180" i="33"/>
  <c r="E180" i="33"/>
  <c r="F180" i="33"/>
  <c r="G180" i="33"/>
  <c r="H180" i="33"/>
  <c r="B181" i="33"/>
  <c r="C181" i="33"/>
  <c r="D181" i="33"/>
  <c r="E181" i="33"/>
  <c r="F181" i="33"/>
  <c r="G181" i="33"/>
  <c r="H181" i="33"/>
  <c r="B182" i="33"/>
  <c r="C182" i="33"/>
  <c r="D182" i="33"/>
  <c r="E182" i="33"/>
  <c r="F182" i="33"/>
  <c r="G182" i="33"/>
  <c r="H182" i="33"/>
  <c r="B183" i="33"/>
  <c r="C183" i="33"/>
  <c r="D183" i="33"/>
  <c r="E183" i="33"/>
  <c r="F183" i="33"/>
  <c r="G183" i="33"/>
  <c r="H183" i="33"/>
  <c r="B184" i="33"/>
  <c r="C184" i="33"/>
  <c r="D184" i="33"/>
  <c r="E184" i="33"/>
  <c r="F184" i="33"/>
  <c r="G184" i="33"/>
  <c r="H184" i="33"/>
  <c r="B185" i="33"/>
  <c r="C185" i="33"/>
  <c r="D185" i="33"/>
  <c r="E185" i="33"/>
  <c r="F185" i="33"/>
  <c r="G185" i="33"/>
  <c r="H185" i="33"/>
  <c r="B186" i="33"/>
  <c r="C186" i="33"/>
  <c r="D186" i="33"/>
  <c r="E186" i="33"/>
  <c r="F186" i="33"/>
  <c r="G186" i="33"/>
  <c r="H186" i="33"/>
  <c r="B187" i="33"/>
  <c r="C187" i="33"/>
  <c r="D187" i="33"/>
  <c r="E187" i="33"/>
  <c r="F187" i="33"/>
  <c r="G187" i="33"/>
  <c r="H187" i="33"/>
  <c r="B188" i="33"/>
  <c r="C188" i="33"/>
  <c r="D188" i="33"/>
  <c r="E188" i="33"/>
  <c r="F188" i="33"/>
  <c r="G188" i="33"/>
  <c r="H188" i="33"/>
  <c r="B189" i="33"/>
  <c r="C189" i="33"/>
  <c r="D189" i="33"/>
  <c r="E189" i="33"/>
  <c r="F189" i="33"/>
  <c r="G189" i="33"/>
  <c r="H189" i="33"/>
  <c r="B190" i="33"/>
  <c r="C190" i="33"/>
  <c r="D190" i="33"/>
  <c r="E190" i="33"/>
  <c r="F190" i="33"/>
  <c r="G190" i="33"/>
  <c r="H190" i="33"/>
  <c r="B191" i="33"/>
  <c r="C191" i="33"/>
  <c r="D191" i="33"/>
  <c r="E191" i="33"/>
  <c r="F191" i="33"/>
  <c r="G191" i="33"/>
  <c r="H191" i="33"/>
  <c r="B192" i="33"/>
  <c r="C192" i="33"/>
  <c r="D192" i="33"/>
  <c r="E192" i="33"/>
  <c r="F192" i="33"/>
  <c r="G192" i="33"/>
  <c r="H192" i="33"/>
  <c r="B193" i="33"/>
  <c r="C193" i="33"/>
  <c r="D193" i="33"/>
  <c r="E193" i="33"/>
  <c r="F193" i="33"/>
  <c r="G193" i="33"/>
  <c r="H193" i="33"/>
  <c r="B194" i="33"/>
  <c r="C194" i="33"/>
  <c r="D194" i="33"/>
  <c r="E194" i="33"/>
  <c r="F194" i="33"/>
  <c r="G194" i="33"/>
  <c r="H194" i="33"/>
  <c r="B195" i="33"/>
  <c r="C195" i="33"/>
  <c r="D195" i="33"/>
  <c r="E195" i="33"/>
  <c r="F195" i="33"/>
  <c r="G195" i="33"/>
  <c r="H195" i="33"/>
  <c r="B196" i="33"/>
  <c r="C196" i="33"/>
  <c r="D196" i="33"/>
  <c r="E196" i="33"/>
  <c r="F196" i="33"/>
  <c r="G196" i="33"/>
  <c r="H196" i="33"/>
  <c r="B197" i="33"/>
  <c r="C197" i="33"/>
  <c r="D197" i="33"/>
  <c r="E197" i="33"/>
  <c r="F197" i="33"/>
  <c r="G197" i="33"/>
  <c r="H197" i="33"/>
  <c r="B198" i="33"/>
  <c r="C198" i="33"/>
  <c r="D198" i="33"/>
  <c r="E198" i="33"/>
  <c r="F198" i="33"/>
  <c r="G198" i="33"/>
  <c r="H198" i="33"/>
  <c r="B199" i="33"/>
  <c r="C199" i="33"/>
  <c r="D199" i="33"/>
  <c r="E199" i="33"/>
  <c r="F199" i="33"/>
  <c r="G199" i="33"/>
  <c r="H199" i="33"/>
  <c r="B200" i="33"/>
  <c r="C200" i="33"/>
  <c r="D200" i="33"/>
  <c r="E200" i="33"/>
  <c r="F200" i="33"/>
  <c r="G200" i="33"/>
  <c r="H200" i="33"/>
  <c r="B201" i="33"/>
  <c r="C201" i="33"/>
  <c r="D201" i="33"/>
  <c r="E201" i="33"/>
  <c r="F201" i="33"/>
  <c r="G201" i="33"/>
  <c r="H201" i="33"/>
  <c r="B202" i="33"/>
  <c r="C202" i="33"/>
  <c r="D202" i="33"/>
  <c r="E202" i="33"/>
  <c r="F202" i="33"/>
  <c r="G202" i="33"/>
  <c r="H202" i="33"/>
  <c r="B203" i="33"/>
  <c r="C203" i="33"/>
  <c r="D203" i="33"/>
  <c r="E203" i="33"/>
  <c r="F203" i="33"/>
  <c r="G203" i="33"/>
  <c r="H203" i="33"/>
  <c r="B204" i="33"/>
  <c r="C204" i="33"/>
  <c r="D204" i="33"/>
  <c r="E204" i="33"/>
  <c r="F204" i="33"/>
  <c r="G204" i="33"/>
  <c r="H204" i="33"/>
  <c r="B205" i="33"/>
  <c r="C205" i="33"/>
  <c r="D205" i="33"/>
  <c r="E205" i="33"/>
  <c r="F205" i="33"/>
  <c r="G205" i="33"/>
  <c r="H205" i="33"/>
  <c r="B206" i="33"/>
  <c r="C206" i="33"/>
  <c r="D206" i="33"/>
  <c r="E206" i="33"/>
  <c r="F206" i="33"/>
  <c r="G206" i="33"/>
  <c r="H206" i="33"/>
  <c r="B207" i="33"/>
  <c r="C207" i="33"/>
  <c r="D207" i="33"/>
  <c r="E207" i="33"/>
  <c r="F207" i="33"/>
  <c r="G207" i="33"/>
  <c r="H207" i="33"/>
  <c r="B208" i="33"/>
  <c r="C208" i="33"/>
  <c r="D208" i="33"/>
  <c r="E208" i="33"/>
  <c r="F208" i="33"/>
  <c r="G208" i="33"/>
  <c r="H208" i="33"/>
  <c r="B209" i="33"/>
  <c r="C209" i="33"/>
  <c r="D209" i="33"/>
  <c r="E209" i="33"/>
  <c r="F209" i="33"/>
  <c r="G209" i="33"/>
  <c r="H209" i="33"/>
  <c r="B210" i="33"/>
  <c r="C210" i="33"/>
  <c r="D210" i="33"/>
  <c r="E210" i="33"/>
  <c r="F210" i="33"/>
  <c r="G210" i="33"/>
  <c r="H210" i="33"/>
  <c r="B211" i="33"/>
  <c r="C211" i="33"/>
  <c r="D211" i="33"/>
  <c r="E211" i="33"/>
  <c r="F211" i="33"/>
  <c r="G211" i="33"/>
  <c r="H211" i="33"/>
  <c r="B212" i="33"/>
  <c r="C212" i="33"/>
  <c r="D212" i="33"/>
  <c r="E212" i="33"/>
  <c r="F212" i="33"/>
  <c r="G212" i="33"/>
  <c r="H212" i="33"/>
  <c r="B213" i="33"/>
  <c r="C213" i="33"/>
  <c r="D213" i="33"/>
  <c r="E213" i="33"/>
  <c r="F213" i="33"/>
  <c r="G213" i="33"/>
  <c r="H213" i="33"/>
  <c r="B214" i="33"/>
  <c r="C214" i="33"/>
  <c r="D214" i="33"/>
  <c r="E214" i="33"/>
  <c r="F214" i="33"/>
  <c r="G214" i="33"/>
  <c r="H214" i="33"/>
  <c r="B215" i="33"/>
  <c r="C215" i="33"/>
  <c r="D215" i="33"/>
  <c r="E215" i="33"/>
  <c r="F215" i="33"/>
  <c r="G215" i="33"/>
  <c r="H215" i="33"/>
  <c r="B216" i="33"/>
  <c r="C216" i="33"/>
  <c r="D216" i="33"/>
  <c r="E216" i="33"/>
  <c r="F216" i="33"/>
  <c r="G216" i="33"/>
  <c r="H216" i="33"/>
  <c r="B217" i="33"/>
  <c r="C217" i="33"/>
  <c r="D217" i="33"/>
  <c r="E217" i="33"/>
  <c r="F217" i="33"/>
  <c r="G217" i="33"/>
  <c r="H217" i="33"/>
  <c r="B218" i="33"/>
  <c r="C218" i="33"/>
  <c r="D218" i="33"/>
  <c r="E218" i="33"/>
  <c r="F218" i="33"/>
  <c r="G218" i="33"/>
  <c r="H218" i="33"/>
  <c r="B219" i="33"/>
  <c r="C219" i="33"/>
  <c r="D219" i="33"/>
  <c r="E219" i="33"/>
  <c r="F219" i="33"/>
  <c r="G219" i="33"/>
  <c r="H219" i="33"/>
  <c r="B220" i="33"/>
  <c r="C220" i="33"/>
  <c r="D220" i="33"/>
  <c r="E220" i="33"/>
  <c r="F220" i="33"/>
  <c r="G220" i="33"/>
  <c r="H220" i="33"/>
  <c r="B221" i="33"/>
  <c r="C221" i="33"/>
  <c r="D221" i="33"/>
  <c r="E221" i="33"/>
  <c r="F221" i="33"/>
  <c r="G221" i="33"/>
  <c r="H221" i="33"/>
  <c r="B222" i="33"/>
  <c r="C222" i="33"/>
  <c r="D222" i="33"/>
  <c r="E222" i="33"/>
  <c r="F222" i="33"/>
  <c r="G222" i="33"/>
  <c r="H222" i="33"/>
  <c r="B223" i="33"/>
  <c r="C223" i="33"/>
  <c r="D223" i="33"/>
  <c r="E223" i="33"/>
  <c r="F223" i="33"/>
  <c r="G223" i="33"/>
  <c r="H223" i="33"/>
  <c r="B224" i="33"/>
  <c r="C224" i="33"/>
  <c r="D224" i="33"/>
  <c r="E224" i="33"/>
  <c r="F224" i="33"/>
  <c r="G224" i="33"/>
  <c r="H224" i="33"/>
  <c r="B225" i="33"/>
  <c r="C225" i="33"/>
  <c r="D225" i="33"/>
  <c r="E225" i="33"/>
  <c r="F225" i="33"/>
  <c r="G225" i="33"/>
  <c r="H225" i="33"/>
  <c r="B226" i="33"/>
  <c r="C226" i="33"/>
  <c r="D226" i="33"/>
  <c r="E226" i="33"/>
  <c r="F226" i="33"/>
  <c r="G226" i="33"/>
  <c r="H226" i="33"/>
  <c r="B227" i="33"/>
  <c r="C227" i="33"/>
  <c r="D227" i="33"/>
  <c r="E227" i="33"/>
  <c r="F227" i="33"/>
  <c r="G227" i="33"/>
  <c r="H227" i="33"/>
  <c r="B228" i="33"/>
  <c r="C228" i="33"/>
  <c r="D228" i="33"/>
  <c r="E228" i="33"/>
  <c r="F228" i="33"/>
  <c r="G228" i="33"/>
  <c r="H228" i="33"/>
  <c r="B229" i="33"/>
  <c r="C229" i="33"/>
  <c r="D229" i="33"/>
  <c r="E229" i="33"/>
  <c r="F229" i="33"/>
  <c r="G229" i="33"/>
  <c r="H229" i="33"/>
  <c r="B230" i="33"/>
  <c r="C230" i="33"/>
  <c r="D230" i="33"/>
  <c r="E230" i="33"/>
  <c r="F230" i="33"/>
  <c r="G230" i="33"/>
  <c r="H230" i="33"/>
  <c r="B231" i="33"/>
  <c r="C231" i="33"/>
  <c r="D231" i="33"/>
  <c r="E231" i="33"/>
  <c r="F231" i="33"/>
  <c r="G231" i="33"/>
  <c r="H231" i="33"/>
  <c r="B232" i="33"/>
  <c r="C232" i="33"/>
  <c r="D232" i="33"/>
  <c r="E232" i="33"/>
  <c r="F232" i="33"/>
  <c r="G232" i="33"/>
  <c r="H232" i="33"/>
  <c r="B233" i="33"/>
  <c r="C233" i="33"/>
  <c r="D233" i="33"/>
  <c r="E233" i="33"/>
  <c r="F233" i="33"/>
  <c r="G233" i="33"/>
  <c r="H233" i="33"/>
  <c r="B234" i="33"/>
  <c r="C234" i="33"/>
  <c r="D234" i="33"/>
  <c r="E234" i="33"/>
  <c r="F234" i="33"/>
  <c r="G234" i="33"/>
  <c r="H234" i="33"/>
  <c r="B235" i="33"/>
  <c r="C235" i="33"/>
  <c r="D235" i="33"/>
  <c r="E235" i="33"/>
  <c r="F235" i="33"/>
  <c r="G235" i="33"/>
  <c r="H235" i="33"/>
  <c r="B236" i="33"/>
  <c r="C236" i="33"/>
  <c r="D236" i="33"/>
  <c r="E236" i="33"/>
  <c r="F236" i="33"/>
  <c r="G236" i="33"/>
  <c r="H236" i="33"/>
  <c r="B237" i="33"/>
  <c r="C237" i="33"/>
  <c r="D237" i="33"/>
  <c r="E237" i="33"/>
  <c r="F237" i="33"/>
  <c r="G237" i="33"/>
  <c r="H237" i="33"/>
  <c r="B238" i="33"/>
  <c r="C238" i="33"/>
  <c r="D238" i="33"/>
  <c r="E238" i="33"/>
  <c r="F238" i="33"/>
  <c r="G238" i="33"/>
  <c r="H238" i="33"/>
  <c r="B239" i="33"/>
  <c r="C239" i="33"/>
  <c r="D239" i="33"/>
  <c r="E239" i="33"/>
  <c r="F239" i="33"/>
  <c r="G239" i="33"/>
  <c r="H239" i="33"/>
  <c r="B240" i="33"/>
  <c r="C240" i="33"/>
  <c r="D240" i="33"/>
  <c r="E240" i="33"/>
  <c r="F240" i="33"/>
  <c r="G240" i="33"/>
  <c r="H240" i="33"/>
  <c r="B241" i="33"/>
  <c r="C241" i="33"/>
  <c r="D241" i="33"/>
  <c r="E241" i="33"/>
  <c r="F241" i="33"/>
  <c r="G241" i="33"/>
  <c r="H241" i="33"/>
  <c r="B242" i="33"/>
  <c r="C242" i="33"/>
  <c r="D242" i="33"/>
  <c r="E242" i="33"/>
  <c r="F242" i="33"/>
  <c r="G242" i="33"/>
  <c r="H242" i="33"/>
  <c r="B243" i="33"/>
  <c r="C243" i="33"/>
  <c r="D243" i="33"/>
  <c r="E243" i="33"/>
  <c r="F243" i="33"/>
  <c r="G243" i="33"/>
  <c r="H243" i="33"/>
  <c r="B244" i="33"/>
  <c r="C244" i="33"/>
  <c r="D244" i="33"/>
  <c r="E244" i="33"/>
  <c r="F244" i="33"/>
  <c r="G244" i="33"/>
  <c r="H244" i="33"/>
  <c r="B245" i="33"/>
  <c r="C245" i="33"/>
  <c r="D245" i="33"/>
  <c r="E245" i="33"/>
  <c r="F245" i="33"/>
  <c r="G245" i="33"/>
  <c r="H245" i="33"/>
  <c r="B246" i="33"/>
  <c r="C246" i="33"/>
  <c r="D246" i="33"/>
  <c r="E246" i="33"/>
  <c r="F246" i="33"/>
  <c r="G246" i="33"/>
  <c r="H246" i="33"/>
  <c r="B247" i="33"/>
  <c r="C247" i="33"/>
  <c r="D247" i="33"/>
  <c r="E247" i="33"/>
  <c r="F247" i="33"/>
  <c r="G247" i="33"/>
  <c r="H247" i="33"/>
  <c r="B248" i="33"/>
  <c r="C248" i="33"/>
  <c r="D248" i="33"/>
  <c r="E248" i="33"/>
  <c r="F248" i="33"/>
  <c r="G248" i="33"/>
  <c r="H248" i="33"/>
  <c r="B249" i="33"/>
  <c r="C249" i="33"/>
  <c r="D249" i="33"/>
  <c r="E249" i="33"/>
  <c r="F249" i="33"/>
  <c r="G249" i="33"/>
  <c r="H249" i="33"/>
  <c r="B250" i="33"/>
  <c r="C250" i="33"/>
  <c r="D250" i="33"/>
  <c r="E250" i="33"/>
  <c r="F250" i="33"/>
  <c r="G250" i="33"/>
  <c r="H250" i="33"/>
  <c r="B251" i="33"/>
  <c r="C251" i="33"/>
  <c r="D251" i="33"/>
  <c r="E251" i="33"/>
  <c r="F251" i="33"/>
  <c r="G251" i="33"/>
  <c r="H251" i="33"/>
  <c r="B252" i="33"/>
  <c r="C252" i="33"/>
  <c r="D252" i="33"/>
  <c r="E252" i="33"/>
  <c r="F252" i="33"/>
  <c r="G252" i="33"/>
  <c r="H252" i="33"/>
  <c r="B253" i="33"/>
  <c r="C253" i="33"/>
  <c r="D253" i="33"/>
  <c r="E253" i="33"/>
  <c r="F253" i="33"/>
  <c r="G253" i="33"/>
  <c r="H253" i="33"/>
  <c r="B254" i="33"/>
  <c r="C254" i="33"/>
  <c r="D254" i="33"/>
  <c r="E254" i="33"/>
  <c r="F254" i="33"/>
  <c r="G254" i="33"/>
  <c r="H254" i="33"/>
  <c r="B255" i="33"/>
  <c r="C255" i="33"/>
  <c r="D255" i="33"/>
  <c r="E255" i="33"/>
  <c r="F255" i="33"/>
  <c r="G255" i="33"/>
  <c r="H255" i="33"/>
  <c r="B256" i="33"/>
  <c r="C256" i="33"/>
  <c r="D256" i="33"/>
  <c r="E256" i="33"/>
  <c r="F256" i="33"/>
  <c r="G256" i="33"/>
  <c r="H256" i="33"/>
  <c r="B257" i="33"/>
  <c r="C257" i="33"/>
  <c r="D257" i="33"/>
  <c r="E257" i="33"/>
  <c r="F257" i="33"/>
  <c r="G257" i="33"/>
  <c r="H257" i="33"/>
  <c r="B258" i="33"/>
  <c r="C258" i="33"/>
  <c r="D258" i="33"/>
  <c r="E258" i="33"/>
  <c r="F258" i="33"/>
  <c r="G258" i="33"/>
  <c r="H258" i="33"/>
  <c r="B259" i="33"/>
  <c r="C259" i="33"/>
  <c r="D259" i="33"/>
  <c r="E259" i="33"/>
  <c r="F259" i="33"/>
  <c r="G259" i="33"/>
  <c r="H259" i="33"/>
  <c r="B260" i="33"/>
  <c r="C260" i="33"/>
  <c r="D260" i="33"/>
  <c r="E260" i="33"/>
  <c r="F260" i="33"/>
  <c r="G260" i="33"/>
  <c r="H260" i="33"/>
  <c r="B261" i="33"/>
  <c r="C261" i="33"/>
  <c r="D261" i="33"/>
  <c r="E261" i="33"/>
  <c r="F261" i="33"/>
  <c r="G261" i="33"/>
  <c r="H261" i="33"/>
  <c r="B262" i="33"/>
  <c r="C262" i="33"/>
  <c r="D262" i="33"/>
  <c r="E262" i="33"/>
  <c r="F262" i="33"/>
  <c r="G262" i="33"/>
  <c r="H262" i="33"/>
  <c r="B263" i="33"/>
  <c r="C263" i="33"/>
  <c r="D263" i="33"/>
  <c r="E263" i="33"/>
  <c r="F263" i="33"/>
  <c r="G263" i="33"/>
  <c r="H263" i="33"/>
  <c r="B264" i="33"/>
  <c r="C264" i="33"/>
  <c r="D264" i="33"/>
  <c r="E264" i="33"/>
  <c r="F264" i="33"/>
  <c r="G264" i="33"/>
  <c r="H264" i="33"/>
  <c r="B265" i="33"/>
  <c r="C265" i="33"/>
  <c r="D265" i="33"/>
  <c r="E265" i="33"/>
  <c r="F265" i="33"/>
  <c r="G265" i="33"/>
  <c r="H265" i="33"/>
  <c r="B266" i="33"/>
  <c r="C266" i="33"/>
  <c r="D266" i="33"/>
  <c r="E266" i="33"/>
  <c r="F266" i="33"/>
  <c r="G266" i="33"/>
  <c r="H266" i="33"/>
  <c r="B267" i="33"/>
  <c r="C267" i="33"/>
  <c r="D267" i="33"/>
  <c r="E267" i="33"/>
  <c r="F267" i="33"/>
  <c r="G267" i="33"/>
  <c r="H267" i="33"/>
  <c r="B268" i="33"/>
  <c r="C268" i="33"/>
  <c r="D268" i="33"/>
  <c r="E268" i="33"/>
  <c r="F268" i="33"/>
  <c r="G268" i="33"/>
  <c r="H268" i="33"/>
  <c r="B269" i="33"/>
  <c r="C269" i="33"/>
  <c r="D269" i="33"/>
  <c r="E269" i="33"/>
  <c r="F269" i="33"/>
  <c r="G269" i="33"/>
  <c r="H269" i="33"/>
  <c r="B270" i="33"/>
  <c r="C270" i="33"/>
  <c r="D270" i="33"/>
  <c r="E270" i="33"/>
  <c r="F270" i="33"/>
  <c r="G270" i="33"/>
  <c r="H270" i="33"/>
  <c r="B271" i="33"/>
  <c r="C271" i="33"/>
  <c r="D271" i="33"/>
  <c r="E271" i="33"/>
  <c r="F271" i="33"/>
  <c r="G271" i="33"/>
  <c r="H271" i="33"/>
  <c r="B272" i="33"/>
  <c r="C272" i="33"/>
  <c r="D272" i="33"/>
  <c r="E272" i="33"/>
  <c r="F272" i="33"/>
  <c r="G272" i="33"/>
  <c r="H272" i="33"/>
  <c r="B273" i="33"/>
  <c r="C273" i="33"/>
  <c r="D273" i="33"/>
  <c r="E273" i="33"/>
  <c r="F273" i="33"/>
  <c r="G273" i="33"/>
  <c r="H273" i="33"/>
  <c r="B274" i="33"/>
  <c r="C274" i="33"/>
  <c r="D274" i="33"/>
  <c r="E274" i="33"/>
  <c r="F274" i="33"/>
  <c r="G274" i="33"/>
  <c r="H274" i="33"/>
  <c r="B275" i="33"/>
  <c r="C275" i="33"/>
  <c r="D275" i="33"/>
  <c r="E275" i="33"/>
  <c r="F275" i="33"/>
  <c r="G275" i="33"/>
  <c r="H275" i="33"/>
  <c r="B276" i="33"/>
  <c r="C276" i="33"/>
  <c r="D276" i="33"/>
  <c r="E276" i="33"/>
  <c r="F276" i="33"/>
  <c r="G276" i="33"/>
  <c r="H276" i="33"/>
  <c r="B277" i="33"/>
  <c r="C277" i="33"/>
  <c r="D277" i="33"/>
  <c r="E277" i="33"/>
  <c r="F277" i="33"/>
  <c r="G277" i="33"/>
  <c r="H277" i="33"/>
  <c r="B278" i="33"/>
  <c r="C278" i="33"/>
  <c r="D278" i="33"/>
  <c r="E278" i="33"/>
  <c r="F278" i="33"/>
  <c r="G278" i="33"/>
  <c r="H278" i="33"/>
  <c r="B279" i="33"/>
  <c r="C279" i="33"/>
  <c r="D279" i="33"/>
  <c r="E279" i="33"/>
  <c r="F279" i="33"/>
  <c r="G279" i="33"/>
  <c r="H279" i="33"/>
  <c r="B280" i="33"/>
  <c r="C280" i="33"/>
  <c r="D280" i="33"/>
  <c r="E280" i="33"/>
  <c r="F280" i="33"/>
  <c r="G280" i="33"/>
  <c r="H280" i="33"/>
  <c r="B281" i="33"/>
  <c r="C281" i="33"/>
  <c r="D281" i="33"/>
  <c r="E281" i="33"/>
  <c r="F281" i="33"/>
  <c r="G281" i="33"/>
  <c r="H281" i="33"/>
  <c r="B282" i="33"/>
  <c r="C282" i="33"/>
  <c r="D282" i="33"/>
  <c r="E282" i="33"/>
  <c r="F282" i="33"/>
  <c r="G282" i="33"/>
  <c r="H282" i="33"/>
  <c r="B283" i="33"/>
  <c r="C283" i="33"/>
  <c r="D283" i="33"/>
  <c r="E283" i="33"/>
  <c r="F283" i="33"/>
  <c r="G283" i="33"/>
  <c r="H283" i="33"/>
  <c r="B284" i="33"/>
  <c r="C284" i="33"/>
  <c r="D284" i="33"/>
  <c r="E284" i="33"/>
  <c r="F284" i="33"/>
  <c r="G284" i="33"/>
  <c r="H284" i="33"/>
  <c r="B285" i="33"/>
  <c r="C285" i="33"/>
  <c r="D285" i="33"/>
  <c r="E285" i="33"/>
  <c r="F285" i="33"/>
  <c r="G285" i="33"/>
  <c r="H285" i="33"/>
  <c r="B286" i="33"/>
  <c r="C286" i="33"/>
  <c r="D286" i="33"/>
  <c r="E286" i="33"/>
  <c r="F286" i="33"/>
  <c r="G286" i="33"/>
  <c r="H286" i="33"/>
  <c r="B287" i="33"/>
  <c r="C287" i="33"/>
  <c r="D287" i="33"/>
  <c r="E287" i="33"/>
  <c r="F287" i="33"/>
  <c r="G287" i="33"/>
  <c r="H287" i="33"/>
  <c r="B288" i="33"/>
  <c r="C288" i="33"/>
  <c r="D288" i="33"/>
  <c r="E288" i="33"/>
  <c r="F288" i="33"/>
  <c r="G288" i="33"/>
  <c r="H288" i="33"/>
  <c r="B289" i="33"/>
  <c r="C289" i="33"/>
  <c r="D289" i="33"/>
  <c r="E289" i="33"/>
  <c r="F289" i="33"/>
  <c r="G289" i="33"/>
  <c r="H289" i="33"/>
  <c r="B290" i="33"/>
  <c r="C290" i="33"/>
  <c r="D290" i="33"/>
  <c r="E290" i="33"/>
  <c r="F290" i="33"/>
  <c r="G290" i="33"/>
  <c r="H290" i="33"/>
  <c r="B291" i="33"/>
  <c r="C291" i="33"/>
  <c r="D291" i="33"/>
  <c r="E291" i="33"/>
  <c r="F291" i="33"/>
  <c r="G291" i="33"/>
  <c r="H291" i="33"/>
  <c r="B292" i="33"/>
  <c r="C292" i="33"/>
  <c r="D292" i="33"/>
  <c r="E292" i="33"/>
  <c r="F292" i="33"/>
  <c r="G292" i="33"/>
  <c r="H292" i="33"/>
  <c r="B293" i="33"/>
  <c r="C293" i="33"/>
  <c r="D293" i="33"/>
  <c r="E293" i="33"/>
  <c r="F293" i="33"/>
  <c r="G293" i="33"/>
  <c r="H293" i="33"/>
  <c r="B294" i="33"/>
  <c r="C294" i="33"/>
  <c r="D294" i="33"/>
  <c r="E294" i="33"/>
  <c r="F294" i="33"/>
  <c r="G294" i="33"/>
  <c r="H294" i="33"/>
  <c r="B295" i="33"/>
  <c r="C295" i="33"/>
  <c r="D295" i="33"/>
  <c r="E295" i="33"/>
  <c r="F295" i="33"/>
  <c r="G295" i="33"/>
  <c r="H295" i="33"/>
  <c r="B296" i="33"/>
  <c r="C296" i="33"/>
  <c r="D296" i="33"/>
  <c r="E296" i="33"/>
  <c r="F296" i="33"/>
  <c r="G296" i="33"/>
  <c r="H296" i="33"/>
  <c r="B297" i="33"/>
  <c r="C297" i="33"/>
  <c r="D297" i="33"/>
  <c r="E297" i="33"/>
  <c r="F297" i="33"/>
  <c r="G297" i="33"/>
  <c r="H297" i="33"/>
  <c r="B298" i="33"/>
  <c r="C298" i="33"/>
  <c r="D298" i="33"/>
  <c r="E298" i="33"/>
  <c r="F298" i="33"/>
  <c r="G298" i="33"/>
  <c r="H298" i="33"/>
  <c r="B299" i="33"/>
  <c r="C299" i="33"/>
  <c r="D299" i="33"/>
  <c r="E299" i="33"/>
  <c r="F299" i="33"/>
  <c r="G299" i="33"/>
  <c r="H299" i="33"/>
  <c r="B300" i="33"/>
  <c r="C300" i="33"/>
  <c r="D300" i="33"/>
  <c r="E300" i="33"/>
  <c r="F300" i="33"/>
  <c r="G300" i="33"/>
  <c r="H300" i="33"/>
  <c r="B301" i="33"/>
  <c r="C301" i="33"/>
  <c r="D301" i="33"/>
  <c r="E301" i="33"/>
  <c r="F301" i="33"/>
  <c r="G301" i="33"/>
  <c r="H301" i="33"/>
  <c r="B302" i="33"/>
  <c r="C302" i="33"/>
  <c r="D302" i="33"/>
  <c r="E302" i="33"/>
  <c r="F302" i="33"/>
  <c r="G302" i="33"/>
  <c r="H302" i="33"/>
  <c r="B303" i="33"/>
  <c r="C303" i="33"/>
  <c r="D303" i="33"/>
  <c r="E303" i="33"/>
  <c r="F303" i="33"/>
  <c r="G303" i="33"/>
  <c r="H303" i="33"/>
  <c r="B304" i="33"/>
  <c r="C304" i="33"/>
  <c r="D304" i="33"/>
  <c r="E304" i="33"/>
  <c r="F304" i="33"/>
  <c r="G304" i="33"/>
  <c r="H304" i="33"/>
  <c r="B305" i="33"/>
  <c r="C305" i="33"/>
  <c r="D305" i="33"/>
  <c r="E305" i="33"/>
  <c r="F305" i="33"/>
  <c r="G305" i="33"/>
  <c r="H305" i="33"/>
  <c r="B306" i="33"/>
  <c r="C306" i="33"/>
  <c r="D306" i="33"/>
  <c r="E306" i="33"/>
  <c r="F306" i="33"/>
  <c r="G306" i="33"/>
  <c r="H306" i="33"/>
  <c r="B307" i="33"/>
  <c r="C307" i="33"/>
  <c r="D307" i="33"/>
  <c r="E307" i="33"/>
  <c r="F307" i="33"/>
  <c r="G307" i="33"/>
  <c r="H307" i="33"/>
  <c r="B308" i="33"/>
  <c r="C308" i="33"/>
  <c r="D308" i="33"/>
  <c r="E308" i="33"/>
  <c r="F308" i="33"/>
  <c r="G308" i="33"/>
  <c r="H308" i="33"/>
  <c r="B309" i="33"/>
  <c r="C309" i="33"/>
  <c r="D309" i="33"/>
  <c r="E309" i="33"/>
  <c r="F309" i="33"/>
  <c r="G309" i="33"/>
  <c r="H309" i="33"/>
  <c r="B310" i="33"/>
  <c r="C310" i="33"/>
  <c r="D310" i="33"/>
  <c r="E310" i="33"/>
  <c r="F310" i="33"/>
  <c r="G310" i="33"/>
  <c r="H310" i="33"/>
  <c r="B311" i="33"/>
  <c r="C311" i="33"/>
  <c r="D311" i="33"/>
  <c r="E311" i="33"/>
  <c r="F311" i="33"/>
  <c r="G311" i="33"/>
  <c r="H311" i="33"/>
  <c r="B312" i="33"/>
  <c r="C312" i="33"/>
  <c r="D312" i="33"/>
  <c r="E312" i="33"/>
  <c r="F312" i="33"/>
  <c r="G312" i="33"/>
  <c r="H312" i="33"/>
  <c r="B313" i="33"/>
  <c r="C313" i="33"/>
  <c r="D313" i="33"/>
  <c r="E313" i="33"/>
  <c r="F313" i="33"/>
  <c r="G313" i="33"/>
  <c r="H313" i="33"/>
  <c r="B314" i="33"/>
  <c r="C314" i="33"/>
  <c r="D314" i="33"/>
  <c r="E314" i="33"/>
  <c r="F314" i="33"/>
  <c r="G314" i="33"/>
  <c r="H314" i="33"/>
  <c r="B315" i="33"/>
  <c r="C315" i="33"/>
  <c r="D315" i="33"/>
  <c r="E315" i="33"/>
  <c r="F315" i="33"/>
  <c r="G315" i="33"/>
  <c r="H315" i="33"/>
  <c r="B316" i="33"/>
  <c r="C316" i="33"/>
  <c r="D316" i="33"/>
  <c r="E316" i="33"/>
  <c r="F316" i="33"/>
  <c r="G316" i="33"/>
  <c r="H316" i="33"/>
  <c r="B317" i="33"/>
  <c r="C317" i="33"/>
  <c r="D317" i="33"/>
  <c r="E317" i="33"/>
  <c r="F317" i="33"/>
  <c r="G317" i="33"/>
  <c r="H317" i="33"/>
  <c r="B318" i="33"/>
  <c r="C318" i="33"/>
  <c r="D318" i="33"/>
  <c r="E318" i="33"/>
  <c r="F318" i="33"/>
  <c r="G318" i="33"/>
  <c r="H318" i="33"/>
  <c r="B319" i="33"/>
  <c r="C319" i="33"/>
  <c r="D319" i="33"/>
  <c r="E319" i="33"/>
  <c r="F319" i="33"/>
  <c r="G319" i="33"/>
  <c r="H319" i="33"/>
  <c r="B320" i="33"/>
  <c r="C320" i="33"/>
  <c r="D320" i="33"/>
  <c r="E320" i="33"/>
  <c r="F320" i="33"/>
  <c r="G320" i="33"/>
  <c r="H320" i="33"/>
  <c r="B321" i="33"/>
  <c r="C321" i="33"/>
  <c r="D321" i="33"/>
  <c r="E321" i="33"/>
  <c r="F321" i="33"/>
  <c r="G321" i="33"/>
  <c r="H321" i="33"/>
  <c r="B322" i="33"/>
  <c r="C322" i="33"/>
  <c r="D322" i="33"/>
  <c r="E322" i="33"/>
  <c r="F322" i="33"/>
  <c r="G322" i="33"/>
  <c r="H322" i="33"/>
  <c r="B323" i="33"/>
  <c r="C323" i="33"/>
  <c r="D323" i="33"/>
  <c r="E323" i="33"/>
  <c r="F323" i="33"/>
  <c r="G323" i="33"/>
  <c r="H323" i="33"/>
  <c r="B324" i="33"/>
  <c r="C324" i="33"/>
  <c r="D324" i="33"/>
  <c r="E324" i="33"/>
  <c r="F324" i="33"/>
  <c r="G324" i="33"/>
  <c r="H324" i="33"/>
  <c r="B325" i="33"/>
  <c r="C325" i="33"/>
  <c r="D325" i="33"/>
  <c r="E325" i="33"/>
  <c r="F325" i="33"/>
  <c r="G325" i="33"/>
  <c r="H325" i="33"/>
  <c r="B326" i="33"/>
  <c r="C326" i="33"/>
  <c r="D326" i="33"/>
  <c r="E326" i="33"/>
  <c r="F326" i="33"/>
  <c r="G326" i="33"/>
  <c r="H326" i="33"/>
  <c r="B327" i="33"/>
  <c r="C327" i="33"/>
  <c r="D327" i="33"/>
  <c r="E327" i="33"/>
  <c r="F327" i="33"/>
  <c r="G327" i="33"/>
  <c r="H327" i="33"/>
  <c r="B328" i="33"/>
  <c r="C328" i="33"/>
  <c r="D328" i="33"/>
  <c r="E328" i="33"/>
  <c r="F328" i="33"/>
  <c r="G328" i="33"/>
  <c r="H328" i="33"/>
  <c r="B329" i="33"/>
  <c r="C329" i="33"/>
  <c r="D329" i="33"/>
  <c r="E329" i="33"/>
  <c r="F329" i="33"/>
  <c r="G329" i="33"/>
  <c r="H329" i="33"/>
  <c r="B330" i="33"/>
  <c r="C330" i="33"/>
  <c r="D330" i="33"/>
  <c r="E330" i="33"/>
  <c r="F330" i="33"/>
  <c r="G330" i="33"/>
  <c r="H330" i="33"/>
  <c r="B331" i="33"/>
  <c r="C331" i="33"/>
  <c r="D331" i="33"/>
  <c r="E331" i="33"/>
  <c r="F331" i="33"/>
  <c r="G331" i="33"/>
  <c r="H331" i="33"/>
  <c r="B332" i="33"/>
  <c r="C332" i="33"/>
  <c r="D332" i="33"/>
  <c r="E332" i="33"/>
  <c r="F332" i="33"/>
  <c r="G332" i="33"/>
  <c r="H332" i="33"/>
  <c r="B333" i="33"/>
  <c r="C333" i="33"/>
  <c r="D333" i="33"/>
  <c r="E333" i="33"/>
  <c r="F333" i="33"/>
  <c r="G333" i="33"/>
  <c r="H333" i="33"/>
  <c r="B334" i="33"/>
  <c r="C334" i="33"/>
  <c r="D334" i="33"/>
  <c r="E334" i="33"/>
  <c r="F334" i="33"/>
  <c r="G334" i="33"/>
  <c r="H334" i="33"/>
  <c r="B335" i="33"/>
  <c r="C335" i="33"/>
  <c r="D335" i="33"/>
  <c r="E335" i="33"/>
  <c r="F335" i="33"/>
  <c r="G335" i="33"/>
  <c r="H335" i="33"/>
  <c r="B336" i="33"/>
  <c r="C336" i="33"/>
  <c r="D336" i="33"/>
  <c r="E336" i="33"/>
  <c r="F336" i="33"/>
  <c r="G336" i="33"/>
  <c r="H336" i="33"/>
  <c r="B337" i="33"/>
  <c r="C337" i="33"/>
  <c r="D337" i="33"/>
  <c r="E337" i="33"/>
  <c r="F337" i="33"/>
  <c r="G337" i="33"/>
  <c r="H337" i="33"/>
  <c r="B338" i="33"/>
  <c r="C338" i="33"/>
  <c r="D338" i="33"/>
  <c r="E338" i="33"/>
  <c r="F338" i="33"/>
  <c r="G338" i="33"/>
  <c r="H338" i="33"/>
  <c r="B339" i="33"/>
  <c r="C339" i="33"/>
  <c r="D339" i="33"/>
  <c r="E339" i="33"/>
  <c r="F339" i="33"/>
  <c r="G339" i="33"/>
  <c r="H339" i="33"/>
  <c r="B340" i="33"/>
  <c r="C340" i="33"/>
  <c r="D340" i="33"/>
  <c r="E340" i="33"/>
  <c r="F340" i="33"/>
  <c r="G340" i="33"/>
  <c r="H340" i="33"/>
  <c r="B341" i="33"/>
  <c r="C341" i="33"/>
  <c r="D341" i="33"/>
  <c r="E341" i="33"/>
  <c r="F341" i="33"/>
  <c r="G341" i="33"/>
  <c r="H341" i="33"/>
  <c r="B342" i="33"/>
  <c r="C342" i="33"/>
  <c r="D342" i="33"/>
  <c r="E342" i="33"/>
  <c r="F342" i="33"/>
  <c r="G342" i="33"/>
  <c r="H342" i="33"/>
  <c r="B343" i="33"/>
  <c r="C343" i="33"/>
  <c r="D343" i="33"/>
  <c r="E343" i="33"/>
  <c r="F343" i="33"/>
  <c r="G343" i="33"/>
  <c r="H343" i="33"/>
  <c r="B344" i="33"/>
  <c r="C344" i="33"/>
  <c r="D344" i="33"/>
  <c r="E344" i="33"/>
  <c r="F344" i="33"/>
  <c r="G344" i="33"/>
  <c r="H344" i="33"/>
  <c r="B345" i="33"/>
  <c r="C345" i="33"/>
  <c r="D345" i="33"/>
  <c r="E345" i="33"/>
  <c r="F345" i="33"/>
  <c r="G345" i="33"/>
  <c r="H345" i="33"/>
  <c r="B346" i="33"/>
  <c r="C346" i="33"/>
  <c r="D346" i="33"/>
  <c r="E346" i="33"/>
  <c r="F346" i="33"/>
  <c r="G346" i="33"/>
  <c r="H346" i="33"/>
  <c r="B347" i="33"/>
  <c r="C347" i="33"/>
  <c r="D347" i="33"/>
  <c r="E347" i="33"/>
  <c r="F347" i="33"/>
  <c r="G347" i="33"/>
  <c r="H347" i="33"/>
  <c r="B348" i="33"/>
  <c r="C348" i="33"/>
  <c r="D348" i="33"/>
  <c r="E348" i="33"/>
  <c r="F348" i="33"/>
  <c r="G348" i="33"/>
  <c r="H348" i="33"/>
  <c r="B349" i="33"/>
  <c r="C349" i="33"/>
  <c r="D349" i="33"/>
  <c r="E349" i="33"/>
  <c r="F349" i="33"/>
  <c r="G349" i="33"/>
  <c r="H349" i="33"/>
  <c r="B350" i="33"/>
  <c r="C350" i="33"/>
  <c r="D350" i="33"/>
  <c r="E350" i="33"/>
  <c r="F350" i="33"/>
  <c r="G350" i="33"/>
  <c r="H350" i="33"/>
  <c r="B351" i="33"/>
  <c r="C351" i="33"/>
  <c r="D351" i="33"/>
  <c r="E351" i="33"/>
  <c r="F351" i="33"/>
  <c r="G351" i="33"/>
  <c r="H351" i="33"/>
  <c r="B352" i="33"/>
  <c r="C352" i="33"/>
  <c r="D352" i="33"/>
  <c r="E352" i="33"/>
  <c r="F352" i="33"/>
  <c r="G352" i="33"/>
  <c r="H352" i="33"/>
  <c r="B353" i="33"/>
  <c r="C353" i="33"/>
  <c r="D353" i="33"/>
  <c r="E353" i="33"/>
  <c r="F353" i="33"/>
  <c r="G353" i="33"/>
  <c r="H353" i="33"/>
  <c r="B354" i="33"/>
  <c r="C354" i="33"/>
  <c r="D354" i="33"/>
  <c r="E354" i="33"/>
  <c r="F354" i="33"/>
  <c r="G354" i="33"/>
  <c r="H354" i="33"/>
  <c r="B355" i="33"/>
  <c r="C355" i="33"/>
  <c r="D355" i="33"/>
  <c r="E355" i="33"/>
  <c r="F355" i="33"/>
  <c r="G355" i="33"/>
  <c r="H355" i="33"/>
  <c r="B356" i="33"/>
  <c r="C356" i="33"/>
  <c r="D356" i="33"/>
  <c r="E356" i="33"/>
  <c r="F356" i="33"/>
  <c r="G356" i="33"/>
  <c r="H356" i="33"/>
  <c r="B357" i="33"/>
  <c r="C357" i="33"/>
  <c r="D357" i="33"/>
  <c r="E357" i="33"/>
  <c r="F357" i="33"/>
  <c r="G357" i="33"/>
  <c r="H357" i="33"/>
  <c r="B358" i="33"/>
  <c r="C358" i="33"/>
  <c r="D358" i="33"/>
  <c r="E358" i="33"/>
  <c r="F358" i="33"/>
  <c r="G358" i="33"/>
  <c r="H358" i="33"/>
  <c r="B359" i="33"/>
  <c r="C359" i="33"/>
  <c r="D359" i="33"/>
  <c r="E359" i="33"/>
  <c r="F359" i="33"/>
  <c r="G359" i="33"/>
  <c r="H359" i="33"/>
  <c r="B360" i="33"/>
  <c r="C360" i="33"/>
  <c r="D360" i="33"/>
  <c r="E360" i="33"/>
  <c r="F360" i="33"/>
  <c r="G360" i="33"/>
  <c r="H360" i="33"/>
  <c r="B361" i="33"/>
  <c r="C361" i="33"/>
  <c r="D361" i="33"/>
  <c r="E361" i="33"/>
  <c r="F361" i="33"/>
  <c r="G361" i="33"/>
  <c r="H361" i="33"/>
  <c r="B362" i="33"/>
  <c r="C362" i="33"/>
  <c r="D362" i="33"/>
  <c r="E362" i="33"/>
  <c r="F362" i="33"/>
  <c r="G362" i="33"/>
  <c r="H362" i="33"/>
  <c r="B363" i="33"/>
  <c r="C363" i="33"/>
  <c r="D363" i="33"/>
  <c r="E363" i="33"/>
  <c r="F363" i="33"/>
  <c r="G363" i="33"/>
  <c r="H363" i="33"/>
  <c r="B364" i="33"/>
  <c r="C364" i="33"/>
  <c r="D364" i="33"/>
  <c r="E364" i="33"/>
  <c r="F364" i="33"/>
  <c r="G364" i="33"/>
  <c r="H364" i="33"/>
  <c r="B365" i="33"/>
  <c r="C365" i="33"/>
  <c r="D365" i="33"/>
  <c r="E365" i="33"/>
  <c r="F365" i="33"/>
  <c r="G365" i="33"/>
  <c r="H365" i="33"/>
  <c r="B366" i="33"/>
  <c r="C366" i="33"/>
  <c r="D366" i="33"/>
  <c r="E366" i="33"/>
  <c r="F366" i="33"/>
  <c r="G366" i="33"/>
  <c r="H366" i="33"/>
  <c r="B367" i="33"/>
  <c r="C367" i="33"/>
  <c r="D367" i="33"/>
  <c r="E367" i="33"/>
  <c r="F367" i="33"/>
  <c r="G367" i="33"/>
  <c r="H367" i="33"/>
  <c r="B368" i="33"/>
  <c r="C368" i="33"/>
  <c r="D368" i="33"/>
  <c r="E368" i="33"/>
  <c r="F368" i="33"/>
  <c r="G368" i="33"/>
  <c r="H368" i="33"/>
  <c r="B369" i="33"/>
  <c r="C369" i="33"/>
  <c r="D369" i="33"/>
  <c r="E369" i="33"/>
  <c r="F369" i="33"/>
  <c r="G369" i="33"/>
  <c r="H369" i="33"/>
  <c r="B370" i="33"/>
  <c r="C370" i="33"/>
  <c r="D370" i="33"/>
  <c r="E370" i="33"/>
  <c r="F370" i="33"/>
  <c r="G370" i="33"/>
  <c r="H370" i="33"/>
  <c r="B371" i="33"/>
  <c r="C371" i="33"/>
  <c r="D371" i="33"/>
  <c r="E371" i="33"/>
  <c r="F371" i="33"/>
  <c r="G371" i="33"/>
  <c r="H371" i="33"/>
  <c r="B372" i="33"/>
  <c r="C372" i="33"/>
  <c r="D372" i="33"/>
  <c r="E372" i="33"/>
  <c r="F372" i="33"/>
  <c r="G372" i="33"/>
  <c r="H372" i="33"/>
  <c r="B373" i="33"/>
  <c r="C373" i="33"/>
  <c r="D373" i="33"/>
  <c r="E373" i="33"/>
  <c r="F373" i="33"/>
  <c r="G373" i="33"/>
  <c r="H373" i="33"/>
  <c r="B374" i="33"/>
  <c r="C374" i="33"/>
  <c r="D374" i="33"/>
  <c r="E374" i="33"/>
  <c r="F374" i="33"/>
  <c r="G374" i="33"/>
  <c r="H374" i="33"/>
  <c r="B375" i="33"/>
  <c r="C375" i="33"/>
  <c r="D375" i="33"/>
  <c r="E375" i="33"/>
  <c r="F375" i="33"/>
  <c r="G375" i="33"/>
  <c r="H375" i="33"/>
  <c r="B376" i="33"/>
  <c r="C376" i="33"/>
  <c r="D376" i="33"/>
  <c r="E376" i="33"/>
  <c r="F376" i="33"/>
  <c r="G376" i="33"/>
  <c r="H376" i="33"/>
  <c r="B377" i="33"/>
  <c r="C377" i="33"/>
  <c r="D377" i="33"/>
  <c r="E377" i="33"/>
  <c r="F377" i="33"/>
  <c r="G377" i="33"/>
  <c r="H377" i="33"/>
  <c r="B378" i="33"/>
  <c r="C378" i="33"/>
  <c r="D378" i="33"/>
  <c r="E378" i="33"/>
  <c r="F378" i="33"/>
  <c r="G378" i="33"/>
  <c r="H378" i="33"/>
  <c r="B379" i="33"/>
  <c r="C379" i="33"/>
  <c r="D379" i="33"/>
  <c r="E379" i="33"/>
  <c r="F379" i="33"/>
  <c r="G379" i="33"/>
  <c r="H379" i="33"/>
  <c r="B380" i="33"/>
  <c r="C380" i="33"/>
  <c r="D380" i="33"/>
  <c r="E380" i="33"/>
  <c r="F380" i="33"/>
  <c r="G380" i="33"/>
  <c r="H380" i="33"/>
  <c r="B381" i="33"/>
  <c r="C381" i="33"/>
  <c r="D381" i="33"/>
  <c r="E381" i="33"/>
  <c r="F381" i="33"/>
  <c r="G381" i="33"/>
  <c r="H381" i="33"/>
  <c r="B382" i="33"/>
  <c r="C382" i="33"/>
  <c r="D382" i="33"/>
  <c r="E382" i="33"/>
  <c r="F382" i="33"/>
  <c r="G382" i="33"/>
  <c r="H382" i="33"/>
  <c r="B383" i="33"/>
  <c r="C383" i="33"/>
  <c r="D383" i="33"/>
  <c r="E383" i="33"/>
  <c r="F383" i="33"/>
  <c r="G383" i="33"/>
  <c r="H383" i="33"/>
  <c r="B384" i="33"/>
  <c r="C384" i="33"/>
  <c r="D384" i="33"/>
  <c r="E384" i="33"/>
  <c r="F384" i="33"/>
  <c r="G384" i="33"/>
  <c r="H384" i="33"/>
  <c r="B385" i="33"/>
  <c r="C385" i="33"/>
  <c r="D385" i="33"/>
  <c r="E385" i="33"/>
  <c r="F385" i="33"/>
  <c r="G385" i="33"/>
  <c r="H385" i="33"/>
  <c r="B386" i="33"/>
  <c r="C386" i="33"/>
  <c r="D386" i="33"/>
  <c r="E386" i="33"/>
  <c r="F386" i="33"/>
  <c r="G386" i="33"/>
  <c r="H386" i="33"/>
  <c r="B387" i="33"/>
  <c r="C387" i="33"/>
  <c r="D387" i="33"/>
  <c r="E387" i="33"/>
  <c r="F387" i="33"/>
  <c r="G387" i="33"/>
  <c r="H387" i="33"/>
  <c r="B388" i="33"/>
  <c r="C388" i="33"/>
  <c r="D388" i="33"/>
  <c r="E388" i="33"/>
  <c r="F388" i="33"/>
  <c r="G388" i="33"/>
  <c r="H388" i="33"/>
  <c r="B389" i="33"/>
  <c r="C389" i="33"/>
  <c r="D389" i="33"/>
  <c r="E389" i="33"/>
  <c r="F389" i="33"/>
  <c r="G389" i="33"/>
  <c r="H389" i="33"/>
  <c r="B390" i="33"/>
  <c r="C390" i="33"/>
  <c r="D390" i="33"/>
  <c r="E390" i="33"/>
  <c r="F390" i="33"/>
  <c r="G390" i="33"/>
  <c r="H390" i="33"/>
  <c r="B391" i="33"/>
  <c r="C391" i="33"/>
  <c r="D391" i="33"/>
  <c r="E391" i="33"/>
  <c r="F391" i="33"/>
  <c r="G391" i="33"/>
  <c r="H391" i="33"/>
  <c r="B392" i="33"/>
  <c r="C392" i="33"/>
  <c r="D392" i="33"/>
  <c r="E392" i="33"/>
  <c r="F392" i="33"/>
  <c r="G392" i="33"/>
  <c r="H392" i="33"/>
  <c r="B393" i="33"/>
  <c r="C393" i="33"/>
  <c r="D393" i="33"/>
  <c r="E393" i="33"/>
  <c r="F393" i="33"/>
  <c r="G393" i="33"/>
  <c r="H393" i="33"/>
  <c r="B394" i="33"/>
  <c r="C394" i="33"/>
  <c r="D394" i="33"/>
  <c r="E394" i="33"/>
  <c r="F394" i="33"/>
  <c r="G394" i="33"/>
  <c r="H394" i="33"/>
  <c r="B395" i="33"/>
  <c r="C395" i="33"/>
  <c r="D395" i="33"/>
  <c r="E395" i="33"/>
  <c r="F395" i="33"/>
  <c r="G395" i="33"/>
  <c r="H395" i="33"/>
  <c r="B396" i="33"/>
  <c r="C396" i="33"/>
  <c r="D396" i="33"/>
  <c r="E396" i="33"/>
  <c r="F396" i="33"/>
  <c r="G396" i="33"/>
  <c r="H396" i="33"/>
  <c r="B397" i="33"/>
  <c r="C397" i="33"/>
  <c r="D397" i="33"/>
  <c r="E397" i="33"/>
  <c r="F397" i="33"/>
  <c r="G397" i="33"/>
  <c r="H397" i="33"/>
  <c r="B398" i="33"/>
  <c r="C398" i="33"/>
  <c r="D398" i="33"/>
  <c r="E398" i="33"/>
  <c r="F398" i="33"/>
  <c r="G398" i="33"/>
  <c r="H398" i="33"/>
  <c r="B399" i="33"/>
  <c r="C399" i="33"/>
  <c r="D399" i="33"/>
  <c r="E399" i="33"/>
  <c r="F399" i="33"/>
  <c r="G399" i="33"/>
  <c r="H399" i="33"/>
  <c r="B400" i="33"/>
  <c r="C400" i="33"/>
  <c r="D400" i="33"/>
  <c r="E400" i="33"/>
  <c r="F400" i="33"/>
  <c r="G400" i="33"/>
  <c r="H400" i="33"/>
  <c r="B401" i="33"/>
  <c r="C401" i="33"/>
  <c r="D401" i="33"/>
  <c r="E401" i="33"/>
  <c r="F401" i="33"/>
  <c r="G401" i="33"/>
  <c r="H401" i="33"/>
  <c r="B402" i="33"/>
  <c r="C402" i="33"/>
  <c r="D402" i="33"/>
  <c r="E402" i="33"/>
  <c r="F402" i="33"/>
  <c r="G402" i="33"/>
  <c r="H402" i="33"/>
  <c r="B403" i="33"/>
  <c r="C403" i="33"/>
  <c r="D403" i="33"/>
  <c r="E403" i="33"/>
  <c r="F403" i="33"/>
  <c r="G403" i="33"/>
  <c r="H403" i="33"/>
  <c r="B404" i="33"/>
  <c r="C404" i="33"/>
  <c r="D404" i="33"/>
  <c r="E404" i="33"/>
  <c r="F404" i="33"/>
  <c r="G404" i="33"/>
  <c r="H404" i="33"/>
  <c r="B405" i="33"/>
  <c r="C405" i="33"/>
  <c r="D405" i="33"/>
  <c r="E405" i="33"/>
  <c r="F405" i="33"/>
  <c r="G405" i="33"/>
  <c r="H405" i="33"/>
  <c r="B406" i="33"/>
  <c r="C406" i="33"/>
  <c r="D406" i="33"/>
  <c r="E406" i="33"/>
  <c r="F406" i="33"/>
  <c r="G406" i="33"/>
  <c r="H406" i="33"/>
  <c r="B407" i="33"/>
  <c r="C407" i="33"/>
  <c r="D407" i="33"/>
  <c r="E407" i="33"/>
  <c r="F407" i="33"/>
  <c r="G407" i="33"/>
  <c r="H407" i="33"/>
  <c r="B408" i="33"/>
  <c r="C408" i="33"/>
  <c r="D408" i="33"/>
  <c r="E408" i="33"/>
  <c r="F408" i="33"/>
  <c r="G408" i="33"/>
  <c r="H408" i="33"/>
  <c r="B409" i="33"/>
  <c r="C409" i="33"/>
  <c r="D409" i="33"/>
  <c r="E409" i="33"/>
  <c r="F409" i="33"/>
  <c r="G409" i="33"/>
  <c r="H409" i="33"/>
  <c r="B410" i="33"/>
  <c r="C410" i="33"/>
  <c r="D410" i="33"/>
  <c r="E410" i="33"/>
  <c r="F410" i="33"/>
  <c r="G410" i="33"/>
  <c r="H410" i="33"/>
  <c r="B411" i="33"/>
  <c r="C411" i="33"/>
  <c r="D411" i="33"/>
  <c r="E411" i="33"/>
  <c r="F411" i="33"/>
  <c r="G411" i="33"/>
  <c r="H411" i="33"/>
  <c r="B412" i="33"/>
  <c r="C412" i="33"/>
  <c r="D412" i="33"/>
  <c r="E412" i="33"/>
  <c r="F412" i="33"/>
  <c r="G412" i="33"/>
  <c r="H412" i="33"/>
  <c r="B413" i="33"/>
  <c r="C413" i="33"/>
  <c r="D413" i="33"/>
  <c r="E413" i="33"/>
  <c r="F413" i="33"/>
  <c r="G413" i="33"/>
  <c r="H413" i="33"/>
  <c r="B414" i="33"/>
  <c r="C414" i="33"/>
  <c r="D414" i="33"/>
  <c r="E414" i="33"/>
  <c r="F414" i="33"/>
  <c r="G414" i="33"/>
  <c r="H414" i="33"/>
  <c r="B415" i="33"/>
  <c r="C415" i="33"/>
  <c r="D415" i="33"/>
  <c r="E415" i="33"/>
  <c r="F415" i="33"/>
  <c r="G415" i="33"/>
  <c r="H415" i="33"/>
  <c r="B416" i="33"/>
  <c r="C416" i="33"/>
  <c r="D416" i="33"/>
  <c r="E416" i="33"/>
  <c r="F416" i="33"/>
  <c r="G416" i="33"/>
  <c r="H416" i="33"/>
  <c r="B417" i="33"/>
  <c r="C417" i="33"/>
  <c r="D417" i="33"/>
  <c r="E417" i="33"/>
  <c r="F417" i="33"/>
  <c r="G417" i="33"/>
  <c r="H417" i="33"/>
  <c r="B418" i="33"/>
  <c r="C418" i="33"/>
  <c r="D418" i="33"/>
  <c r="E418" i="33"/>
  <c r="F418" i="33"/>
  <c r="G418" i="33"/>
  <c r="H418" i="33"/>
  <c r="B419" i="33"/>
  <c r="C419" i="33"/>
  <c r="D419" i="33"/>
  <c r="E419" i="33"/>
  <c r="F419" i="33"/>
  <c r="G419" i="33"/>
  <c r="H419" i="33"/>
  <c r="B420" i="33"/>
  <c r="C420" i="33"/>
  <c r="D420" i="33"/>
  <c r="E420" i="33"/>
  <c r="F420" i="33"/>
  <c r="G420" i="33"/>
  <c r="H420" i="33"/>
  <c r="B421" i="33"/>
  <c r="C421" i="33"/>
  <c r="D421" i="33"/>
  <c r="E421" i="33"/>
  <c r="F421" i="33"/>
  <c r="G421" i="33"/>
  <c r="H421" i="33"/>
  <c r="B422" i="33"/>
  <c r="C422" i="33"/>
  <c r="D422" i="33"/>
  <c r="E422" i="33"/>
  <c r="F422" i="33"/>
  <c r="G422" i="33"/>
  <c r="H422" i="33"/>
  <c r="B423" i="33"/>
  <c r="C423" i="33"/>
  <c r="D423" i="33"/>
  <c r="E423" i="33"/>
  <c r="F423" i="33"/>
  <c r="G423" i="33"/>
  <c r="H423" i="33"/>
  <c r="B424" i="33"/>
  <c r="C424" i="33"/>
  <c r="D424" i="33"/>
  <c r="E424" i="33"/>
  <c r="F424" i="33"/>
  <c r="G424" i="33"/>
  <c r="H424" i="33"/>
  <c r="B425" i="33"/>
  <c r="C425" i="33"/>
  <c r="D425" i="33"/>
  <c r="E425" i="33"/>
  <c r="F425" i="33"/>
  <c r="G425" i="33"/>
  <c r="H425" i="33"/>
  <c r="B426" i="33"/>
  <c r="C426" i="33"/>
  <c r="D426" i="33"/>
  <c r="E426" i="33"/>
  <c r="F426" i="33"/>
  <c r="G426" i="33"/>
  <c r="H426" i="33"/>
  <c r="B427" i="33"/>
  <c r="C427" i="33"/>
  <c r="D427" i="33"/>
  <c r="E427" i="33"/>
  <c r="F427" i="33"/>
  <c r="G427" i="33"/>
  <c r="H427" i="33"/>
  <c r="B428" i="33"/>
  <c r="C428" i="33"/>
  <c r="D428" i="33"/>
  <c r="E428" i="33"/>
  <c r="F428" i="33"/>
  <c r="G428" i="33"/>
  <c r="H428" i="33"/>
  <c r="B429" i="33"/>
  <c r="C429" i="33"/>
  <c r="D429" i="33"/>
  <c r="E429" i="33"/>
  <c r="F429" i="33"/>
  <c r="G429" i="33"/>
  <c r="H429" i="33"/>
  <c r="B430" i="33"/>
  <c r="C430" i="33"/>
  <c r="D430" i="33"/>
  <c r="E430" i="33"/>
  <c r="F430" i="33"/>
  <c r="G430" i="33"/>
  <c r="H430" i="33"/>
  <c r="B431" i="33"/>
  <c r="C431" i="33"/>
  <c r="D431" i="33"/>
  <c r="E431" i="33"/>
  <c r="F431" i="33"/>
  <c r="G431" i="33"/>
  <c r="H431" i="33"/>
  <c r="B432" i="33"/>
  <c r="C432" i="33"/>
  <c r="D432" i="33"/>
  <c r="E432" i="33"/>
  <c r="F432" i="33"/>
  <c r="G432" i="33"/>
  <c r="H432" i="33"/>
  <c r="B433" i="33"/>
  <c r="C433" i="33"/>
  <c r="D433" i="33"/>
  <c r="E433" i="33"/>
  <c r="F433" i="33"/>
  <c r="G433" i="33"/>
  <c r="H433" i="33"/>
  <c r="B434" i="33"/>
  <c r="C434" i="33"/>
  <c r="D434" i="33"/>
  <c r="E434" i="33"/>
  <c r="F434" i="33"/>
  <c r="G434" i="33"/>
  <c r="H434" i="33"/>
  <c r="B435" i="33"/>
  <c r="C435" i="33"/>
  <c r="D435" i="33"/>
  <c r="E435" i="33"/>
  <c r="F435" i="33"/>
  <c r="G435" i="33"/>
  <c r="H435" i="33"/>
  <c r="B436" i="33"/>
  <c r="C436" i="33"/>
  <c r="D436" i="33"/>
  <c r="E436" i="33"/>
  <c r="F436" i="33"/>
  <c r="G436" i="33"/>
  <c r="H436" i="33"/>
  <c r="B437" i="33"/>
  <c r="C437" i="33"/>
  <c r="D437" i="33"/>
  <c r="E437" i="33"/>
  <c r="F437" i="33"/>
  <c r="G437" i="33"/>
  <c r="H437" i="33"/>
  <c r="B438" i="33"/>
  <c r="C438" i="33"/>
  <c r="D438" i="33"/>
  <c r="E438" i="33"/>
  <c r="F438" i="33"/>
  <c r="G438" i="33"/>
  <c r="H438" i="33"/>
  <c r="B439" i="33"/>
  <c r="C439" i="33"/>
  <c r="D439" i="33"/>
  <c r="E439" i="33"/>
  <c r="F439" i="33"/>
  <c r="G439" i="33"/>
  <c r="H439" i="33"/>
  <c r="B440" i="33"/>
  <c r="C440" i="33"/>
  <c r="D440" i="33"/>
  <c r="E440" i="33"/>
  <c r="F440" i="33"/>
  <c r="G440" i="33"/>
  <c r="H440" i="33"/>
  <c r="B441" i="33"/>
  <c r="C441" i="33"/>
  <c r="D441" i="33"/>
  <c r="E441" i="33"/>
  <c r="F441" i="33"/>
  <c r="G441" i="33"/>
  <c r="H441" i="33"/>
  <c r="B442" i="33"/>
  <c r="C442" i="33"/>
  <c r="D442" i="33"/>
  <c r="E442" i="33"/>
  <c r="F442" i="33"/>
  <c r="G442" i="33"/>
  <c r="H442" i="33"/>
  <c r="B443" i="33"/>
  <c r="C443" i="33"/>
  <c r="D443" i="33"/>
  <c r="E443" i="33"/>
  <c r="F443" i="33"/>
  <c r="G443" i="33"/>
  <c r="H443" i="33"/>
  <c r="B444" i="33"/>
  <c r="C444" i="33"/>
  <c r="D444" i="33"/>
  <c r="E444" i="33"/>
  <c r="F444" i="33"/>
  <c r="G444" i="33"/>
  <c r="H444" i="33"/>
  <c r="B445" i="33"/>
  <c r="C445" i="33"/>
  <c r="D445" i="33"/>
  <c r="E445" i="33"/>
  <c r="F445" i="33"/>
  <c r="G445" i="33"/>
  <c r="H445" i="33"/>
  <c r="B446" i="33"/>
  <c r="C446" i="33"/>
  <c r="D446" i="33"/>
  <c r="E446" i="33"/>
  <c r="F446" i="33"/>
  <c r="G446" i="33"/>
  <c r="H446" i="33"/>
  <c r="B447" i="33"/>
  <c r="C447" i="33"/>
  <c r="D447" i="33"/>
  <c r="E447" i="33"/>
  <c r="F447" i="33"/>
  <c r="G447" i="33"/>
  <c r="H447" i="33"/>
  <c r="B448" i="33"/>
  <c r="C448" i="33"/>
  <c r="D448" i="33"/>
  <c r="E448" i="33"/>
  <c r="F448" i="33"/>
  <c r="G448" i="33"/>
  <c r="H448" i="33"/>
  <c r="B449" i="33"/>
  <c r="C449" i="33"/>
  <c r="D449" i="33"/>
  <c r="E449" i="33"/>
  <c r="F449" i="33"/>
  <c r="G449" i="33"/>
  <c r="H449" i="33"/>
  <c r="B450" i="33"/>
  <c r="C450" i="33"/>
  <c r="D450" i="33"/>
  <c r="E450" i="33"/>
  <c r="F450" i="33"/>
  <c r="G450" i="33"/>
  <c r="H450" i="33"/>
  <c r="B451" i="33"/>
  <c r="C451" i="33"/>
  <c r="D451" i="33"/>
  <c r="E451" i="33"/>
  <c r="F451" i="33"/>
  <c r="G451" i="33"/>
  <c r="H451" i="33"/>
  <c r="B452" i="33"/>
  <c r="C452" i="33"/>
  <c r="D452" i="33"/>
  <c r="E452" i="33"/>
  <c r="F452" i="33"/>
  <c r="G452" i="33"/>
  <c r="H452" i="33"/>
  <c r="B453" i="33"/>
  <c r="C453" i="33"/>
  <c r="D453" i="33"/>
  <c r="E453" i="33"/>
  <c r="F453" i="33"/>
  <c r="G453" i="33"/>
  <c r="H453" i="33"/>
  <c r="B454" i="33"/>
  <c r="C454" i="33"/>
  <c r="D454" i="33"/>
  <c r="E454" i="33"/>
  <c r="F454" i="33"/>
  <c r="G454" i="33"/>
  <c r="H454" i="33"/>
  <c r="B455" i="33"/>
  <c r="C455" i="33"/>
  <c r="D455" i="33"/>
  <c r="E455" i="33"/>
  <c r="F455" i="33"/>
  <c r="G455" i="33"/>
  <c r="H455" i="33"/>
  <c r="B456" i="33"/>
  <c r="C456" i="33"/>
  <c r="D456" i="33"/>
  <c r="E456" i="33"/>
  <c r="F456" i="33"/>
  <c r="G456" i="33"/>
  <c r="H456" i="33"/>
  <c r="B457" i="33"/>
  <c r="C457" i="33"/>
  <c r="D457" i="33"/>
  <c r="E457" i="33"/>
  <c r="F457" i="33"/>
  <c r="G457" i="33"/>
  <c r="H457" i="33"/>
  <c r="B458" i="33"/>
  <c r="C458" i="33"/>
  <c r="D458" i="33"/>
  <c r="E458" i="33"/>
  <c r="F458" i="33"/>
  <c r="G458" i="33"/>
  <c r="H458" i="33"/>
  <c r="B459" i="33"/>
  <c r="C459" i="33"/>
  <c r="D459" i="33"/>
  <c r="E459" i="33"/>
  <c r="F459" i="33"/>
  <c r="G459" i="33"/>
  <c r="H459" i="33"/>
  <c r="B460" i="33"/>
  <c r="C460" i="33"/>
  <c r="D460" i="33"/>
  <c r="E460" i="33"/>
  <c r="F460" i="33"/>
  <c r="G460" i="33"/>
  <c r="H460" i="33"/>
  <c r="B461" i="33"/>
  <c r="C461" i="33"/>
  <c r="D461" i="33"/>
  <c r="E461" i="33"/>
  <c r="F461" i="33"/>
  <c r="G461" i="33"/>
  <c r="H461" i="33"/>
  <c r="B462" i="33"/>
  <c r="C462" i="33"/>
  <c r="D462" i="33"/>
  <c r="E462" i="33"/>
  <c r="F462" i="33"/>
  <c r="G462" i="33"/>
  <c r="H462" i="33"/>
  <c r="B463" i="33"/>
  <c r="C463" i="33"/>
  <c r="D463" i="33"/>
  <c r="E463" i="33"/>
  <c r="F463" i="33"/>
  <c r="G463" i="33"/>
  <c r="H463" i="33"/>
  <c r="B464" i="33"/>
  <c r="C464" i="33"/>
  <c r="D464" i="33"/>
  <c r="E464" i="33"/>
  <c r="F464" i="33"/>
  <c r="G464" i="33"/>
  <c r="H464" i="33"/>
  <c r="B465" i="33"/>
  <c r="C465" i="33"/>
  <c r="D465" i="33"/>
  <c r="E465" i="33"/>
  <c r="F465" i="33"/>
  <c r="G465" i="33"/>
  <c r="H465" i="33"/>
  <c r="B466" i="33"/>
  <c r="C466" i="33"/>
  <c r="D466" i="33"/>
  <c r="E466" i="33"/>
  <c r="F466" i="33"/>
  <c r="G466" i="33"/>
  <c r="H466" i="33"/>
  <c r="B467" i="33"/>
  <c r="C467" i="33"/>
  <c r="D467" i="33"/>
  <c r="E467" i="33"/>
  <c r="F467" i="33"/>
  <c r="G467" i="33"/>
  <c r="H467" i="33"/>
  <c r="B468" i="33"/>
  <c r="C468" i="33"/>
  <c r="D468" i="33"/>
  <c r="E468" i="33"/>
  <c r="F468" i="33"/>
  <c r="G468" i="33"/>
  <c r="H468" i="33"/>
  <c r="B469" i="33"/>
  <c r="C469" i="33"/>
  <c r="D469" i="33"/>
  <c r="E469" i="33"/>
  <c r="F469" i="33"/>
  <c r="G469" i="33"/>
  <c r="H469" i="33"/>
  <c r="B470" i="33"/>
  <c r="C470" i="33"/>
  <c r="D470" i="33"/>
  <c r="E470" i="33"/>
  <c r="F470" i="33"/>
  <c r="G470" i="33"/>
  <c r="H470" i="33"/>
  <c r="B471" i="33"/>
  <c r="C471" i="33"/>
  <c r="D471" i="33"/>
  <c r="E471" i="33"/>
  <c r="F471" i="33"/>
  <c r="G471" i="33"/>
  <c r="H471" i="33"/>
  <c r="B472" i="33"/>
  <c r="C472" i="33"/>
  <c r="D472" i="33"/>
  <c r="E472" i="33"/>
  <c r="F472" i="33"/>
  <c r="G472" i="33"/>
  <c r="H472" i="33"/>
  <c r="B473" i="33"/>
  <c r="C473" i="33"/>
  <c r="D473" i="33"/>
  <c r="E473" i="33"/>
  <c r="F473" i="33"/>
  <c r="G473" i="33"/>
  <c r="H473" i="33"/>
  <c r="B474" i="33"/>
  <c r="C474" i="33"/>
  <c r="D474" i="33"/>
  <c r="E474" i="33"/>
  <c r="F474" i="33"/>
  <c r="G474" i="33"/>
  <c r="H474" i="33"/>
  <c r="B475" i="33"/>
  <c r="C475" i="33"/>
  <c r="D475" i="33"/>
  <c r="E475" i="33"/>
  <c r="F475" i="33"/>
  <c r="G475" i="33"/>
  <c r="H475" i="33"/>
  <c r="B476" i="33"/>
  <c r="C476" i="33"/>
  <c r="D476" i="33"/>
  <c r="E476" i="33"/>
  <c r="F476" i="33"/>
  <c r="G476" i="33"/>
  <c r="H476" i="33"/>
  <c r="B477" i="33"/>
  <c r="C477" i="33"/>
  <c r="D477" i="33"/>
  <c r="E477" i="33"/>
  <c r="F477" i="33"/>
  <c r="G477" i="33"/>
  <c r="H477" i="33"/>
  <c r="B478" i="33"/>
  <c r="C478" i="33"/>
  <c r="D478" i="33"/>
  <c r="E478" i="33"/>
  <c r="F478" i="33"/>
  <c r="G478" i="33"/>
  <c r="H478" i="33"/>
  <c r="B479" i="33"/>
  <c r="C479" i="33"/>
  <c r="D479" i="33"/>
  <c r="E479" i="33"/>
  <c r="F479" i="33"/>
  <c r="G479" i="33"/>
  <c r="H479" i="33"/>
  <c r="B480" i="33"/>
  <c r="C480" i="33"/>
  <c r="D480" i="33"/>
  <c r="E480" i="33"/>
  <c r="F480" i="33"/>
  <c r="G480" i="33"/>
  <c r="H480" i="33"/>
  <c r="B481" i="33"/>
  <c r="C481" i="33"/>
  <c r="D481" i="33"/>
  <c r="E481" i="33"/>
  <c r="F481" i="33"/>
  <c r="G481" i="33"/>
  <c r="H481" i="33"/>
  <c r="B482" i="33"/>
  <c r="C482" i="33"/>
  <c r="D482" i="33"/>
  <c r="E482" i="33"/>
  <c r="F482" i="33"/>
  <c r="G482" i="33"/>
  <c r="H482" i="33"/>
  <c r="B483" i="33"/>
  <c r="C483" i="33"/>
  <c r="D483" i="33"/>
  <c r="E483" i="33"/>
  <c r="F483" i="33"/>
  <c r="G483" i="33"/>
  <c r="H483" i="33"/>
  <c r="B484" i="33"/>
  <c r="C484" i="33"/>
  <c r="D484" i="33"/>
  <c r="E484" i="33"/>
  <c r="F484" i="33"/>
  <c r="G484" i="33"/>
  <c r="H484" i="33"/>
  <c r="B485" i="33"/>
  <c r="C485" i="33"/>
  <c r="D485" i="33"/>
  <c r="E485" i="33"/>
  <c r="F485" i="33"/>
  <c r="G485" i="33"/>
  <c r="H485" i="33"/>
  <c r="B486" i="33"/>
  <c r="C486" i="33"/>
  <c r="D486" i="33"/>
  <c r="E486" i="33"/>
  <c r="F486" i="33"/>
  <c r="G486" i="33"/>
  <c r="H486" i="33"/>
  <c r="B487" i="33"/>
  <c r="C487" i="33"/>
  <c r="D487" i="33"/>
  <c r="E487" i="33"/>
  <c r="F487" i="33"/>
  <c r="G487" i="33"/>
  <c r="H487" i="33"/>
  <c r="B488" i="33"/>
  <c r="C488" i="33"/>
  <c r="D488" i="33"/>
  <c r="E488" i="33"/>
  <c r="F488" i="33"/>
  <c r="G488" i="33"/>
  <c r="H488" i="33"/>
  <c r="B489" i="33"/>
  <c r="C489" i="33"/>
  <c r="D489" i="33"/>
  <c r="E489" i="33"/>
  <c r="F489" i="33"/>
  <c r="G489" i="33"/>
  <c r="H489" i="33"/>
  <c r="B490" i="33"/>
  <c r="C490" i="33"/>
  <c r="D490" i="33"/>
  <c r="E490" i="33"/>
  <c r="F490" i="33"/>
  <c r="G490" i="33"/>
  <c r="H490" i="33"/>
  <c r="B491" i="33"/>
  <c r="C491" i="33"/>
  <c r="D491" i="33"/>
  <c r="E491" i="33"/>
  <c r="F491" i="33"/>
  <c r="G491" i="33"/>
  <c r="H491" i="33"/>
  <c r="B492" i="33"/>
  <c r="C492" i="33"/>
  <c r="D492" i="33"/>
  <c r="E492" i="33"/>
  <c r="F492" i="33"/>
  <c r="G492" i="33"/>
  <c r="H492" i="33"/>
  <c r="B493" i="33"/>
  <c r="C493" i="33"/>
  <c r="D493" i="33"/>
  <c r="E493" i="33"/>
  <c r="F493" i="33"/>
  <c r="G493" i="33"/>
  <c r="H493" i="33"/>
  <c r="B494" i="33"/>
  <c r="C494" i="33"/>
  <c r="D494" i="33"/>
  <c r="E494" i="33"/>
  <c r="F494" i="33"/>
  <c r="G494" i="33"/>
  <c r="H494" i="33"/>
  <c r="B495" i="33"/>
  <c r="C495" i="33"/>
  <c r="D495" i="33"/>
  <c r="E495" i="33"/>
  <c r="F495" i="33"/>
  <c r="G495" i="33"/>
  <c r="H495" i="33"/>
  <c r="B496" i="33"/>
  <c r="C496" i="33"/>
  <c r="D496" i="33"/>
  <c r="E496" i="33"/>
  <c r="F496" i="33"/>
  <c r="G496" i="33"/>
  <c r="H496" i="33"/>
  <c r="B497" i="33"/>
  <c r="C497" i="33"/>
  <c r="D497" i="33"/>
  <c r="E497" i="33"/>
  <c r="F497" i="33"/>
  <c r="G497" i="33"/>
  <c r="H497" i="33"/>
  <c r="B498" i="33"/>
  <c r="C498" i="33"/>
  <c r="D498" i="33"/>
  <c r="E498" i="33"/>
  <c r="F498" i="33"/>
  <c r="G498" i="33"/>
  <c r="H498" i="33"/>
  <c r="B499" i="33"/>
  <c r="C499" i="33"/>
  <c r="D499" i="33"/>
  <c r="E499" i="33"/>
  <c r="F499" i="33"/>
  <c r="G499" i="33"/>
  <c r="H499" i="33"/>
  <c r="B500" i="33"/>
  <c r="C500" i="33"/>
  <c r="D500" i="33"/>
  <c r="E500" i="33"/>
  <c r="F500" i="33"/>
  <c r="G500" i="33"/>
  <c r="H500" i="33"/>
  <c r="B501" i="33"/>
  <c r="C501" i="33"/>
  <c r="D501" i="33"/>
  <c r="E501" i="33"/>
  <c r="F501" i="33"/>
  <c r="G501" i="33"/>
  <c r="H501" i="33"/>
  <c r="B502" i="33"/>
  <c r="C502" i="33"/>
  <c r="D502" i="33"/>
  <c r="E502" i="33"/>
  <c r="F502" i="33"/>
  <c r="G502" i="33"/>
  <c r="H502" i="33"/>
  <c r="B503" i="33"/>
  <c r="C503" i="33"/>
  <c r="D503" i="33"/>
  <c r="E503" i="33"/>
  <c r="F503" i="33"/>
  <c r="G503" i="33"/>
  <c r="H503" i="33"/>
  <c r="B504" i="33"/>
  <c r="C504" i="33"/>
  <c r="D504" i="33"/>
  <c r="E504" i="33"/>
  <c r="F504" i="33"/>
  <c r="G504" i="33"/>
  <c r="H504" i="33"/>
  <c r="B505" i="33"/>
  <c r="C505" i="33"/>
  <c r="D505" i="33"/>
  <c r="E505" i="33"/>
  <c r="F505" i="33"/>
  <c r="G505" i="33"/>
  <c r="H505" i="33"/>
  <c r="B506" i="33"/>
  <c r="C506" i="33"/>
  <c r="D506" i="33"/>
  <c r="E506" i="33"/>
  <c r="F506" i="33"/>
  <c r="G506" i="33"/>
  <c r="H506" i="33"/>
  <c r="B7" i="33"/>
  <c r="C7" i="33"/>
  <c r="D7" i="33"/>
  <c r="E7" i="33"/>
  <c r="F7" i="33"/>
  <c r="H7" i="33"/>
  <c r="O466" i="33" l="1"/>
  <c r="O426" i="33"/>
  <c r="O410" i="33"/>
  <c r="O330" i="33"/>
  <c r="O234" i="33"/>
  <c r="O154" i="33"/>
  <c r="O122" i="33"/>
  <c r="O114" i="33"/>
  <c r="O98" i="33"/>
  <c r="O50" i="33"/>
  <c r="O499" i="33"/>
  <c r="O491" i="33"/>
  <c r="O483" i="33"/>
  <c r="O475" i="33"/>
  <c r="O467" i="33"/>
  <c r="O459" i="33"/>
  <c r="O451" i="33"/>
  <c r="O443" i="33"/>
  <c r="O435" i="33"/>
  <c r="O427" i="33"/>
  <c r="O419" i="33"/>
  <c r="O411" i="33"/>
  <c r="O403" i="33"/>
  <c r="O395" i="33"/>
  <c r="O387" i="33"/>
  <c r="O379" i="33"/>
  <c r="O371" i="33"/>
  <c r="O363" i="33"/>
  <c r="O355" i="33"/>
  <c r="O347" i="33"/>
  <c r="O339" i="33"/>
  <c r="O331" i="33"/>
  <c r="O323" i="33"/>
  <c r="O315" i="33"/>
  <c r="O307" i="33"/>
  <c r="O299" i="33"/>
  <c r="O291" i="33"/>
  <c r="O283" i="33"/>
  <c r="O275" i="33"/>
  <c r="O267" i="33"/>
  <c r="O259" i="33"/>
  <c r="O251" i="33"/>
  <c r="O243" i="33"/>
  <c r="O235" i="33"/>
  <c r="O227" i="33"/>
  <c r="O219" i="33"/>
  <c r="O211" i="33"/>
  <c r="O203" i="33"/>
  <c r="O195" i="33"/>
  <c r="O187" i="33"/>
  <c r="O179" i="33"/>
  <c r="O171" i="33"/>
  <c r="O163" i="33"/>
  <c r="O155" i="33"/>
  <c r="O147" i="33"/>
  <c r="O139" i="33"/>
  <c r="O131" i="33"/>
  <c r="O123" i="33"/>
  <c r="O115" i="33"/>
  <c r="O107" i="33"/>
  <c r="O99" i="33"/>
  <c r="O91" i="33"/>
  <c r="O83" i="33"/>
  <c r="O75" i="33"/>
  <c r="O67" i="33"/>
  <c r="O59" i="33"/>
  <c r="O51" i="33"/>
  <c r="O43" i="33"/>
  <c r="O35" i="33"/>
  <c r="O490" i="33"/>
  <c r="O458" i="33"/>
  <c r="O434" i="33"/>
  <c r="O370" i="33"/>
  <c r="O322" i="33"/>
  <c r="O314" i="33"/>
  <c r="O130" i="33"/>
  <c r="O82" i="33"/>
  <c r="O500" i="33"/>
  <c r="O492" i="33"/>
  <c r="O484" i="33"/>
  <c r="O476" i="33"/>
  <c r="O468" i="33"/>
  <c r="O460" i="33"/>
  <c r="O452" i="33"/>
  <c r="O444" i="33"/>
  <c r="O436" i="33"/>
  <c r="O428" i="33"/>
  <c r="O420" i="33"/>
  <c r="O412" i="33"/>
  <c r="O404" i="33"/>
  <c r="O396" i="33"/>
  <c r="O388" i="33"/>
  <c r="O380" i="33"/>
  <c r="O372" i="33"/>
  <c r="O364" i="33"/>
  <c r="O356" i="33"/>
  <c r="O348" i="33"/>
  <c r="O340" i="33"/>
  <c r="O332" i="33"/>
  <c r="O324" i="33"/>
  <c r="O316" i="33"/>
  <c r="O308" i="33"/>
  <c r="O300" i="33"/>
  <c r="O292" i="33"/>
  <c r="O284" i="33"/>
  <c r="O276" i="33"/>
  <c r="O268" i="33"/>
  <c r="O260" i="33"/>
  <c r="O252" i="33"/>
  <c r="O244" i="33"/>
  <c r="O236" i="33"/>
  <c r="O228" i="33"/>
  <c r="O220" i="33"/>
  <c r="O212" i="33"/>
  <c r="O204" i="33"/>
  <c r="O196" i="33"/>
  <c r="O188" i="33"/>
  <c r="O180" i="33"/>
  <c r="O172" i="33"/>
  <c r="O164" i="33"/>
  <c r="O156" i="33"/>
  <c r="O148" i="33"/>
  <c r="O140" i="33"/>
  <c r="O132" i="33"/>
  <c r="O124" i="33"/>
  <c r="O116" i="33"/>
  <c r="O108" i="33"/>
  <c r="O100" i="33"/>
  <c r="O92" i="33"/>
  <c r="O84" i="33"/>
  <c r="O76" i="33"/>
  <c r="O68" i="33"/>
  <c r="O60" i="33"/>
  <c r="O52" i="33"/>
  <c r="O44" i="33"/>
  <c r="O36" i="33"/>
  <c r="O474" i="33"/>
  <c r="O354" i="33"/>
  <c r="O162" i="33"/>
  <c r="O138" i="33"/>
  <c r="O66" i="33"/>
  <c r="O42" i="33"/>
  <c r="O501" i="33"/>
  <c r="O493" i="33"/>
  <c r="O485" i="33"/>
  <c r="O477" i="33"/>
  <c r="O469" i="33"/>
  <c r="O461" i="33"/>
  <c r="O453" i="33"/>
  <c r="O445" i="33"/>
  <c r="O437" i="33"/>
  <c r="O429" i="33"/>
  <c r="O421" i="33"/>
  <c r="O413" i="33"/>
  <c r="O405" i="33"/>
  <c r="O397" i="33"/>
  <c r="O389" i="33"/>
  <c r="O381" i="33"/>
  <c r="O373" i="33"/>
  <c r="O365" i="33"/>
  <c r="O357" i="33"/>
  <c r="O349" i="33"/>
  <c r="O341" i="33"/>
  <c r="O333" i="33"/>
  <c r="O325" i="33"/>
  <c r="O317" i="33"/>
  <c r="O309" i="33"/>
  <c r="O301" i="33"/>
  <c r="O293" i="33"/>
  <c r="O285" i="33"/>
  <c r="O277" i="33"/>
  <c r="O269" i="33"/>
  <c r="O261" i="33"/>
  <c r="O253" i="33"/>
  <c r="O245" i="33"/>
  <c r="O237" i="33"/>
  <c r="O229" i="33"/>
  <c r="O221" i="33"/>
  <c r="O213" i="33"/>
  <c r="O205" i="33"/>
  <c r="O197" i="33"/>
  <c r="O189" i="33"/>
  <c r="O181" i="33"/>
  <c r="O173" i="33"/>
  <c r="O165" i="33"/>
  <c r="O157" i="33"/>
  <c r="O149" i="33"/>
  <c r="O141" i="33"/>
  <c r="O133" i="33"/>
  <c r="O125" i="33"/>
  <c r="O117" i="33"/>
  <c r="O109" i="33"/>
  <c r="O101" i="33"/>
  <c r="O93" i="33"/>
  <c r="O85" i="33"/>
  <c r="O77" i="33"/>
  <c r="O69" i="33"/>
  <c r="O61" i="33"/>
  <c r="O53" i="33"/>
  <c r="O45" i="33"/>
  <c r="O37" i="33"/>
  <c r="O498" i="33"/>
  <c r="O346" i="33"/>
  <c r="O146" i="33"/>
  <c r="O502" i="33"/>
  <c r="O494" i="33"/>
  <c r="O486" i="33"/>
  <c r="O478" i="33"/>
  <c r="O470" i="33"/>
  <c r="O462" i="33"/>
  <c r="O454" i="33"/>
  <c r="O446" i="33"/>
  <c r="O438" i="33"/>
  <c r="O430" i="33"/>
  <c r="O422" i="33"/>
  <c r="O414" i="33"/>
  <c r="O406" i="33"/>
  <c r="O398" i="33"/>
  <c r="O390" i="33"/>
  <c r="O382" i="33"/>
  <c r="O374" i="33"/>
  <c r="O366" i="33"/>
  <c r="O358" i="33"/>
  <c r="O350" i="33"/>
  <c r="O342" i="33"/>
  <c r="O334" i="33"/>
  <c r="O326" i="33"/>
  <c r="O318" i="33"/>
  <c r="O310" i="33"/>
  <c r="O302" i="33"/>
  <c r="O294" i="33"/>
  <c r="O286" i="33"/>
  <c r="O278" i="33"/>
  <c r="O270" i="33"/>
  <c r="O262" i="33"/>
  <c r="O254" i="33"/>
  <c r="O246" i="33"/>
  <c r="O238" i="33"/>
  <c r="O230" i="33"/>
  <c r="O222" i="33"/>
  <c r="O214" i="33"/>
  <c r="O206" i="33"/>
  <c r="O198" i="33"/>
  <c r="O190" i="33"/>
  <c r="O182" i="33"/>
  <c r="O174" i="33"/>
  <c r="O166" i="33"/>
  <c r="O158" i="33"/>
  <c r="O150" i="33"/>
  <c r="O142" i="33"/>
  <c r="O134" i="33"/>
  <c r="O126" i="33"/>
  <c r="O118" i="33"/>
  <c r="O110" i="33"/>
  <c r="O102" i="33"/>
  <c r="O94" i="33"/>
  <c r="O86" i="33"/>
  <c r="O78" i="33"/>
  <c r="O70" i="33"/>
  <c r="O62" i="33"/>
  <c r="O54" i="33"/>
  <c r="O46" i="33"/>
  <c r="O38" i="33"/>
  <c r="O418" i="33"/>
  <c r="O362" i="33"/>
  <c r="O338" i="33"/>
  <c r="O226" i="33"/>
  <c r="O210" i="33"/>
  <c r="O202" i="33"/>
  <c r="O106" i="33"/>
  <c r="O90" i="33"/>
  <c r="O58" i="33"/>
  <c r="O503" i="33"/>
  <c r="O495" i="33"/>
  <c r="O487" i="33"/>
  <c r="O479" i="33"/>
  <c r="O471" i="33"/>
  <c r="O463" i="33"/>
  <c r="O455" i="33"/>
  <c r="O447" i="33"/>
  <c r="O439" i="33"/>
  <c r="O431" i="33"/>
  <c r="O423" i="33"/>
  <c r="O415" i="33"/>
  <c r="O407" i="33"/>
  <c r="O399" i="33"/>
  <c r="O391" i="33"/>
  <c r="O383" i="33"/>
  <c r="O375" i="33"/>
  <c r="O367" i="33"/>
  <c r="O359" i="33"/>
  <c r="O351" i="33"/>
  <c r="O343" i="33"/>
  <c r="O335" i="33"/>
  <c r="O327" i="33"/>
  <c r="O319" i="33"/>
  <c r="O311" i="33"/>
  <c r="O303" i="33"/>
  <c r="O295" i="33"/>
  <c r="O287" i="33"/>
  <c r="O279" i="33"/>
  <c r="O271" i="33"/>
  <c r="O263" i="33"/>
  <c r="O255" i="33"/>
  <c r="O247" i="33"/>
  <c r="O239" i="33"/>
  <c r="O231" i="33"/>
  <c r="O223" i="33"/>
  <c r="O215" i="33"/>
  <c r="O207" i="33"/>
  <c r="O199" i="33"/>
  <c r="O191" i="33"/>
  <c r="O183" i="33"/>
  <c r="O175" i="33"/>
  <c r="O167" i="33"/>
  <c r="O159" i="33"/>
  <c r="O151" i="33"/>
  <c r="O143" i="33"/>
  <c r="O135" i="33"/>
  <c r="O127" i="33"/>
  <c r="O119" i="33"/>
  <c r="O111" i="33"/>
  <c r="O103" i="33"/>
  <c r="O95" i="33"/>
  <c r="O87" i="33"/>
  <c r="O79" i="33"/>
  <c r="O71" i="33"/>
  <c r="O63" i="33"/>
  <c r="O55" i="33"/>
  <c r="O47" i="33"/>
  <c r="O39" i="33"/>
  <c r="O506" i="33"/>
  <c r="O482" i="33"/>
  <c r="O450" i="33"/>
  <c r="O442" i="33"/>
  <c r="O402" i="33"/>
  <c r="O218" i="33"/>
  <c r="O194" i="33"/>
  <c r="O186" i="33"/>
  <c r="O178" i="33"/>
  <c r="O170" i="33"/>
  <c r="O504" i="33"/>
  <c r="O496" i="33"/>
  <c r="O488" i="33"/>
  <c r="O480" i="33"/>
  <c r="O472" i="33"/>
  <c r="O464" i="33"/>
  <c r="O456" i="33"/>
  <c r="O448" i="33"/>
  <c r="O440" i="33"/>
  <c r="O432" i="33"/>
  <c r="O424" i="33"/>
  <c r="O416" i="33"/>
  <c r="O408" i="33"/>
  <c r="O400" i="33"/>
  <c r="O392" i="33"/>
  <c r="O384" i="33"/>
  <c r="O376" i="33"/>
  <c r="O368" i="33"/>
  <c r="O360" i="33"/>
  <c r="O352" i="33"/>
  <c r="O344" i="33"/>
  <c r="O336" i="33"/>
  <c r="O328" i="33"/>
  <c r="O320" i="33"/>
  <c r="O312" i="33"/>
  <c r="O304" i="33"/>
  <c r="O296" i="33"/>
  <c r="O288" i="33"/>
  <c r="O280" i="33"/>
  <c r="O272" i="33"/>
  <c r="O264" i="33"/>
  <c r="O256" i="33"/>
  <c r="O248" i="33"/>
  <c r="O240" i="33"/>
  <c r="O232" i="33"/>
  <c r="O224" i="33"/>
  <c r="O216" i="33"/>
  <c r="O208" i="33"/>
  <c r="O200" i="33"/>
  <c r="O192" i="33"/>
  <c r="O184" i="33"/>
  <c r="O176" i="33"/>
  <c r="O168" i="33"/>
  <c r="O160" i="33"/>
  <c r="O152" i="33"/>
  <c r="O144" i="33"/>
  <c r="O136" i="33"/>
  <c r="O128" i="33"/>
  <c r="O120" i="33"/>
  <c r="O112" i="33"/>
  <c r="O104" i="33"/>
  <c r="O96" i="33"/>
  <c r="O88" i="33"/>
  <c r="O80" i="33"/>
  <c r="O72" i="33"/>
  <c r="O64" i="33"/>
  <c r="O56" i="33"/>
  <c r="O48" i="33"/>
  <c r="O40" i="33"/>
  <c r="O394" i="33"/>
  <c r="O386" i="33"/>
  <c r="O378" i="33"/>
  <c r="O306" i="33"/>
  <c r="O298" i="33"/>
  <c r="O290" i="33"/>
  <c r="O282" i="33"/>
  <c r="O274" i="33"/>
  <c r="O266" i="33"/>
  <c r="O258" i="33"/>
  <c r="O250" i="33"/>
  <c r="O242" i="33"/>
  <c r="O74" i="33"/>
  <c r="O34" i="33"/>
  <c r="O505" i="33"/>
  <c r="O497" i="33"/>
  <c r="O489" i="33"/>
  <c r="O481" i="33"/>
  <c r="O473" i="33"/>
  <c r="O465" i="33"/>
  <c r="O457" i="33"/>
  <c r="O449" i="33"/>
  <c r="O441" i="33"/>
  <c r="O433" i="33"/>
  <c r="O425" i="33"/>
  <c r="O417" i="33"/>
  <c r="O409" i="33"/>
  <c r="O401" i="33"/>
  <c r="O393" i="33"/>
  <c r="O385" i="33"/>
  <c r="O377" i="33"/>
  <c r="O369" i="33"/>
  <c r="O361" i="33"/>
  <c r="O353" i="33"/>
  <c r="O345" i="33"/>
  <c r="O337" i="33"/>
  <c r="O329" i="33"/>
  <c r="O321" i="33"/>
  <c r="O313" i="33"/>
  <c r="O305" i="33"/>
  <c r="O297" i="33"/>
  <c r="O289" i="33"/>
  <c r="O281" i="33"/>
  <c r="O273" i="33"/>
  <c r="O265" i="33"/>
  <c r="O257" i="33"/>
  <c r="O249" i="33"/>
  <c r="O241" i="33"/>
  <c r="O233" i="33"/>
  <c r="O225" i="33"/>
  <c r="O217" i="33"/>
  <c r="O209" i="33"/>
  <c r="O201" i="33"/>
  <c r="O193" i="33"/>
  <c r="O185" i="33"/>
  <c r="O177" i="33"/>
  <c r="O169" i="33"/>
  <c r="O161" i="33"/>
  <c r="O153" i="33"/>
  <c r="O145" i="33"/>
  <c r="O137" i="33"/>
  <c r="O129" i="33"/>
  <c r="O121" i="33"/>
  <c r="O113" i="33"/>
  <c r="O105" i="33"/>
  <c r="O97" i="33"/>
  <c r="O89" i="33"/>
  <c r="O81" i="33"/>
  <c r="O73" i="33"/>
  <c r="O65" i="33"/>
  <c r="O57" i="33"/>
  <c r="O49" i="33"/>
  <c r="O41" i="33"/>
  <c r="I9" i="33"/>
  <c r="R171" i="33" l="1"/>
  <c r="S171" i="33" s="1"/>
  <c r="R454" i="33"/>
  <c r="S454" i="33" s="1"/>
  <c r="R229" i="33"/>
  <c r="S229" i="33" s="1"/>
  <c r="R503" i="33"/>
  <c r="S503" i="33" s="1"/>
  <c r="R119" i="33"/>
  <c r="S119" i="33" s="1"/>
  <c r="R39" i="33"/>
  <c r="S39" i="33" s="1"/>
  <c r="R198" i="33"/>
  <c r="S198" i="33" s="1"/>
  <c r="R47" i="33"/>
  <c r="S47" i="33" s="1"/>
  <c r="R103" i="33"/>
  <c r="S103" i="33" s="1"/>
  <c r="R42" i="33"/>
  <c r="S42" i="33" s="1"/>
  <c r="R111" i="33"/>
  <c r="S111" i="33" s="1"/>
  <c r="R428" i="33"/>
  <c r="S428" i="33" s="1"/>
  <c r="R145" i="33"/>
  <c r="S145" i="33" s="1"/>
  <c r="R273" i="33"/>
  <c r="S273" i="33" s="1"/>
  <c r="R242" i="33"/>
  <c r="S242" i="33" s="1"/>
  <c r="R312" i="33"/>
  <c r="S312" i="33" s="1"/>
  <c r="R97" i="33"/>
  <c r="S97" i="33" s="1"/>
  <c r="R225" i="33"/>
  <c r="S225" i="33" s="1"/>
  <c r="R353" i="33"/>
  <c r="S353" i="33" s="1"/>
  <c r="R481" i="33"/>
  <c r="S481" i="33" s="1"/>
  <c r="R386" i="33"/>
  <c r="S386" i="33" s="1"/>
  <c r="R136" i="33"/>
  <c r="S136" i="33" s="1"/>
  <c r="R264" i="33"/>
  <c r="S264" i="33" s="1"/>
  <c r="R392" i="33"/>
  <c r="S392" i="33" s="1"/>
  <c r="R178" i="33"/>
  <c r="S178" i="33" s="1"/>
  <c r="R295" i="33"/>
  <c r="S295" i="33" s="1"/>
  <c r="R415" i="33"/>
  <c r="S415" i="33" s="1"/>
  <c r="R202" i="33"/>
  <c r="S202" i="33" s="1"/>
  <c r="R94" i="33"/>
  <c r="S94" i="33" s="1"/>
  <c r="R214" i="33"/>
  <c r="S214" i="33" s="1"/>
  <c r="R334" i="33"/>
  <c r="S334" i="33" s="1"/>
  <c r="R61" i="33"/>
  <c r="S61" i="33" s="1"/>
  <c r="R189" i="33"/>
  <c r="S189" i="33" s="1"/>
  <c r="R245" i="33"/>
  <c r="S245" i="33" s="1"/>
  <c r="R373" i="33"/>
  <c r="S373" i="33" s="1"/>
  <c r="R493" i="33"/>
  <c r="S493" i="33" s="1"/>
  <c r="R76" i="33"/>
  <c r="S76" i="33" s="1"/>
  <c r="R140" i="33"/>
  <c r="S140" i="33" s="1"/>
  <c r="R260" i="33"/>
  <c r="S260" i="33" s="1"/>
  <c r="R444" i="33"/>
  <c r="S444" i="33" s="1"/>
  <c r="R395" i="33"/>
  <c r="S395" i="33" s="1"/>
  <c r="R41" i="33"/>
  <c r="S41" i="33" s="1"/>
  <c r="R105" i="33"/>
  <c r="S105" i="33" s="1"/>
  <c r="R169" i="33"/>
  <c r="S169" i="33" s="1"/>
  <c r="R233" i="33"/>
  <c r="S233" i="33" s="1"/>
  <c r="R297" i="33"/>
  <c r="S297" i="33" s="1"/>
  <c r="R361" i="33"/>
  <c r="S361" i="33" s="1"/>
  <c r="R425" i="33"/>
  <c r="S425" i="33" s="1"/>
  <c r="R489" i="33"/>
  <c r="S489" i="33" s="1"/>
  <c r="R266" i="33"/>
  <c r="S266" i="33" s="1"/>
  <c r="R394" i="33"/>
  <c r="S394" i="33" s="1"/>
  <c r="R80" i="33"/>
  <c r="S80" i="33" s="1"/>
  <c r="R144" i="33"/>
  <c r="S144" i="33" s="1"/>
  <c r="R208" i="33"/>
  <c r="S208" i="33" s="1"/>
  <c r="R272" i="33"/>
  <c r="S272" i="33" s="1"/>
  <c r="R336" i="33"/>
  <c r="S336" i="33" s="1"/>
  <c r="R400" i="33"/>
  <c r="S400" i="33" s="1"/>
  <c r="R464" i="33"/>
  <c r="S464" i="33" s="1"/>
  <c r="R186" i="33"/>
  <c r="S186" i="33" s="1"/>
  <c r="R71" i="33"/>
  <c r="S71" i="33" s="1"/>
  <c r="R175" i="33"/>
  <c r="S175" i="33" s="1"/>
  <c r="R239" i="33"/>
  <c r="S239" i="33" s="1"/>
  <c r="R303" i="33"/>
  <c r="S303" i="33" s="1"/>
  <c r="R359" i="33"/>
  <c r="S359" i="33" s="1"/>
  <c r="R423" i="33"/>
  <c r="S423" i="33" s="1"/>
  <c r="R487" i="33"/>
  <c r="S487" i="33" s="1"/>
  <c r="R210" i="33"/>
  <c r="S210" i="33" s="1"/>
  <c r="R38" i="33"/>
  <c r="S38" i="33" s="1"/>
  <c r="R102" i="33"/>
  <c r="S102" i="33" s="1"/>
  <c r="R166" i="33"/>
  <c r="S166" i="33" s="1"/>
  <c r="R222" i="33"/>
  <c r="S222" i="33" s="1"/>
  <c r="R278" i="33"/>
  <c r="S278" i="33" s="1"/>
  <c r="R342" i="33"/>
  <c r="S342" i="33" s="1"/>
  <c r="R406" i="33"/>
  <c r="S406" i="33" s="1"/>
  <c r="R462" i="33"/>
  <c r="S462" i="33" s="1"/>
  <c r="R346" i="33"/>
  <c r="S346" i="33" s="1"/>
  <c r="R69" i="33"/>
  <c r="S69" i="33" s="1"/>
  <c r="R133" i="33"/>
  <c r="S133" i="33" s="1"/>
  <c r="R197" i="33"/>
  <c r="S197" i="33" s="1"/>
  <c r="R253" i="33"/>
  <c r="S253" i="33" s="1"/>
  <c r="R317" i="33"/>
  <c r="S317" i="33" s="1"/>
  <c r="R381" i="33"/>
  <c r="S381" i="33" s="1"/>
  <c r="R445" i="33"/>
  <c r="S445" i="33" s="1"/>
  <c r="R501" i="33"/>
  <c r="S501" i="33" s="1"/>
  <c r="R474" i="33"/>
  <c r="S474" i="33" s="1"/>
  <c r="R84" i="33"/>
  <c r="S84" i="33" s="1"/>
  <c r="R148" i="33"/>
  <c r="S148" i="33" s="1"/>
  <c r="R204" i="33"/>
  <c r="S204" i="33" s="1"/>
  <c r="R268" i="33"/>
  <c r="S268" i="33" s="1"/>
  <c r="R332" i="33"/>
  <c r="S332" i="33" s="1"/>
  <c r="R396" i="33"/>
  <c r="S396" i="33" s="1"/>
  <c r="R452" i="33"/>
  <c r="S452" i="33" s="1"/>
  <c r="R82" i="33"/>
  <c r="S82" i="33" s="1"/>
  <c r="R91" i="33"/>
  <c r="S91" i="33" s="1"/>
  <c r="R155" i="33"/>
  <c r="S155" i="33" s="1"/>
  <c r="R211" i="33"/>
  <c r="S211" i="33" s="1"/>
  <c r="R275" i="33"/>
  <c r="S275" i="33" s="1"/>
  <c r="R339" i="33"/>
  <c r="S339" i="33" s="1"/>
  <c r="R403" i="33"/>
  <c r="S403" i="33" s="1"/>
  <c r="R459" i="33"/>
  <c r="S459" i="33" s="1"/>
  <c r="R114" i="33"/>
  <c r="S114" i="33" s="1"/>
  <c r="R113" i="33"/>
  <c r="S113" i="33" s="1"/>
  <c r="R433" i="33"/>
  <c r="S433" i="33" s="1"/>
  <c r="R88" i="33"/>
  <c r="S88" i="33" s="1"/>
  <c r="R344" i="33"/>
  <c r="S344" i="33" s="1"/>
  <c r="R472" i="33"/>
  <c r="S472" i="33" s="1"/>
  <c r="R79" i="33"/>
  <c r="S79" i="33" s="1"/>
  <c r="R183" i="33"/>
  <c r="S183" i="33" s="1"/>
  <c r="R367" i="33"/>
  <c r="S367" i="33" s="1"/>
  <c r="R431" i="33"/>
  <c r="S431" i="33" s="1"/>
  <c r="R495" i="33"/>
  <c r="S495" i="33" s="1"/>
  <c r="R226" i="33"/>
  <c r="S226" i="33" s="1"/>
  <c r="R46" i="33"/>
  <c r="S46" i="33" s="1"/>
  <c r="R110" i="33"/>
  <c r="S110" i="33" s="1"/>
  <c r="R174" i="33"/>
  <c r="S174" i="33" s="1"/>
  <c r="R350" i="33"/>
  <c r="S350" i="33" s="1"/>
  <c r="R470" i="33"/>
  <c r="S470" i="33" s="1"/>
  <c r="R77" i="33"/>
  <c r="S77" i="33" s="1"/>
  <c r="R205" i="33"/>
  <c r="S205" i="33" s="1"/>
  <c r="R325" i="33"/>
  <c r="S325" i="33" s="1"/>
  <c r="R389" i="33"/>
  <c r="S389" i="33" s="1"/>
  <c r="R92" i="33"/>
  <c r="S92" i="33" s="1"/>
  <c r="R156" i="33"/>
  <c r="S156" i="33" s="1"/>
  <c r="R212" i="33"/>
  <c r="S212" i="33" s="1"/>
  <c r="R276" i="33"/>
  <c r="S276" i="33" s="1"/>
  <c r="R340" i="33"/>
  <c r="S340" i="33" s="1"/>
  <c r="R404" i="33"/>
  <c r="S404" i="33" s="1"/>
  <c r="R460" i="33"/>
  <c r="S460" i="33" s="1"/>
  <c r="R130" i="33"/>
  <c r="S130" i="33" s="1"/>
  <c r="R35" i="33"/>
  <c r="S35" i="33" s="1"/>
  <c r="R99" i="33"/>
  <c r="S99" i="33" s="1"/>
  <c r="R163" i="33"/>
  <c r="S163" i="33" s="1"/>
  <c r="R219" i="33"/>
  <c r="S219" i="33" s="1"/>
  <c r="R283" i="33"/>
  <c r="S283" i="33" s="1"/>
  <c r="R347" i="33"/>
  <c r="S347" i="33" s="1"/>
  <c r="R411" i="33"/>
  <c r="S411" i="33" s="1"/>
  <c r="R467" i="33"/>
  <c r="S467" i="33" s="1"/>
  <c r="R122" i="33"/>
  <c r="S122" i="33" s="1"/>
  <c r="R177" i="33"/>
  <c r="S177" i="33" s="1"/>
  <c r="R369" i="33"/>
  <c r="S369" i="33" s="1"/>
  <c r="R216" i="33"/>
  <c r="S216" i="33" s="1"/>
  <c r="R408" i="33"/>
  <c r="S408" i="33" s="1"/>
  <c r="R194" i="33"/>
  <c r="S194" i="33" s="1"/>
  <c r="R247" i="33"/>
  <c r="S247" i="33" s="1"/>
  <c r="R230" i="33"/>
  <c r="S230" i="33" s="1"/>
  <c r="R286" i="33"/>
  <c r="S286" i="33" s="1"/>
  <c r="R414" i="33"/>
  <c r="S414" i="33" s="1"/>
  <c r="R498" i="33"/>
  <c r="S498" i="33" s="1"/>
  <c r="R141" i="33"/>
  <c r="S141" i="33" s="1"/>
  <c r="R261" i="33"/>
  <c r="S261" i="33" s="1"/>
  <c r="R57" i="33"/>
  <c r="S57" i="33" s="1"/>
  <c r="R121" i="33"/>
  <c r="S121" i="33" s="1"/>
  <c r="R185" i="33"/>
  <c r="S185" i="33" s="1"/>
  <c r="R249" i="33"/>
  <c r="S249" i="33" s="1"/>
  <c r="R313" i="33"/>
  <c r="S313" i="33" s="1"/>
  <c r="R377" i="33"/>
  <c r="S377" i="33" s="1"/>
  <c r="R441" i="33"/>
  <c r="S441" i="33" s="1"/>
  <c r="R505" i="33"/>
  <c r="S505" i="33" s="1"/>
  <c r="R282" i="33"/>
  <c r="S282" i="33" s="1"/>
  <c r="R96" i="33"/>
  <c r="S96" i="33" s="1"/>
  <c r="R160" i="33"/>
  <c r="S160" i="33" s="1"/>
  <c r="R224" i="33"/>
  <c r="S224" i="33" s="1"/>
  <c r="R288" i="33"/>
  <c r="S288" i="33" s="1"/>
  <c r="R352" i="33"/>
  <c r="S352" i="33" s="1"/>
  <c r="R416" i="33"/>
  <c r="S416" i="33" s="1"/>
  <c r="R480" i="33"/>
  <c r="S480" i="33" s="1"/>
  <c r="R218" i="33"/>
  <c r="S218" i="33" s="1"/>
  <c r="R87" i="33"/>
  <c r="S87" i="33" s="1"/>
  <c r="R127" i="33"/>
  <c r="S127" i="33" s="1"/>
  <c r="R191" i="33"/>
  <c r="S191" i="33" s="1"/>
  <c r="R255" i="33"/>
  <c r="S255" i="33" s="1"/>
  <c r="R311" i="33"/>
  <c r="S311" i="33" s="1"/>
  <c r="R375" i="33"/>
  <c r="S375" i="33" s="1"/>
  <c r="R439" i="33"/>
  <c r="S439" i="33" s="1"/>
  <c r="R338" i="33"/>
  <c r="S338" i="33" s="1"/>
  <c r="R54" i="33"/>
  <c r="S54" i="33" s="1"/>
  <c r="R118" i="33"/>
  <c r="S118" i="33" s="1"/>
  <c r="R182" i="33"/>
  <c r="S182" i="33" s="1"/>
  <c r="R238" i="33"/>
  <c r="S238" i="33" s="1"/>
  <c r="R294" i="33"/>
  <c r="S294" i="33" s="1"/>
  <c r="R358" i="33"/>
  <c r="S358" i="33" s="1"/>
  <c r="R422" i="33"/>
  <c r="S422" i="33" s="1"/>
  <c r="R478" i="33"/>
  <c r="S478" i="33" s="1"/>
  <c r="R85" i="33"/>
  <c r="S85" i="33" s="1"/>
  <c r="R149" i="33"/>
  <c r="S149" i="33" s="1"/>
  <c r="R213" i="33"/>
  <c r="S213" i="33" s="1"/>
  <c r="R269" i="33"/>
  <c r="S269" i="33" s="1"/>
  <c r="R333" i="33"/>
  <c r="S333" i="33" s="1"/>
  <c r="R397" i="33"/>
  <c r="S397" i="33" s="1"/>
  <c r="R453" i="33"/>
  <c r="S453" i="33" s="1"/>
  <c r="R36" i="33"/>
  <c r="S36" i="33" s="1"/>
  <c r="R100" i="33"/>
  <c r="S100" i="33" s="1"/>
  <c r="R164" i="33"/>
  <c r="S164" i="33" s="1"/>
  <c r="R220" i="33"/>
  <c r="S220" i="33" s="1"/>
  <c r="R284" i="33"/>
  <c r="S284" i="33" s="1"/>
  <c r="R348" i="33"/>
  <c r="S348" i="33" s="1"/>
  <c r="R412" i="33"/>
  <c r="S412" i="33" s="1"/>
  <c r="R468" i="33"/>
  <c r="S468" i="33" s="1"/>
  <c r="R314" i="33"/>
  <c r="S314" i="33" s="1"/>
  <c r="R43" i="33"/>
  <c r="S43" i="33" s="1"/>
  <c r="R107" i="33"/>
  <c r="S107" i="33" s="1"/>
  <c r="R227" i="33"/>
  <c r="S227" i="33" s="1"/>
  <c r="R291" i="33"/>
  <c r="S291" i="33" s="1"/>
  <c r="R355" i="33"/>
  <c r="S355" i="33" s="1"/>
  <c r="R419" i="33"/>
  <c r="S419" i="33" s="1"/>
  <c r="R475" i="33"/>
  <c r="S475" i="33" s="1"/>
  <c r="R154" i="33"/>
  <c r="S154" i="33" s="1"/>
  <c r="R241" i="33"/>
  <c r="S241" i="33" s="1"/>
  <c r="R497" i="33"/>
  <c r="S497" i="33" s="1"/>
  <c r="R280" i="33"/>
  <c r="S280" i="33" s="1"/>
  <c r="R65" i="33"/>
  <c r="S65" i="33" s="1"/>
  <c r="R193" i="33"/>
  <c r="S193" i="33" s="1"/>
  <c r="R321" i="33"/>
  <c r="S321" i="33" s="1"/>
  <c r="R449" i="33"/>
  <c r="S449" i="33" s="1"/>
  <c r="R290" i="33"/>
  <c r="S290" i="33" s="1"/>
  <c r="R168" i="33"/>
  <c r="S168" i="33" s="1"/>
  <c r="R296" i="33"/>
  <c r="S296" i="33" s="1"/>
  <c r="R424" i="33"/>
  <c r="S424" i="33" s="1"/>
  <c r="R135" i="33"/>
  <c r="S135" i="33" s="1"/>
  <c r="R319" i="33"/>
  <c r="S319" i="33" s="1"/>
  <c r="R62" i="33"/>
  <c r="S62" i="33" s="1"/>
  <c r="R190" i="33"/>
  <c r="S190" i="33" s="1"/>
  <c r="R302" i="33"/>
  <c r="S302" i="33" s="1"/>
  <c r="R430" i="33"/>
  <c r="S430" i="33" s="1"/>
  <c r="R93" i="33"/>
  <c r="S93" i="33" s="1"/>
  <c r="R221" i="33"/>
  <c r="S221" i="33" s="1"/>
  <c r="R341" i="33"/>
  <c r="S341" i="33" s="1"/>
  <c r="R108" i="33"/>
  <c r="S108" i="33" s="1"/>
  <c r="R228" i="33"/>
  <c r="S228" i="33" s="1"/>
  <c r="R356" i="33"/>
  <c r="S356" i="33" s="1"/>
  <c r="R476" i="33"/>
  <c r="S476" i="33" s="1"/>
  <c r="R322" i="33"/>
  <c r="S322" i="33" s="1"/>
  <c r="R51" i="33"/>
  <c r="S51" i="33" s="1"/>
  <c r="R115" i="33"/>
  <c r="S115" i="33" s="1"/>
  <c r="R235" i="33"/>
  <c r="S235" i="33" s="1"/>
  <c r="R299" i="33"/>
  <c r="S299" i="33" s="1"/>
  <c r="R427" i="33"/>
  <c r="S427" i="33" s="1"/>
  <c r="R483" i="33"/>
  <c r="S483" i="33" s="1"/>
  <c r="R234" i="33"/>
  <c r="S234" i="33" s="1"/>
  <c r="R49" i="33"/>
  <c r="S49" i="33" s="1"/>
  <c r="R305" i="33"/>
  <c r="S305" i="33" s="1"/>
  <c r="R274" i="33"/>
  <c r="S274" i="33" s="1"/>
  <c r="R152" i="33"/>
  <c r="S152" i="33" s="1"/>
  <c r="R129" i="33"/>
  <c r="S129" i="33" s="1"/>
  <c r="R257" i="33"/>
  <c r="S257" i="33" s="1"/>
  <c r="R385" i="33"/>
  <c r="S385" i="33" s="1"/>
  <c r="R34" i="33"/>
  <c r="S34" i="33" s="1"/>
  <c r="R40" i="33"/>
  <c r="S40" i="33" s="1"/>
  <c r="R104" i="33"/>
  <c r="S104" i="33" s="1"/>
  <c r="R232" i="33"/>
  <c r="S232" i="33" s="1"/>
  <c r="R360" i="33"/>
  <c r="S360" i="33" s="1"/>
  <c r="R488" i="33"/>
  <c r="S488" i="33" s="1"/>
  <c r="R402" i="33"/>
  <c r="S402" i="33" s="1"/>
  <c r="R95" i="33"/>
  <c r="S95" i="33" s="1"/>
  <c r="R199" i="33"/>
  <c r="S199" i="33" s="1"/>
  <c r="R263" i="33"/>
  <c r="S263" i="33" s="1"/>
  <c r="R383" i="33"/>
  <c r="S383" i="33" s="1"/>
  <c r="R447" i="33"/>
  <c r="S447" i="33" s="1"/>
  <c r="R126" i="33"/>
  <c r="S126" i="33" s="1"/>
  <c r="R246" i="33"/>
  <c r="S246" i="33" s="1"/>
  <c r="R366" i="33"/>
  <c r="S366" i="33" s="1"/>
  <c r="R486" i="33"/>
  <c r="S486" i="33" s="1"/>
  <c r="R157" i="33"/>
  <c r="S157" i="33" s="1"/>
  <c r="R277" i="33"/>
  <c r="S277" i="33" s="1"/>
  <c r="R405" i="33"/>
  <c r="S405" i="33" s="1"/>
  <c r="R461" i="33"/>
  <c r="S461" i="33" s="1"/>
  <c r="R44" i="33"/>
  <c r="S44" i="33" s="1"/>
  <c r="R172" i="33"/>
  <c r="S172" i="33" s="1"/>
  <c r="R292" i="33"/>
  <c r="S292" i="33" s="1"/>
  <c r="R420" i="33"/>
  <c r="S420" i="33" s="1"/>
  <c r="R363" i="33"/>
  <c r="S363" i="33" s="1"/>
  <c r="R73" i="33"/>
  <c r="S73" i="33" s="1"/>
  <c r="R137" i="33"/>
  <c r="S137" i="33" s="1"/>
  <c r="R201" i="33"/>
  <c r="S201" i="33" s="1"/>
  <c r="R265" i="33"/>
  <c r="S265" i="33" s="1"/>
  <c r="R329" i="33"/>
  <c r="S329" i="33" s="1"/>
  <c r="R393" i="33"/>
  <c r="S393" i="33" s="1"/>
  <c r="R457" i="33"/>
  <c r="S457" i="33" s="1"/>
  <c r="R74" i="33"/>
  <c r="S74" i="33" s="1"/>
  <c r="R298" i="33"/>
  <c r="S298" i="33" s="1"/>
  <c r="R48" i="33"/>
  <c r="S48" i="33" s="1"/>
  <c r="R112" i="33"/>
  <c r="S112" i="33" s="1"/>
  <c r="R176" i="33"/>
  <c r="S176" i="33" s="1"/>
  <c r="R240" i="33"/>
  <c r="S240" i="33" s="1"/>
  <c r="R304" i="33"/>
  <c r="S304" i="33" s="1"/>
  <c r="R368" i="33"/>
  <c r="S368" i="33" s="1"/>
  <c r="R432" i="33"/>
  <c r="S432" i="33" s="1"/>
  <c r="R496" i="33"/>
  <c r="S496" i="33" s="1"/>
  <c r="R442" i="33"/>
  <c r="S442" i="33" s="1"/>
  <c r="R143" i="33"/>
  <c r="S143" i="33" s="1"/>
  <c r="R207" i="33"/>
  <c r="S207" i="33" s="1"/>
  <c r="R271" i="33"/>
  <c r="S271" i="33" s="1"/>
  <c r="R327" i="33"/>
  <c r="S327" i="33" s="1"/>
  <c r="R391" i="33"/>
  <c r="S391" i="33" s="1"/>
  <c r="R455" i="33"/>
  <c r="S455" i="33" s="1"/>
  <c r="R58" i="33"/>
  <c r="S58" i="33" s="1"/>
  <c r="R362" i="33"/>
  <c r="S362" i="33" s="1"/>
  <c r="R70" i="33"/>
  <c r="S70" i="33" s="1"/>
  <c r="R134" i="33"/>
  <c r="S134" i="33" s="1"/>
  <c r="R254" i="33"/>
  <c r="S254" i="33" s="1"/>
  <c r="R310" i="33"/>
  <c r="S310" i="33" s="1"/>
  <c r="R374" i="33"/>
  <c r="S374" i="33" s="1"/>
  <c r="R438" i="33"/>
  <c r="S438" i="33" s="1"/>
  <c r="R494" i="33"/>
  <c r="S494" i="33" s="1"/>
  <c r="R37" i="33"/>
  <c r="S37" i="33" s="1"/>
  <c r="R101" i="33"/>
  <c r="S101" i="33" s="1"/>
  <c r="R165" i="33"/>
  <c r="S165" i="33" s="1"/>
  <c r="R285" i="33"/>
  <c r="S285" i="33" s="1"/>
  <c r="R349" i="33"/>
  <c r="S349" i="33" s="1"/>
  <c r="R413" i="33"/>
  <c r="S413" i="33" s="1"/>
  <c r="R469" i="33"/>
  <c r="S469" i="33" s="1"/>
  <c r="R66" i="33"/>
  <c r="S66" i="33" s="1"/>
  <c r="R52" i="33"/>
  <c r="S52" i="33" s="1"/>
  <c r="R116" i="33"/>
  <c r="S116" i="33" s="1"/>
  <c r="R180" i="33"/>
  <c r="S180" i="33" s="1"/>
  <c r="R236" i="33"/>
  <c r="S236" i="33" s="1"/>
  <c r="R300" i="33"/>
  <c r="S300" i="33" s="1"/>
  <c r="R364" i="33"/>
  <c r="S364" i="33" s="1"/>
  <c r="R484" i="33"/>
  <c r="S484" i="33" s="1"/>
  <c r="R370" i="33"/>
  <c r="S370" i="33" s="1"/>
  <c r="R59" i="33"/>
  <c r="S59" i="33" s="1"/>
  <c r="R123" i="33"/>
  <c r="S123" i="33" s="1"/>
  <c r="R179" i="33"/>
  <c r="S179" i="33" s="1"/>
  <c r="R243" i="33"/>
  <c r="S243" i="33" s="1"/>
  <c r="R307" i="33"/>
  <c r="S307" i="33" s="1"/>
  <c r="R371" i="33"/>
  <c r="S371" i="33" s="1"/>
  <c r="R435" i="33"/>
  <c r="S435" i="33" s="1"/>
  <c r="R491" i="33"/>
  <c r="S491" i="33" s="1"/>
  <c r="R330" i="33"/>
  <c r="S330" i="33" s="1"/>
  <c r="R337" i="33"/>
  <c r="S337" i="33" s="1"/>
  <c r="R56" i="33"/>
  <c r="S56" i="33" s="1"/>
  <c r="R248" i="33"/>
  <c r="S248" i="33" s="1"/>
  <c r="R440" i="33"/>
  <c r="S440" i="33" s="1"/>
  <c r="R450" i="33"/>
  <c r="S450" i="33" s="1"/>
  <c r="R215" i="33"/>
  <c r="S215" i="33" s="1"/>
  <c r="R279" i="33"/>
  <c r="S279" i="33" s="1"/>
  <c r="R399" i="33"/>
  <c r="S399" i="33" s="1"/>
  <c r="R463" i="33"/>
  <c r="S463" i="33" s="1"/>
  <c r="R418" i="33"/>
  <c r="S418" i="33" s="1"/>
  <c r="R142" i="33"/>
  <c r="S142" i="33" s="1"/>
  <c r="R382" i="33"/>
  <c r="S382" i="33" s="1"/>
  <c r="R502" i="33"/>
  <c r="S502" i="33" s="1"/>
  <c r="R109" i="33"/>
  <c r="S109" i="33" s="1"/>
  <c r="R357" i="33"/>
  <c r="S357" i="33" s="1"/>
  <c r="R421" i="33"/>
  <c r="S421" i="33" s="1"/>
  <c r="R477" i="33"/>
  <c r="S477" i="33" s="1"/>
  <c r="R138" i="33"/>
  <c r="S138" i="33" s="1"/>
  <c r="R124" i="33"/>
  <c r="S124" i="33" s="1"/>
  <c r="R188" i="33"/>
  <c r="S188" i="33" s="1"/>
  <c r="R244" i="33"/>
  <c r="S244" i="33" s="1"/>
  <c r="R308" i="33"/>
  <c r="S308" i="33" s="1"/>
  <c r="R372" i="33"/>
  <c r="S372" i="33" s="1"/>
  <c r="R434" i="33"/>
  <c r="S434" i="33" s="1"/>
  <c r="R67" i="33"/>
  <c r="S67" i="33" s="1"/>
  <c r="R131" i="33"/>
  <c r="S131" i="33" s="1"/>
  <c r="R187" i="33"/>
  <c r="S187" i="33" s="1"/>
  <c r="R251" i="33"/>
  <c r="S251" i="33" s="1"/>
  <c r="R315" i="33"/>
  <c r="S315" i="33" s="1"/>
  <c r="R379" i="33"/>
  <c r="S379" i="33" s="1"/>
  <c r="R443" i="33"/>
  <c r="S443" i="33" s="1"/>
  <c r="R499" i="33"/>
  <c r="S499" i="33" s="1"/>
  <c r="R410" i="33"/>
  <c r="S410" i="33" s="1"/>
  <c r="R81" i="33"/>
  <c r="S81" i="33" s="1"/>
  <c r="R401" i="33"/>
  <c r="S401" i="33" s="1"/>
  <c r="R306" i="33"/>
  <c r="S306" i="33" s="1"/>
  <c r="R120" i="33"/>
  <c r="S120" i="33" s="1"/>
  <c r="R376" i="33"/>
  <c r="S376" i="33" s="1"/>
  <c r="R504" i="33"/>
  <c r="S504" i="33" s="1"/>
  <c r="R151" i="33"/>
  <c r="S151" i="33" s="1"/>
  <c r="R335" i="33"/>
  <c r="S335" i="33" s="1"/>
  <c r="R90" i="33"/>
  <c r="S90" i="33" s="1"/>
  <c r="R78" i="33"/>
  <c r="S78" i="33" s="1"/>
  <c r="R318" i="33"/>
  <c r="S318" i="33" s="1"/>
  <c r="R446" i="33"/>
  <c r="S446" i="33" s="1"/>
  <c r="R45" i="33"/>
  <c r="S45" i="33" s="1"/>
  <c r="R173" i="33"/>
  <c r="S173" i="33" s="1"/>
  <c r="R293" i="33"/>
  <c r="S293" i="33" s="1"/>
  <c r="R60" i="33"/>
  <c r="S60" i="33" s="1"/>
  <c r="R89" i="33"/>
  <c r="S89" i="33" s="1"/>
  <c r="R153" i="33"/>
  <c r="S153" i="33" s="1"/>
  <c r="R217" i="33"/>
  <c r="S217" i="33" s="1"/>
  <c r="R281" i="33"/>
  <c r="S281" i="33" s="1"/>
  <c r="R345" i="33"/>
  <c r="S345" i="33" s="1"/>
  <c r="R409" i="33"/>
  <c r="S409" i="33" s="1"/>
  <c r="R473" i="33"/>
  <c r="S473" i="33" s="1"/>
  <c r="R250" i="33"/>
  <c r="S250" i="33" s="1"/>
  <c r="R378" i="33"/>
  <c r="S378" i="33" s="1"/>
  <c r="R64" i="33"/>
  <c r="S64" i="33" s="1"/>
  <c r="R128" i="33"/>
  <c r="S128" i="33" s="1"/>
  <c r="R192" i="33"/>
  <c r="S192" i="33" s="1"/>
  <c r="R256" i="33"/>
  <c r="S256" i="33" s="1"/>
  <c r="R320" i="33"/>
  <c r="S320" i="33" s="1"/>
  <c r="R384" i="33"/>
  <c r="S384" i="33" s="1"/>
  <c r="R448" i="33"/>
  <c r="S448" i="33" s="1"/>
  <c r="R170" i="33"/>
  <c r="S170" i="33" s="1"/>
  <c r="R482" i="33"/>
  <c r="S482" i="33" s="1"/>
  <c r="R55" i="33"/>
  <c r="S55" i="33" s="1"/>
  <c r="R159" i="33"/>
  <c r="S159" i="33" s="1"/>
  <c r="R223" i="33"/>
  <c r="S223" i="33" s="1"/>
  <c r="R287" i="33"/>
  <c r="S287" i="33" s="1"/>
  <c r="R343" i="33"/>
  <c r="S343" i="33" s="1"/>
  <c r="R407" i="33"/>
  <c r="S407" i="33" s="1"/>
  <c r="R471" i="33"/>
  <c r="S471" i="33" s="1"/>
  <c r="R106" i="33"/>
  <c r="S106" i="33" s="1"/>
  <c r="R86" i="33"/>
  <c r="S86" i="33" s="1"/>
  <c r="R150" i="33"/>
  <c r="S150" i="33" s="1"/>
  <c r="R206" i="33"/>
  <c r="S206" i="33" s="1"/>
  <c r="R262" i="33"/>
  <c r="S262" i="33" s="1"/>
  <c r="R326" i="33"/>
  <c r="S326" i="33" s="1"/>
  <c r="R390" i="33"/>
  <c r="S390" i="33" s="1"/>
  <c r="R146" i="33"/>
  <c r="S146" i="33" s="1"/>
  <c r="R53" i="33"/>
  <c r="S53" i="33" s="1"/>
  <c r="R117" i="33"/>
  <c r="S117" i="33" s="1"/>
  <c r="R181" i="33"/>
  <c r="S181" i="33" s="1"/>
  <c r="R237" i="33"/>
  <c r="S237" i="33" s="1"/>
  <c r="R301" i="33"/>
  <c r="S301" i="33" s="1"/>
  <c r="R365" i="33"/>
  <c r="S365" i="33" s="1"/>
  <c r="R429" i="33"/>
  <c r="S429" i="33" s="1"/>
  <c r="R485" i="33"/>
  <c r="S485" i="33" s="1"/>
  <c r="R162" i="33"/>
  <c r="S162" i="33" s="1"/>
  <c r="R68" i="33"/>
  <c r="S68" i="33" s="1"/>
  <c r="R132" i="33"/>
  <c r="S132" i="33" s="1"/>
  <c r="R196" i="33"/>
  <c r="S196" i="33" s="1"/>
  <c r="R252" i="33"/>
  <c r="S252" i="33" s="1"/>
  <c r="R316" i="33"/>
  <c r="S316" i="33" s="1"/>
  <c r="R380" i="33"/>
  <c r="S380" i="33" s="1"/>
  <c r="R436" i="33"/>
  <c r="S436" i="33" s="1"/>
  <c r="R492" i="33"/>
  <c r="S492" i="33" s="1"/>
  <c r="R458" i="33"/>
  <c r="S458" i="33" s="1"/>
  <c r="R75" i="33"/>
  <c r="S75" i="33" s="1"/>
  <c r="R139" i="33"/>
  <c r="S139" i="33" s="1"/>
  <c r="R195" i="33"/>
  <c r="S195" i="33" s="1"/>
  <c r="R259" i="33"/>
  <c r="S259" i="33" s="1"/>
  <c r="R323" i="33"/>
  <c r="S323" i="33" s="1"/>
  <c r="R387" i="33"/>
  <c r="S387" i="33" s="1"/>
  <c r="R451" i="33"/>
  <c r="S451" i="33" s="1"/>
  <c r="R50" i="33"/>
  <c r="S50" i="33" s="1"/>
  <c r="R426" i="33"/>
  <c r="S426" i="33" s="1"/>
  <c r="R209" i="33"/>
  <c r="S209" i="33" s="1"/>
  <c r="R465" i="33"/>
  <c r="S465" i="33" s="1"/>
  <c r="R184" i="33"/>
  <c r="S184" i="33" s="1"/>
  <c r="R161" i="33"/>
  <c r="S161" i="33" s="1"/>
  <c r="R289" i="33"/>
  <c r="S289" i="33" s="1"/>
  <c r="R417" i="33"/>
  <c r="S417" i="33" s="1"/>
  <c r="R258" i="33"/>
  <c r="S258" i="33" s="1"/>
  <c r="R72" i="33"/>
  <c r="S72" i="33" s="1"/>
  <c r="R200" i="33"/>
  <c r="S200" i="33" s="1"/>
  <c r="R328" i="33"/>
  <c r="S328" i="33" s="1"/>
  <c r="R456" i="33"/>
  <c r="S456" i="33" s="1"/>
  <c r="R506" i="33"/>
  <c r="S506" i="33" s="1"/>
  <c r="R63" i="33"/>
  <c r="S63" i="33" s="1"/>
  <c r="R167" i="33"/>
  <c r="S167" i="33" s="1"/>
  <c r="R231" i="33"/>
  <c r="S231" i="33" s="1"/>
  <c r="R351" i="33"/>
  <c r="S351" i="33" s="1"/>
  <c r="R479" i="33"/>
  <c r="S479" i="33" s="1"/>
  <c r="R158" i="33"/>
  <c r="S158" i="33" s="1"/>
  <c r="R270" i="33"/>
  <c r="S270" i="33" s="1"/>
  <c r="R398" i="33"/>
  <c r="S398" i="33" s="1"/>
  <c r="R125" i="33"/>
  <c r="S125" i="33" s="1"/>
  <c r="R309" i="33"/>
  <c r="S309" i="33" s="1"/>
  <c r="R437" i="33"/>
  <c r="S437" i="33" s="1"/>
  <c r="R354" i="33"/>
  <c r="S354" i="33" s="1"/>
  <c r="R324" i="33"/>
  <c r="S324" i="33" s="1"/>
  <c r="R388" i="33"/>
  <c r="S388" i="33" s="1"/>
  <c r="R500" i="33"/>
  <c r="S500" i="33" s="1"/>
  <c r="R490" i="33"/>
  <c r="S490" i="33" s="1"/>
  <c r="R83" i="33"/>
  <c r="S83" i="33" s="1"/>
  <c r="R147" i="33"/>
  <c r="S147" i="33" s="1"/>
  <c r="R203" i="33"/>
  <c r="S203" i="33" s="1"/>
  <c r="R267" i="33"/>
  <c r="S267" i="33" s="1"/>
  <c r="R331" i="33"/>
  <c r="S331" i="33" s="1"/>
  <c r="R98" i="33"/>
  <c r="S98" i="33" s="1"/>
  <c r="R466" i="33"/>
  <c r="S466" i="33" s="1"/>
  <c r="J156" i="32"/>
  <c r="J157" i="32"/>
  <c r="J158" i="32"/>
  <c r="J159" i="32"/>
  <c r="J160" i="32"/>
  <c r="J161" i="32"/>
  <c r="J162" i="32"/>
  <c r="J163" i="32"/>
  <c r="J164" i="32"/>
  <c r="J165" i="32"/>
  <c r="J166" i="32"/>
  <c r="J167" i="32"/>
  <c r="J168" i="32"/>
  <c r="J169" i="32"/>
  <c r="J170" i="32"/>
  <c r="J171" i="32"/>
  <c r="J172" i="32"/>
  <c r="J173" i="32"/>
  <c r="J174" i="32"/>
  <c r="J175" i="32"/>
  <c r="J176" i="32"/>
  <c r="J177" i="32"/>
  <c r="J178" i="32"/>
  <c r="J179" i="32"/>
  <c r="J180" i="32"/>
  <c r="J181" i="32"/>
  <c r="J182" i="32"/>
  <c r="J183" i="32"/>
  <c r="J184" i="32"/>
  <c r="J185" i="32"/>
  <c r="J186" i="32"/>
  <c r="J187" i="32"/>
  <c r="J188" i="32"/>
  <c r="J189" i="32"/>
  <c r="J190" i="32"/>
  <c r="J191" i="32"/>
  <c r="J192" i="32"/>
  <c r="J193" i="32"/>
  <c r="J194" i="32"/>
  <c r="J195" i="32"/>
  <c r="J196" i="32"/>
  <c r="J197" i="32"/>
  <c r="J198" i="32"/>
  <c r="J199" i="32"/>
  <c r="J200" i="32"/>
  <c r="J201" i="32"/>
  <c r="J202" i="32"/>
  <c r="J203" i="32"/>
  <c r="J204" i="32"/>
  <c r="J205" i="32"/>
  <c r="J206" i="32"/>
  <c r="J207" i="32"/>
  <c r="J208" i="32"/>
  <c r="J209" i="32"/>
  <c r="J210" i="32"/>
  <c r="J211" i="32"/>
  <c r="J212" i="32"/>
  <c r="L213" i="32"/>
  <c r="N213" i="32" s="1"/>
  <c r="J213" i="32"/>
  <c r="L214" i="32"/>
  <c r="N214" i="32" s="1"/>
  <c r="J214" i="32"/>
  <c r="L215" i="32"/>
  <c r="N215" i="32" s="1"/>
  <c r="J215" i="32"/>
  <c r="L216" i="32"/>
  <c r="N216" i="32" s="1"/>
  <c r="J216" i="32"/>
  <c r="L217" i="32"/>
  <c r="N217" i="32" s="1"/>
  <c r="J217" i="32"/>
  <c r="L218" i="32"/>
  <c r="N218" i="32" s="1"/>
  <c r="J218" i="32"/>
  <c r="L219" i="32"/>
  <c r="N219" i="32" s="1"/>
  <c r="J219" i="32"/>
  <c r="L220" i="32"/>
  <c r="N220" i="32" s="1"/>
  <c r="J220" i="32"/>
  <c r="L221" i="32"/>
  <c r="N221" i="32" s="1"/>
  <c r="J221" i="32"/>
  <c r="L222" i="32"/>
  <c r="N222" i="32" s="1"/>
  <c r="J222" i="32"/>
  <c r="L223" i="32"/>
  <c r="N223" i="32" s="1"/>
  <c r="J223" i="32"/>
  <c r="L224" i="32"/>
  <c r="N224" i="32" s="1"/>
  <c r="J224" i="32"/>
  <c r="L225" i="32"/>
  <c r="N225" i="32" s="1"/>
  <c r="J225" i="32"/>
  <c r="L226" i="32"/>
  <c r="N226" i="32" s="1"/>
  <c r="J226" i="32"/>
  <c r="L227" i="32"/>
  <c r="N227" i="32" s="1"/>
  <c r="J227" i="32"/>
  <c r="L228" i="32"/>
  <c r="N228" i="32" s="1"/>
  <c r="J228" i="32"/>
  <c r="L229" i="32"/>
  <c r="N229" i="32" s="1"/>
  <c r="J229" i="32"/>
  <c r="L230" i="32"/>
  <c r="N230" i="32" s="1"/>
  <c r="J230" i="32"/>
  <c r="L231" i="32"/>
  <c r="N231" i="32" s="1"/>
  <c r="J231" i="32"/>
  <c r="L232" i="32"/>
  <c r="N232" i="32" s="1"/>
  <c r="J232" i="32"/>
  <c r="L233" i="32"/>
  <c r="N233" i="32" s="1"/>
  <c r="J233" i="32"/>
  <c r="L234" i="32"/>
  <c r="N234" i="32" s="1"/>
  <c r="J234" i="32"/>
  <c r="L235" i="32"/>
  <c r="N235" i="32" s="1"/>
  <c r="J235" i="32"/>
  <c r="L236" i="32"/>
  <c r="N236" i="32" s="1"/>
  <c r="J236" i="32"/>
  <c r="L237" i="32"/>
  <c r="N237" i="32" s="1"/>
  <c r="J237" i="32"/>
  <c r="L238" i="32"/>
  <c r="N238" i="32" s="1"/>
  <c r="J238" i="32"/>
  <c r="L239" i="32"/>
  <c r="N239" i="32" s="1"/>
  <c r="J239" i="32"/>
  <c r="L240" i="32"/>
  <c r="N240" i="32" s="1"/>
  <c r="J240" i="32"/>
  <c r="L241" i="32"/>
  <c r="N241" i="32" s="1"/>
  <c r="J241" i="32"/>
  <c r="L242" i="32"/>
  <c r="N242" i="32" s="1"/>
  <c r="J242" i="32"/>
  <c r="L243" i="32"/>
  <c r="N243" i="32" s="1"/>
  <c r="J243" i="32"/>
  <c r="L244" i="32"/>
  <c r="N244" i="32" s="1"/>
  <c r="J244" i="32"/>
  <c r="L245" i="32"/>
  <c r="N245" i="32" s="1"/>
  <c r="J245" i="32"/>
  <c r="L246" i="32"/>
  <c r="N246" i="32" s="1"/>
  <c r="J246" i="32"/>
  <c r="L247" i="32"/>
  <c r="N247" i="32" s="1"/>
  <c r="J247" i="32"/>
  <c r="L248" i="32"/>
  <c r="N248" i="32" s="1"/>
  <c r="J248" i="32"/>
  <c r="L249" i="32"/>
  <c r="N249" i="32" s="1"/>
  <c r="J249" i="32"/>
  <c r="L250" i="32"/>
  <c r="N250" i="32" s="1"/>
  <c r="J250" i="32"/>
  <c r="L251" i="32"/>
  <c r="N251" i="32" s="1"/>
  <c r="J251" i="32"/>
  <c r="L252" i="32"/>
  <c r="N252" i="32" s="1"/>
  <c r="J252" i="32"/>
  <c r="L253" i="32"/>
  <c r="N253" i="32" s="1"/>
  <c r="J253" i="32"/>
  <c r="L254" i="32"/>
  <c r="N254" i="32" s="1"/>
  <c r="J254" i="32"/>
  <c r="L255" i="32"/>
  <c r="N255" i="32" s="1"/>
  <c r="J255" i="32"/>
  <c r="L256" i="32"/>
  <c r="N256" i="32" s="1"/>
  <c r="J256" i="32"/>
  <c r="L257" i="32"/>
  <c r="N257" i="32" s="1"/>
  <c r="J257" i="32"/>
  <c r="L258" i="32"/>
  <c r="N258" i="32" s="1"/>
  <c r="J258" i="32"/>
  <c r="L259" i="32"/>
  <c r="N259" i="32" s="1"/>
  <c r="J259" i="32"/>
  <c r="L260" i="32"/>
  <c r="N260" i="32" s="1"/>
  <c r="J260" i="32"/>
  <c r="L261" i="32"/>
  <c r="N261" i="32" s="1"/>
  <c r="J261" i="32"/>
  <c r="L262" i="32"/>
  <c r="N262" i="32" s="1"/>
  <c r="J262" i="32"/>
  <c r="L263" i="32"/>
  <c r="N263" i="32" s="1"/>
  <c r="J263" i="32"/>
  <c r="L264" i="32"/>
  <c r="N264" i="32" s="1"/>
  <c r="J264" i="32"/>
  <c r="L265" i="32"/>
  <c r="N265" i="32" s="1"/>
  <c r="J265" i="32"/>
  <c r="L266" i="32"/>
  <c r="N266" i="32" s="1"/>
  <c r="J266" i="32"/>
  <c r="L267" i="32"/>
  <c r="N267" i="32" s="1"/>
  <c r="J267" i="32"/>
  <c r="L268" i="32"/>
  <c r="N268" i="32" s="1"/>
  <c r="J268" i="32"/>
  <c r="L269" i="32"/>
  <c r="N269" i="32" s="1"/>
  <c r="J269" i="32"/>
  <c r="L270" i="32"/>
  <c r="N270" i="32" s="1"/>
  <c r="J270" i="32"/>
  <c r="L271" i="32"/>
  <c r="N271" i="32" s="1"/>
  <c r="J271" i="32"/>
  <c r="L272" i="32"/>
  <c r="N272" i="32" s="1"/>
  <c r="J272" i="32"/>
  <c r="L273" i="32"/>
  <c r="N273" i="32" s="1"/>
  <c r="J273" i="32"/>
  <c r="L274" i="32"/>
  <c r="N274" i="32" s="1"/>
  <c r="J274" i="32"/>
  <c r="L275" i="32"/>
  <c r="N275" i="32" s="1"/>
  <c r="J275" i="32"/>
  <c r="L276" i="32"/>
  <c r="N276" i="32" s="1"/>
  <c r="J276" i="32"/>
  <c r="L277" i="32"/>
  <c r="N277" i="32" s="1"/>
  <c r="J277" i="32"/>
  <c r="L278" i="32"/>
  <c r="N278" i="32" s="1"/>
  <c r="J278" i="32"/>
  <c r="L279" i="32"/>
  <c r="N279" i="32" s="1"/>
  <c r="J279" i="32"/>
  <c r="L280" i="32"/>
  <c r="N280" i="32" s="1"/>
  <c r="J280" i="32"/>
  <c r="L281" i="32"/>
  <c r="N281" i="32" s="1"/>
  <c r="J281" i="32"/>
  <c r="L282" i="32"/>
  <c r="N282" i="32" s="1"/>
  <c r="J282" i="32"/>
  <c r="L283" i="32"/>
  <c r="N283" i="32" s="1"/>
  <c r="J283" i="32"/>
  <c r="L284" i="32"/>
  <c r="N284" i="32" s="1"/>
  <c r="J284" i="32"/>
  <c r="L285" i="32"/>
  <c r="N285" i="32" s="1"/>
  <c r="J285" i="32"/>
  <c r="L286" i="32"/>
  <c r="N286" i="32" s="1"/>
  <c r="J286" i="32"/>
  <c r="L287" i="32"/>
  <c r="N287" i="32" s="1"/>
  <c r="J287" i="32"/>
  <c r="L288" i="32"/>
  <c r="N288" i="32" s="1"/>
  <c r="J288" i="32"/>
  <c r="L289" i="32"/>
  <c r="N289" i="32" s="1"/>
  <c r="J289" i="32"/>
  <c r="L290" i="32"/>
  <c r="N290" i="32" s="1"/>
  <c r="J290" i="32"/>
  <c r="L291" i="32"/>
  <c r="N291" i="32" s="1"/>
  <c r="J291" i="32"/>
  <c r="L292" i="32"/>
  <c r="N292" i="32" s="1"/>
  <c r="J292" i="32"/>
  <c r="L293" i="32"/>
  <c r="N293" i="32" s="1"/>
  <c r="J293" i="32"/>
  <c r="L294" i="32"/>
  <c r="N294" i="32" s="1"/>
  <c r="J294" i="32"/>
  <c r="L295" i="32"/>
  <c r="N295" i="32" s="1"/>
  <c r="J295" i="32"/>
  <c r="L296" i="32"/>
  <c r="N296" i="32" s="1"/>
  <c r="J296" i="32"/>
  <c r="L297" i="32"/>
  <c r="N297" i="32" s="1"/>
  <c r="J297" i="32"/>
  <c r="L298" i="32"/>
  <c r="N298" i="32" s="1"/>
  <c r="J298" i="32"/>
  <c r="L299" i="32"/>
  <c r="N299" i="32" s="1"/>
  <c r="J299" i="32"/>
  <c r="L300" i="32"/>
  <c r="N300" i="32" s="1"/>
  <c r="J300" i="32"/>
  <c r="L301" i="32"/>
  <c r="N301" i="32" s="1"/>
  <c r="J301" i="32"/>
  <c r="L302" i="32"/>
  <c r="N302" i="32" s="1"/>
  <c r="J302" i="32"/>
  <c r="L303" i="32"/>
  <c r="N303" i="32" s="1"/>
  <c r="J303" i="32"/>
  <c r="L304" i="32"/>
  <c r="N304" i="32" s="1"/>
  <c r="J304" i="32"/>
  <c r="L305" i="32"/>
  <c r="N305" i="32" s="1"/>
  <c r="J305" i="32"/>
  <c r="L306" i="32"/>
  <c r="N306" i="32" s="1"/>
  <c r="J306" i="32"/>
  <c r="L307" i="32"/>
  <c r="N307" i="32" s="1"/>
  <c r="J307" i="32"/>
  <c r="L308" i="32"/>
  <c r="N308" i="32" s="1"/>
  <c r="J308" i="32"/>
  <c r="L309" i="32"/>
  <c r="N309" i="32" s="1"/>
  <c r="J309" i="32"/>
  <c r="L310" i="32"/>
  <c r="N310" i="32" s="1"/>
  <c r="J310" i="32"/>
  <c r="L311" i="32"/>
  <c r="N311" i="32" s="1"/>
  <c r="J311" i="32"/>
  <c r="L312" i="32"/>
  <c r="N312" i="32" s="1"/>
  <c r="J312" i="32"/>
  <c r="L313" i="32"/>
  <c r="N313" i="32" s="1"/>
  <c r="J313" i="32"/>
  <c r="L314" i="32"/>
  <c r="N314" i="32" s="1"/>
  <c r="J314" i="32"/>
  <c r="L315" i="32"/>
  <c r="N315" i="32" s="1"/>
  <c r="J315" i="32"/>
  <c r="L316" i="32"/>
  <c r="N316" i="32" s="1"/>
  <c r="J316" i="32"/>
  <c r="L317" i="32"/>
  <c r="N317" i="32" s="1"/>
  <c r="J317" i="32"/>
  <c r="L318" i="32"/>
  <c r="N318" i="32" s="1"/>
  <c r="J318" i="32"/>
  <c r="L319" i="32"/>
  <c r="N319" i="32" s="1"/>
  <c r="J319" i="32"/>
  <c r="L320" i="32"/>
  <c r="N320" i="32" s="1"/>
  <c r="J320" i="32"/>
  <c r="L321" i="32"/>
  <c r="N321" i="32" s="1"/>
  <c r="J321" i="32"/>
  <c r="L322" i="32"/>
  <c r="N322" i="32" s="1"/>
  <c r="J322" i="32"/>
  <c r="L323" i="32"/>
  <c r="N323" i="32" s="1"/>
  <c r="J323" i="32"/>
  <c r="L324" i="32"/>
  <c r="N324" i="32" s="1"/>
  <c r="J324" i="32"/>
  <c r="L325" i="32"/>
  <c r="N325" i="32" s="1"/>
  <c r="J325" i="32"/>
  <c r="L326" i="32"/>
  <c r="N326" i="32" s="1"/>
  <c r="J326" i="32"/>
  <c r="L327" i="32"/>
  <c r="N327" i="32" s="1"/>
  <c r="J327" i="32"/>
  <c r="L328" i="32"/>
  <c r="N328" i="32" s="1"/>
  <c r="J328" i="32"/>
  <c r="L329" i="32"/>
  <c r="N329" i="32" s="1"/>
  <c r="J329" i="32"/>
  <c r="L330" i="32"/>
  <c r="N330" i="32" s="1"/>
  <c r="J330" i="32"/>
  <c r="L331" i="32"/>
  <c r="N331" i="32" s="1"/>
  <c r="J331" i="32"/>
  <c r="L332" i="32"/>
  <c r="N332" i="32" s="1"/>
  <c r="J332" i="32"/>
  <c r="L333" i="32"/>
  <c r="N333" i="32" s="1"/>
  <c r="J333" i="32"/>
  <c r="L334" i="32"/>
  <c r="N334" i="32" s="1"/>
  <c r="J334" i="32"/>
  <c r="L335" i="32"/>
  <c r="N335" i="32" s="1"/>
  <c r="J335" i="32"/>
  <c r="L336" i="32"/>
  <c r="N336" i="32" s="1"/>
  <c r="J336" i="32"/>
  <c r="L337" i="32"/>
  <c r="N337" i="32" s="1"/>
  <c r="J337" i="32"/>
  <c r="L338" i="32"/>
  <c r="N338" i="32" s="1"/>
  <c r="J338" i="32"/>
  <c r="L339" i="32"/>
  <c r="N339" i="32" s="1"/>
  <c r="J339" i="32"/>
  <c r="L340" i="32"/>
  <c r="N340" i="32" s="1"/>
  <c r="J340" i="32"/>
  <c r="L341" i="32"/>
  <c r="N341" i="32" s="1"/>
  <c r="J341" i="32"/>
  <c r="L342" i="32"/>
  <c r="N342" i="32" s="1"/>
  <c r="J342" i="32"/>
  <c r="L343" i="32"/>
  <c r="N343" i="32" s="1"/>
  <c r="J343" i="32"/>
  <c r="L344" i="32"/>
  <c r="N344" i="32" s="1"/>
  <c r="J344" i="32"/>
  <c r="L345" i="32"/>
  <c r="N345" i="32" s="1"/>
  <c r="J345" i="32"/>
  <c r="L346" i="32"/>
  <c r="N346" i="32" s="1"/>
  <c r="J346" i="32"/>
  <c r="L347" i="32"/>
  <c r="N347" i="32" s="1"/>
  <c r="J347" i="32"/>
  <c r="L348" i="32"/>
  <c r="N348" i="32" s="1"/>
  <c r="J348" i="32"/>
  <c r="L349" i="32"/>
  <c r="N349" i="32" s="1"/>
  <c r="J349" i="32"/>
  <c r="L350" i="32"/>
  <c r="N350" i="32" s="1"/>
  <c r="J350" i="32"/>
  <c r="L351" i="32"/>
  <c r="N351" i="32" s="1"/>
  <c r="J351" i="32"/>
  <c r="L352" i="32"/>
  <c r="N352" i="32" s="1"/>
  <c r="J352" i="32"/>
  <c r="L353" i="32"/>
  <c r="N353" i="32" s="1"/>
  <c r="J353" i="32"/>
  <c r="L354" i="32"/>
  <c r="N354" i="32" s="1"/>
  <c r="J354" i="32"/>
  <c r="L355" i="32"/>
  <c r="N355" i="32" s="1"/>
  <c r="J355" i="32"/>
  <c r="L356" i="32"/>
  <c r="N356" i="32" s="1"/>
  <c r="J356" i="32"/>
  <c r="L357" i="32"/>
  <c r="N357" i="32" s="1"/>
  <c r="J357" i="32"/>
  <c r="L358" i="32"/>
  <c r="N358" i="32" s="1"/>
  <c r="J358" i="32"/>
  <c r="L359" i="32"/>
  <c r="N359" i="32" s="1"/>
  <c r="J359" i="32"/>
  <c r="L360" i="32"/>
  <c r="N360" i="32" s="1"/>
  <c r="J360" i="32"/>
  <c r="L361" i="32"/>
  <c r="N361" i="32" s="1"/>
  <c r="J361" i="32"/>
  <c r="L362" i="32"/>
  <c r="N362" i="32" s="1"/>
  <c r="J362" i="32"/>
  <c r="L363" i="32"/>
  <c r="N363" i="32" s="1"/>
  <c r="J363" i="32"/>
  <c r="L364" i="32"/>
  <c r="N364" i="32" s="1"/>
  <c r="J364" i="32"/>
  <c r="L365" i="32"/>
  <c r="N365" i="32" s="1"/>
  <c r="J365" i="32"/>
  <c r="L366" i="32"/>
  <c r="N366" i="32" s="1"/>
  <c r="J366" i="32"/>
  <c r="L367" i="32"/>
  <c r="N367" i="32" s="1"/>
  <c r="J367" i="32"/>
  <c r="L368" i="32"/>
  <c r="N368" i="32" s="1"/>
  <c r="J368" i="32"/>
  <c r="L369" i="32"/>
  <c r="N369" i="32" s="1"/>
  <c r="J369" i="32"/>
  <c r="L370" i="32"/>
  <c r="N370" i="32" s="1"/>
  <c r="J370" i="32"/>
  <c r="L371" i="32"/>
  <c r="N371" i="32" s="1"/>
  <c r="J371" i="32"/>
  <c r="L372" i="32"/>
  <c r="N372" i="32" s="1"/>
  <c r="J372" i="32"/>
  <c r="L373" i="32"/>
  <c r="N373" i="32" s="1"/>
  <c r="J373" i="32"/>
  <c r="L374" i="32"/>
  <c r="N374" i="32" s="1"/>
  <c r="J374" i="32"/>
  <c r="L375" i="32"/>
  <c r="N375" i="32" s="1"/>
  <c r="J375" i="32"/>
  <c r="L376" i="32"/>
  <c r="N376" i="32" s="1"/>
  <c r="J376" i="32"/>
  <c r="L377" i="32"/>
  <c r="N377" i="32" s="1"/>
  <c r="J377" i="32"/>
  <c r="L378" i="32"/>
  <c r="N378" i="32" s="1"/>
  <c r="J378" i="32"/>
  <c r="L379" i="32"/>
  <c r="N379" i="32" s="1"/>
  <c r="J379" i="32"/>
  <c r="L380" i="32"/>
  <c r="N380" i="32" s="1"/>
  <c r="J380" i="32"/>
  <c r="L381" i="32"/>
  <c r="N381" i="32" s="1"/>
  <c r="J381" i="32"/>
  <c r="L382" i="32"/>
  <c r="N382" i="32" s="1"/>
  <c r="J382" i="32"/>
  <c r="L383" i="32"/>
  <c r="N383" i="32" s="1"/>
  <c r="J383" i="32"/>
  <c r="L384" i="32"/>
  <c r="N384" i="32" s="1"/>
  <c r="J384" i="32"/>
  <c r="L385" i="32"/>
  <c r="N385" i="32" s="1"/>
  <c r="J385" i="32"/>
  <c r="L386" i="32"/>
  <c r="N386" i="32" s="1"/>
  <c r="J386" i="32"/>
  <c r="L387" i="32"/>
  <c r="N387" i="32" s="1"/>
  <c r="J387" i="32"/>
  <c r="L388" i="32"/>
  <c r="N388" i="32" s="1"/>
  <c r="J388" i="32"/>
  <c r="L389" i="32"/>
  <c r="N389" i="32" s="1"/>
  <c r="J389" i="32"/>
  <c r="L390" i="32"/>
  <c r="N390" i="32" s="1"/>
  <c r="J390" i="32"/>
  <c r="L391" i="32"/>
  <c r="N391" i="32" s="1"/>
  <c r="J391" i="32"/>
  <c r="L392" i="32"/>
  <c r="N392" i="32" s="1"/>
  <c r="J392" i="32"/>
  <c r="L393" i="32"/>
  <c r="N393" i="32" s="1"/>
  <c r="J393" i="32"/>
  <c r="L394" i="32"/>
  <c r="N394" i="32" s="1"/>
  <c r="J394" i="32"/>
  <c r="L395" i="32"/>
  <c r="N395" i="32" s="1"/>
  <c r="J395" i="32"/>
  <c r="L396" i="32"/>
  <c r="N396" i="32" s="1"/>
  <c r="J396" i="32"/>
  <c r="L397" i="32"/>
  <c r="N397" i="32" s="1"/>
  <c r="J397" i="32"/>
  <c r="L398" i="32"/>
  <c r="N398" i="32" s="1"/>
  <c r="J398" i="32"/>
  <c r="L399" i="32"/>
  <c r="N399" i="32" s="1"/>
  <c r="J399" i="32"/>
  <c r="L400" i="32"/>
  <c r="N400" i="32" s="1"/>
  <c r="J400" i="32"/>
  <c r="L401" i="32"/>
  <c r="N401" i="32" s="1"/>
  <c r="J401" i="32"/>
  <c r="L402" i="32"/>
  <c r="N402" i="32" s="1"/>
  <c r="J402" i="32"/>
  <c r="L403" i="32"/>
  <c r="N403" i="32" s="1"/>
  <c r="J403" i="32"/>
  <c r="L404" i="32"/>
  <c r="N404" i="32" s="1"/>
  <c r="J404" i="32"/>
  <c r="L405" i="32"/>
  <c r="N405" i="32" s="1"/>
  <c r="J405" i="32"/>
  <c r="L406" i="32"/>
  <c r="N406" i="32" s="1"/>
  <c r="J406" i="32"/>
  <c r="L407" i="32"/>
  <c r="N407" i="32" s="1"/>
  <c r="J407" i="32"/>
  <c r="L408" i="32"/>
  <c r="N408" i="32" s="1"/>
  <c r="J408" i="32"/>
  <c r="L409" i="32"/>
  <c r="N409" i="32" s="1"/>
  <c r="J409" i="32"/>
  <c r="L410" i="32"/>
  <c r="N410" i="32" s="1"/>
  <c r="J410" i="32"/>
  <c r="L411" i="32"/>
  <c r="N411" i="32" s="1"/>
  <c r="J411" i="32"/>
  <c r="L412" i="32"/>
  <c r="N412" i="32" s="1"/>
  <c r="J412" i="32"/>
  <c r="L413" i="32"/>
  <c r="N413" i="32" s="1"/>
  <c r="J413" i="32"/>
  <c r="L414" i="32"/>
  <c r="N414" i="32" s="1"/>
  <c r="J414" i="32"/>
  <c r="L415" i="32"/>
  <c r="N415" i="32" s="1"/>
  <c r="J415" i="32"/>
  <c r="L416" i="32"/>
  <c r="N416" i="32" s="1"/>
  <c r="J416" i="32"/>
  <c r="L417" i="32"/>
  <c r="N417" i="32" s="1"/>
  <c r="J417" i="32"/>
  <c r="L418" i="32"/>
  <c r="N418" i="32" s="1"/>
  <c r="J418" i="32"/>
  <c r="L419" i="32"/>
  <c r="N419" i="32" s="1"/>
  <c r="J419" i="32"/>
  <c r="L420" i="32"/>
  <c r="N420" i="32" s="1"/>
  <c r="J420" i="32"/>
  <c r="L421" i="32"/>
  <c r="N421" i="32" s="1"/>
  <c r="J421" i="32"/>
  <c r="L422" i="32"/>
  <c r="N422" i="32" s="1"/>
  <c r="J422" i="32"/>
  <c r="L423" i="32"/>
  <c r="N423" i="32" s="1"/>
  <c r="J423" i="32"/>
  <c r="L424" i="32"/>
  <c r="N424" i="32" s="1"/>
  <c r="J424" i="32"/>
  <c r="L425" i="32"/>
  <c r="N425" i="32" s="1"/>
  <c r="J425" i="32"/>
  <c r="L426" i="32"/>
  <c r="N426" i="32" s="1"/>
  <c r="J426" i="32"/>
  <c r="L427" i="32"/>
  <c r="N427" i="32" s="1"/>
  <c r="J427" i="32"/>
  <c r="L428" i="32"/>
  <c r="N428" i="32" s="1"/>
  <c r="J428" i="32"/>
  <c r="L429" i="32"/>
  <c r="N429" i="32" s="1"/>
  <c r="J429" i="32"/>
  <c r="L430" i="32"/>
  <c r="N430" i="32" s="1"/>
  <c r="J430" i="32"/>
  <c r="L431" i="32"/>
  <c r="N431" i="32" s="1"/>
  <c r="J431" i="32"/>
  <c r="L432" i="32"/>
  <c r="N432" i="32" s="1"/>
  <c r="J432" i="32"/>
  <c r="L433" i="32"/>
  <c r="N433" i="32" s="1"/>
  <c r="J433" i="32"/>
  <c r="L434" i="32"/>
  <c r="N434" i="32" s="1"/>
  <c r="J434" i="32"/>
  <c r="L435" i="32"/>
  <c r="N435" i="32" s="1"/>
  <c r="J435" i="32"/>
  <c r="L436" i="32"/>
  <c r="N436" i="32" s="1"/>
  <c r="J436" i="32"/>
  <c r="L437" i="32"/>
  <c r="N437" i="32" s="1"/>
  <c r="J437" i="32"/>
  <c r="L438" i="32"/>
  <c r="N438" i="32" s="1"/>
  <c r="J438" i="32"/>
  <c r="L439" i="32"/>
  <c r="N439" i="32" s="1"/>
  <c r="J439" i="32"/>
  <c r="L440" i="32"/>
  <c r="N440" i="32" s="1"/>
  <c r="J440" i="32"/>
  <c r="L441" i="32"/>
  <c r="N441" i="32" s="1"/>
  <c r="J441" i="32"/>
  <c r="L442" i="32"/>
  <c r="N442" i="32" s="1"/>
  <c r="J442" i="32"/>
  <c r="L443" i="32"/>
  <c r="N443" i="32" s="1"/>
  <c r="J443" i="32"/>
  <c r="L444" i="32"/>
  <c r="N444" i="32" s="1"/>
  <c r="J444" i="32"/>
  <c r="L445" i="32"/>
  <c r="N445" i="32" s="1"/>
  <c r="J445" i="32"/>
  <c r="L446" i="32"/>
  <c r="N446" i="32" s="1"/>
  <c r="J446" i="32"/>
  <c r="L447" i="32"/>
  <c r="N447" i="32" s="1"/>
  <c r="J447" i="32"/>
  <c r="L448" i="32"/>
  <c r="N448" i="32" s="1"/>
  <c r="J448" i="32"/>
  <c r="L449" i="32"/>
  <c r="N449" i="32" s="1"/>
  <c r="J449" i="32"/>
  <c r="L450" i="32"/>
  <c r="N450" i="32" s="1"/>
  <c r="J450" i="32"/>
  <c r="L451" i="32"/>
  <c r="N451" i="32" s="1"/>
  <c r="J451" i="32"/>
  <c r="L452" i="32"/>
  <c r="N452" i="32" s="1"/>
  <c r="J452" i="32"/>
  <c r="L453" i="32"/>
  <c r="N453" i="32" s="1"/>
  <c r="J453" i="32"/>
  <c r="L454" i="32"/>
  <c r="N454" i="32" s="1"/>
  <c r="J454" i="32"/>
  <c r="L455" i="32"/>
  <c r="N455" i="32" s="1"/>
  <c r="J455" i="32"/>
  <c r="L456" i="32"/>
  <c r="N456" i="32" s="1"/>
  <c r="J456" i="32"/>
  <c r="L457" i="32"/>
  <c r="N457" i="32" s="1"/>
  <c r="J457" i="32"/>
  <c r="L458" i="32"/>
  <c r="N458" i="32" s="1"/>
  <c r="J458" i="32"/>
  <c r="L459" i="32"/>
  <c r="N459" i="32" s="1"/>
  <c r="J459" i="32"/>
  <c r="L460" i="32"/>
  <c r="N460" i="32" s="1"/>
  <c r="J460" i="32"/>
  <c r="L461" i="32"/>
  <c r="N461" i="32" s="1"/>
  <c r="J461" i="32"/>
  <c r="L462" i="32"/>
  <c r="N462" i="32" s="1"/>
  <c r="J462" i="32"/>
  <c r="L463" i="32"/>
  <c r="N463" i="32" s="1"/>
  <c r="J463" i="32"/>
  <c r="L464" i="32"/>
  <c r="N464" i="32" s="1"/>
  <c r="J464" i="32"/>
  <c r="L465" i="32"/>
  <c r="N465" i="32" s="1"/>
  <c r="J465" i="32"/>
  <c r="L466" i="32"/>
  <c r="N466" i="32" s="1"/>
  <c r="J466" i="32"/>
  <c r="L467" i="32"/>
  <c r="N467" i="32" s="1"/>
  <c r="J467" i="32"/>
  <c r="L468" i="32"/>
  <c r="N468" i="32" s="1"/>
  <c r="J468" i="32"/>
  <c r="L469" i="32"/>
  <c r="N469" i="32" s="1"/>
  <c r="J469" i="32"/>
  <c r="L470" i="32"/>
  <c r="N470" i="32" s="1"/>
  <c r="J470" i="32"/>
  <c r="L471" i="32"/>
  <c r="N471" i="32" s="1"/>
  <c r="J471" i="32"/>
  <c r="L472" i="32"/>
  <c r="N472" i="32" s="1"/>
  <c r="J472" i="32"/>
  <c r="L473" i="32"/>
  <c r="N473" i="32" s="1"/>
  <c r="J473" i="32"/>
  <c r="L474" i="32"/>
  <c r="N474" i="32" s="1"/>
  <c r="J474" i="32"/>
  <c r="L475" i="32"/>
  <c r="N475" i="32" s="1"/>
  <c r="J475" i="32"/>
  <c r="L476" i="32"/>
  <c r="N476" i="32" s="1"/>
  <c r="J476" i="32"/>
  <c r="L477" i="32"/>
  <c r="N477" i="32" s="1"/>
  <c r="J477" i="32"/>
  <c r="L478" i="32"/>
  <c r="N478" i="32" s="1"/>
  <c r="J478" i="32"/>
  <c r="L479" i="32"/>
  <c r="N479" i="32" s="1"/>
  <c r="J479" i="32"/>
  <c r="L480" i="32"/>
  <c r="N480" i="32" s="1"/>
  <c r="J480" i="32"/>
  <c r="L481" i="32"/>
  <c r="N481" i="32" s="1"/>
  <c r="J481" i="32"/>
  <c r="L482" i="32"/>
  <c r="N482" i="32" s="1"/>
  <c r="J482" i="32"/>
  <c r="L483" i="32"/>
  <c r="N483" i="32" s="1"/>
  <c r="J483" i="32"/>
  <c r="L484" i="32"/>
  <c r="N484" i="32" s="1"/>
  <c r="J484" i="32"/>
  <c r="L485" i="32"/>
  <c r="N485" i="32" s="1"/>
  <c r="J485" i="32"/>
  <c r="L486" i="32"/>
  <c r="N486" i="32" s="1"/>
  <c r="J486" i="32"/>
  <c r="L487" i="32"/>
  <c r="N487" i="32" s="1"/>
  <c r="J487" i="32"/>
  <c r="L488" i="32"/>
  <c r="N488" i="32" s="1"/>
  <c r="J488" i="32"/>
  <c r="L489" i="32"/>
  <c r="N489" i="32" s="1"/>
  <c r="J489" i="32"/>
  <c r="L490" i="32"/>
  <c r="N490" i="32" s="1"/>
  <c r="J490" i="32"/>
  <c r="L491" i="32"/>
  <c r="N491" i="32" s="1"/>
  <c r="J491" i="32"/>
  <c r="L492" i="32"/>
  <c r="N492" i="32" s="1"/>
  <c r="J492" i="32"/>
  <c r="L493" i="32"/>
  <c r="N493" i="32" s="1"/>
  <c r="J493" i="32"/>
  <c r="L494" i="32"/>
  <c r="N494" i="32" s="1"/>
  <c r="J494" i="32"/>
  <c r="L495" i="32"/>
  <c r="N495" i="32" s="1"/>
  <c r="J495" i="32"/>
  <c r="L496" i="32"/>
  <c r="N496" i="32" s="1"/>
  <c r="J496" i="32"/>
  <c r="L497" i="32"/>
  <c r="N497" i="32" s="1"/>
  <c r="J497" i="32"/>
  <c r="L498" i="32"/>
  <c r="N498" i="32" s="1"/>
  <c r="J498" i="32"/>
  <c r="L499" i="32"/>
  <c r="N499" i="32" s="1"/>
  <c r="J499" i="32"/>
  <c r="L500" i="32"/>
  <c r="N500" i="32" s="1"/>
  <c r="J500" i="32"/>
  <c r="L501" i="32"/>
  <c r="N501" i="32" s="1"/>
  <c r="J501" i="32"/>
  <c r="L502" i="32"/>
  <c r="N502" i="32" s="1"/>
  <c r="J502" i="32"/>
  <c r="L503" i="32"/>
  <c r="N503" i="32" s="1"/>
  <c r="J503" i="32"/>
  <c r="L504" i="32"/>
  <c r="N504" i="32" s="1"/>
  <c r="J504" i="32"/>
  <c r="L505" i="32"/>
  <c r="N505" i="32" s="1"/>
  <c r="J505" i="32"/>
  <c r="L506" i="32"/>
  <c r="N506" i="32" s="1"/>
  <c r="J506" i="32"/>
  <c r="K506" i="33"/>
  <c r="J506" i="33"/>
  <c r="I506" i="33"/>
  <c r="K505" i="33"/>
  <c r="J505" i="33"/>
  <c r="I505" i="33"/>
  <c r="K504" i="33"/>
  <c r="J504" i="33"/>
  <c r="I504" i="33"/>
  <c r="K503" i="33"/>
  <c r="J503" i="33"/>
  <c r="I503" i="33"/>
  <c r="K502" i="33"/>
  <c r="J502" i="33"/>
  <c r="I502" i="33"/>
  <c r="K501" i="33"/>
  <c r="J501" i="33"/>
  <c r="I501" i="33"/>
  <c r="K500" i="33"/>
  <c r="J500" i="33"/>
  <c r="I500" i="33"/>
  <c r="K499" i="33"/>
  <c r="J499" i="33"/>
  <c r="I499" i="33"/>
  <c r="K498" i="33"/>
  <c r="J498" i="33"/>
  <c r="I498" i="33"/>
  <c r="K497" i="33"/>
  <c r="J497" i="33"/>
  <c r="I497" i="33"/>
  <c r="K496" i="33"/>
  <c r="J496" i="33"/>
  <c r="I496" i="33"/>
  <c r="K495" i="33"/>
  <c r="J495" i="33"/>
  <c r="I495" i="33"/>
  <c r="K494" i="33"/>
  <c r="J494" i="33"/>
  <c r="I494" i="33"/>
  <c r="K493" i="33"/>
  <c r="J493" i="33"/>
  <c r="I493" i="33"/>
  <c r="K492" i="33"/>
  <c r="J492" i="33"/>
  <c r="I492" i="33"/>
  <c r="K491" i="33"/>
  <c r="J491" i="33"/>
  <c r="I491" i="33"/>
  <c r="K490" i="33"/>
  <c r="J490" i="33"/>
  <c r="I490" i="33"/>
  <c r="K489" i="33"/>
  <c r="J489" i="33"/>
  <c r="I489" i="33"/>
  <c r="K488" i="33"/>
  <c r="J488" i="33"/>
  <c r="I488" i="33"/>
  <c r="K487" i="33"/>
  <c r="J487" i="33"/>
  <c r="I487" i="33"/>
  <c r="K486" i="33"/>
  <c r="J486" i="33"/>
  <c r="I486" i="33"/>
  <c r="K485" i="33"/>
  <c r="J485" i="33"/>
  <c r="I485" i="33"/>
  <c r="K484" i="33"/>
  <c r="J484" i="33"/>
  <c r="I484" i="33"/>
  <c r="K483" i="33"/>
  <c r="J483" i="33"/>
  <c r="I483" i="33"/>
  <c r="K482" i="33"/>
  <c r="J482" i="33"/>
  <c r="I482" i="33"/>
  <c r="K481" i="33"/>
  <c r="J481" i="33"/>
  <c r="I481" i="33"/>
  <c r="K480" i="33"/>
  <c r="J480" i="33"/>
  <c r="I480" i="33"/>
  <c r="K479" i="33"/>
  <c r="J479" i="33"/>
  <c r="I479" i="33"/>
  <c r="K478" i="33"/>
  <c r="J478" i="33"/>
  <c r="I478" i="33"/>
  <c r="K477" i="33"/>
  <c r="J477" i="33"/>
  <c r="I477" i="33"/>
  <c r="K476" i="33"/>
  <c r="J476" i="33"/>
  <c r="I476" i="33"/>
  <c r="K475" i="33"/>
  <c r="J475" i="33"/>
  <c r="I475" i="33"/>
  <c r="K474" i="33"/>
  <c r="J474" i="33"/>
  <c r="I474" i="33"/>
  <c r="K473" i="33"/>
  <c r="J473" i="33"/>
  <c r="I473" i="33"/>
  <c r="K472" i="33"/>
  <c r="J472" i="33"/>
  <c r="I472" i="33"/>
  <c r="K471" i="33"/>
  <c r="J471" i="33"/>
  <c r="I471" i="33"/>
  <c r="K470" i="33"/>
  <c r="J470" i="33"/>
  <c r="I470" i="33"/>
  <c r="K469" i="33"/>
  <c r="J469" i="33"/>
  <c r="I469" i="33"/>
  <c r="K468" i="33"/>
  <c r="J468" i="33"/>
  <c r="I468" i="33"/>
  <c r="K467" i="33"/>
  <c r="J467" i="33"/>
  <c r="I467" i="33"/>
  <c r="K466" i="33"/>
  <c r="J466" i="33"/>
  <c r="I466" i="33"/>
  <c r="K465" i="33"/>
  <c r="J465" i="33"/>
  <c r="I465" i="33"/>
  <c r="K464" i="33"/>
  <c r="J464" i="33"/>
  <c r="I464" i="33"/>
  <c r="K463" i="33"/>
  <c r="J463" i="33"/>
  <c r="I463" i="33"/>
  <c r="K462" i="33"/>
  <c r="J462" i="33"/>
  <c r="I462" i="33"/>
  <c r="K461" i="33"/>
  <c r="J461" i="33"/>
  <c r="I461" i="33"/>
  <c r="K460" i="33"/>
  <c r="J460" i="33"/>
  <c r="I460" i="33"/>
  <c r="K459" i="33"/>
  <c r="J459" i="33"/>
  <c r="I459" i="33"/>
  <c r="K458" i="33"/>
  <c r="J458" i="33"/>
  <c r="I458" i="33"/>
  <c r="K457" i="33"/>
  <c r="J457" i="33"/>
  <c r="I457" i="33"/>
  <c r="K456" i="33"/>
  <c r="J456" i="33"/>
  <c r="I456" i="33"/>
  <c r="K455" i="33"/>
  <c r="J455" i="33"/>
  <c r="I455" i="33"/>
  <c r="K454" i="33"/>
  <c r="J454" i="33"/>
  <c r="I454" i="33"/>
  <c r="K453" i="33"/>
  <c r="J453" i="33"/>
  <c r="I453" i="33"/>
  <c r="K452" i="33"/>
  <c r="J452" i="33"/>
  <c r="I452" i="33"/>
  <c r="K451" i="33"/>
  <c r="J451" i="33"/>
  <c r="I451" i="33"/>
  <c r="K450" i="33"/>
  <c r="J450" i="33"/>
  <c r="I450" i="33"/>
  <c r="K449" i="33"/>
  <c r="J449" i="33"/>
  <c r="I449" i="33"/>
  <c r="K448" i="33"/>
  <c r="J448" i="33"/>
  <c r="I448" i="33"/>
  <c r="K447" i="33"/>
  <c r="J447" i="33"/>
  <c r="I447" i="33"/>
  <c r="K446" i="33"/>
  <c r="J446" i="33"/>
  <c r="I446" i="33"/>
  <c r="K445" i="33"/>
  <c r="J445" i="33"/>
  <c r="I445" i="33"/>
  <c r="K444" i="33"/>
  <c r="J444" i="33"/>
  <c r="I444" i="33"/>
  <c r="K443" i="33"/>
  <c r="J443" i="33"/>
  <c r="I443" i="33"/>
  <c r="K442" i="33"/>
  <c r="J442" i="33"/>
  <c r="I442" i="33"/>
  <c r="K441" i="33"/>
  <c r="J441" i="33"/>
  <c r="I441" i="33"/>
  <c r="K440" i="33"/>
  <c r="J440" i="33"/>
  <c r="I440" i="33"/>
  <c r="K439" i="33"/>
  <c r="J439" i="33"/>
  <c r="I439" i="33"/>
  <c r="K438" i="33"/>
  <c r="J438" i="33"/>
  <c r="I438" i="33"/>
  <c r="K437" i="33"/>
  <c r="J437" i="33"/>
  <c r="I437" i="33"/>
  <c r="K436" i="33"/>
  <c r="J436" i="33"/>
  <c r="I436" i="33"/>
  <c r="K435" i="33"/>
  <c r="J435" i="33"/>
  <c r="I435" i="33"/>
  <c r="K434" i="33"/>
  <c r="J434" i="33"/>
  <c r="I434" i="33"/>
  <c r="K433" i="33"/>
  <c r="J433" i="33"/>
  <c r="I433" i="33"/>
  <c r="K432" i="33"/>
  <c r="J432" i="33"/>
  <c r="I432" i="33"/>
  <c r="K431" i="33"/>
  <c r="J431" i="33"/>
  <c r="I431" i="33"/>
  <c r="K430" i="33"/>
  <c r="J430" i="33"/>
  <c r="I430" i="33"/>
  <c r="K429" i="33"/>
  <c r="J429" i="33"/>
  <c r="I429" i="33"/>
  <c r="K428" i="33"/>
  <c r="J428" i="33"/>
  <c r="I428" i="33"/>
  <c r="K427" i="33"/>
  <c r="J427" i="33"/>
  <c r="I427" i="33"/>
  <c r="K426" i="33"/>
  <c r="J426" i="33"/>
  <c r="I426" i="33"/>
  <c r="K425" i="33"/>
  <c r="J425" i="33"/>
  <c r="I425" i="33"/>
  <c r="K424" i="33"/>
  <c r="J424" i="33"/>
  <c r="I424" i="33"/>
  <c r="K423" i="33"/>
  <c r="J423" i="33"/>
  <c r="I423" i="33"/>
  <c r="K422" i="33"/>
  <c r="J422" i="33"/>
  <c r="I422" i="33"/>
  <c r="K421" i="33"/>
  <c r="J421" i="33"/>
  <c r="I421" i="33"/>
  <c r="K420" i="33"/>
  <c r="J420" i="33"/>
  <c r="I420" i="33"/>
  <c r="K419" i="33"/>
  <c r="J419" i="33"/>
  <c r="I419" i="33"/>
  <c r="K418" i="33"/>
  <c r="J418" i="33"/>
  <c r="I418" i="33"/>
  <c r="K417" i="33"/>
  <c r="J417" i="33"/>
  <c r="I417" i="33"/>
  <c r="K416" i="33"/>
  <c r="J416" i="33"/>
  <c r="I416" i="33"/>
  <c r="K415" i="33"/>
  <c r="J415" i="33"/>
  <c r="I415" i="33"/>
  <c r="K414" i="33"/>
  <c r="J414" i="33"/>
  <c r="I414" i="33"/>
  <c r="K413" i="33"/>
  <c r="J413" i="33"/>
  <c r="I413" i="33"/>
  <c r="K412" i="33"/>
  <c r="J412" i="33"/>
  <c r="I412" i="33"/>
  <c r="K411" i="33"/>
  <c r="J411" i="33"/>
  <c r="I411" i="33"/>
  <c r="K410" i="33"/>
  <c r="J410" i="33"/>
  <c r="I410" i="33"/>
  <c r="K409" i="33"/>
  <c r="J409" i="33"/>
  <c r="I409" i="33"/>
  <c r="K408" i="33"/>
  <c r="J408" i="33"/>
  <c r="I408" i="33"/>
  <c r="K407" i="33"/>
  <c r="J407" i="33"/>
  <c r="I407" i="33"/>
  <c r="K406" i="33"/>
  <c r="J406" i="33"/>
  <c r="I406" i="33"/>
  <c r="K405" i="33"/>
  <c r="J405" i="33"/>
  <c r="I405" i="33"/>
  <c r="K404" i="33"/>
  <c r="J404" i="33"/>
  <c r="I404" i="33"/>
  <c r="K403" i="33"/>
  <c r="J403" i="33"/>
  <c r="I403" i="33"/>
  <c r="K402" i="33"/>
  <c r="J402" i="33"/>
  <c r="I402" i="33"/>
  <c r="K401" i="33"/>
  <c r="J401" i="33"/>
  <c r="I401" i="33"/>
  <c r="K400" i="33"/>
  <c r="J400" i="33"/>
  <c r="I400" i="33"/>
  <c r="K399" i="33"/>
  <c r="J399" i="33"/>
  <c r="I399" i="33"/>
  <c r="K398" i="33"/>
  <c r="J398" i="33"/>
  <c r="I398" i="33"/>
  <c r="K397" i="33"/>
  <c r="J397" i="33"/>
  <c r="I397" i="33"/>
  <c r="K396" i="33"/>
  <c r="J396" i="33"/>
  <c r="I396" i="33"/>
  <c r="K395" i="33"/>
  <c r="J395" i="33"/>
  <c r="I395" i="33"/>
  <c r="K394" i="33"/>
  <c r="J394" i="33"/>
  <c r="I394" i="33"/>
  <c r="K393" i="33"/>
  <c r="J393" i="33"/>
  <c r="I393" i="33"/>
  <c r="K392" i="33"/>
  <c r="J392" i="33"/>
  <c r="I392" i="33"/>
  <c r="K391" i="33"/>
  <c r="J391" i="33"/>
  <c r="I391" i="33"/>
  <c r="K390" i="33"/>
  <c r="J390" i="33"/>
  <c r="I390" i="33"/>
  <c r="K389" i="33"/>
  <c r="J389" i="33"/>
  <c r="I389" i="33"/>
  <c r="K388" i="33"/>
  <c r="J388" i="33"/>
  <c r="I388" i="33"/>
  <c r="K387" i="33"/>
  <c r="J387" i="33"/>
  <c r="I387" i="33"/>
  <c r="K386" i="33"/>
  <c r="J386" i="33"/>
  <c r="I386" i="33"/>
  <c r="K385" i="33"/>
  <c r="J385" i="33"/>
  <c r="I385" i="33"/>
  <c r="K384" i="33"/>
  <c r="J384" i="33"/>
  <c r="I384" i="33"/>
  <c r="K383" i="33"/>
  <c r="J383" i="33"/>
  <c r="I383" i="33"/>
  <c r="K382" i="33"/>
  <c r="J382" i="33"/>
  <c r="I382" i="33"/>
  <c r="K381" i="33"/>
  <c r="J381" i="33"/>
  <c r="I381" i="33"/>
  <c r="K380" i="33"/>
  <c r="J380" i="33"/>
  <c r="I380" i="33"/>
  <c r="K379" i="33"/>
  <c r="J379" i="33"/>
  <c r="I379" i="33"/>
  <c r="K378" i="33"/>
  <c r="J378" i="33"/>
  <c r="I378" i="33"/>
  <c r="K377" i="33"/>
  <c r="J377" i="33"/>
  <c r="I377" i="33"/>
  <c r="K376" i="33"/>
  <c r="J376" i="33"/>
  <c r="I376" i="33"/>
  <c r="K375" i="33"/>
  <c r="J375" i="33"/>
  <c r="I375" i="33"/>
  <c r="K374" i="33"/>
  <c r="J374" i="33"/>
  <c r="I374" i="33"/>
  <c r="K373" i="33"/>
  <c r="J373" i="33"/>
  <c r="I373" i="33"/>
  <c r="K372" i="33"/>
  <c r="J372" i="33"/>
  <c r="I372" i="33"/>
  <c r="K371" i="33"/>
  <c r="J371" i="33"/>
  <c r="I371" i="33"/>
  <c r="K370" i="33"/>
  <c r="J370" i="33"/>
  <c r="I370" i="33"/>
  <c r="K369" i="33"/>
  <c r="J369" i="33"/>
  <c r="I369" i="33"/>
  <c r="K368" i="33"/>
  <c r="J368" i="33"/>
  <c r="I368" i="33"/>
  <c r="K367" i="33"/>
  <c r="J367" i="33"/>
  <c r="I367" i="33"/>
  <c r="K366" i="33"/>
  <c r="J366" i="33"/>
  <c r="I366" i="33"/>
  <c r="K365" i="33"/>
  <c r="J365" i="33"/>
  <c r="I365" i="33"/>
  <c r="K364" i="33"/>
  <c r="J364" i="33"/>
  <c r="I364" i="33"/>
  <c r="K363" i="33"/>
  <c r="J363" i="33"/>
  <c r="I363" i="33"/>
  <c r="K362" i="33"/>
  <c r="J362" i="33"/>
  <c r="I362" i="33"/>
  <c r="K361" i="33"/>
  <c r="J361" i="33"/>
  <c r="I361" i="33"/>
  <c r="K360" i="33"/>
  <c r="J360" i="33"/>
  <c r="I360" i="33"/>
  <c r="K359" i="33"/>
  <c r="J359" i="33"/>
  <c r="I359" i="33"/>
  <c r="K358" i="33"/>
  <c r="J358" i="33"/>
  <c r="I358" i="33"/>
  <c r="K357" i="33"/>
  <c r="J357" i="33"/>
  <c r="I357" i="33"/>
  <c r="K356" i="33"/>
  <c r="J356" i="33"/>
  <c r="I356" i="33"/>
  <c r="K355" i="33"/>
  <c r="J355" i="33"/>
  <c r="I355" i="33"/>
  <c r="K354" i="33"/>
  <c r="J354" i="33"/>
  <c r="I354" i="33"/>
  <c r="K353" i="33"/>
  <c r="J353" i="33"/>
  <c r="I353" i="33"/>
  <c r="K352" i="33"/>
  <c r="J352" i="33"/>
  <c r="I352" i="33"/>
  <c r="K351" i="33"/>
  <c r="J351" i="33"/>
  <c r="I351" i="33"/>
  <c r="K350" i="33"/>
  <c r="J350" i="33"/>
  <c r="I350" i="33"/>
  <c r="K349" i="33"/>
  <c r="J349" i="33"/>
  <c r="I349" i="33"/>
  <c r="K348" i="33"/>
  <c r="J348" i="33"/>
  <c r="I348" i="33"/>
  <c r="K347" i="33"/>
  <c r="J347" i="33"/>
  <c r="I347" i="33"/>
  <c r="K346" i="33"/>
  <c r="J346" i="33"/>
  <c r="I346" i="33"/>
  <c r="K345" i="33"/>
  <c r="J345" i="33"/>
  <c r="I345" i="33"/>
  <c r="K344" i="33"/>
  <c r="J344" i="33"/>
  <c r="I344" i="33"/>
  <c r="K343" i="33"/>
  <c r="J343" i="33"/>
  <c r="I343" i="33"/>
  <c r="K342" i="33"/>
  <c r="J342" i="33"/>
  <c r="I342" i="33"/>
  <c r="K341" i="33"/>
  <c r="J341" i="33"/>
  <c r="I341" i="33"/>
  <c r="K340" i="33"/>
  <c r="J340" i="33"/>
  <c r="I340" i="33"/>
  <c r="K339" i="33"/>
  <c r="J339" i="33"/>
  <c r="I339" i="33"/>
  <c r="K338" i="33"/>
  <c r="J338" i="33"/>
  <c r="I338" i="33"/>
  <c r="K337" i="33"/>
  <c r="J337" i="33"/>
  <c r="I337" i="33"/>
  <c r="K336" i="33"/>
  <c r="J336" i="33"/>
  <c r="I336" i="33"/>
  <c r="K335" i="33"/>
  <c r="J335" i="33"/>
  <c r="I335" i="33"/>
  <c r="K334" i="33"/>
  <c r="J334" i="33"/>
  <c r="I334" i="33"/>
  <c r="K333" i="33"/>
  <c r="J333" i="33"/>
  <c r="I333" i="33"/>
  <c r="K332" i="33"/>
  <c r="J332" i="33"/>
  <c r="I332" i="33"/>
  <c r="K331" i="33"/>
  <c r="J331" i="33"/>
  <c r="I331" i="33"/>
  <c r="K330" i="33"/>
  <c r="J330" i="33"/>
  <c r="I330" i="33"/>
  <c r="K329" i="33"/>
  <c r="J329" i="33"/>
  <c r="I329" i="33"/>
  <c r="K328" i="33"/>
  <c r="J328" i="33"/>
  <c r="I328" i="33"/>
  <c r="K327" i="33"/>
  <c r="J327" i="33"/>
  <c r="I327" i="33"/>
  <c r="K326" i="33"/>
  <c r="J326" i="33"/>
  <c r="I326" i="33"/>
  <c r="K325" i="33"/>
  <c r="J325" i="33"/>
  <c r="I325" i="33"/>
  <c r="K324" i="33"/>
  <c r="J324" i="33"/>
  <c r="I324" i="33"/>
  <c r="K323" i="33"/>
  <c r="J323" i="33"/>
  <c r="I323" i="33"/>
  <c r="K322" i="33"/>
  <c r="J322" i="33"/>
  <c r="I322" i="33"/>
  <c r="K321" i="33"/>
  <c r="J321" i="33"/>
  <c r="I321" i="33"/>
  <c r="K320" i="33"/>
  <c r="J320" i="33"/>
  <c r="I320" i="33"/>
  <c r="K319" i="33"/>
  <c r="J319" i="33"/>
  <c r="I319" i="33"/>
  <c r="K318" i="33"/>
  <c r="J318" i="33"/>
  <c r="I318" i="33"/>
  <c r="K317" i="33"/>
  <c r="J317" i="33"/>
  <c r="I317" i="33"/>
  <c r="K316" i="33"/>
  <c r="J316" i="33"/>
  <c r="I316" i="33"/>
  <c r="K315" i="33"/>
  <c r="J315" i="33"/>
  <c r="I315" i="33"/>
  <c r="K314" i="33"/>
  <c r="J314" i="33"/>
  <c r="I314" i="33"/>
  <c r="K313" i="33"/>
  <c r="J313" i="33"/>
  <c r="I313" i="33"/>
  <c r="K312" i="33"/>
  <c r="J312" i="33"/>
  <c r="I312" i="33"/>
  <c r="K311" i="33"/>
  <c r="J311" i="33"/>
  <c r="I311" i="33"/>
  <c r="K310" i="33"/>
  <c r="J310" i="33"/>
  <c r="I310" i="33"/>
  <c r="K309" i="33"/>
  <c r="J309" i="33"/>
  <c r="I309" i="33"/>
  <c r="K308" i="33"/>
  <c r="J308" i="33"/>
  <c r="I308" i="33"/>
  <c r="K307" i="33"/>
  <c r="J307" i="33"/>
  <c r="I307" i="33"/>
  <c r="K306" i="33"/>
  <c r="J306" i="33"/>
  <c r="I306" i="33"/>
  <c r="K305" i="33"/>
  <c r="J305" i="33"/>
  <c r="I305" i="33"/>
  <c r="K304" i="33"/>
  <c r="J304" i="33"/>
  <c r="I304" i="33"/>
  <c r="K303" i="33"/>
  <c r="J303" i="33"/>
  <c r="I303" i="33"/>
  <c r="K302" i="33"/>
  <c r="J302" i="33"/>
  <c r="I302" i="33"/>
  <c r="K301" i="33"/>
  <c r="J301" i="33"/>
  <c r="I301" i="33"/>
  <c r="K300" i="33"/>
  <c r="J300" i="33"/>
  <c r="I300" i="33"/>
  <c r="K299" i="33"/>
  <c r="J299" i="33"/>
  <c r="I299" i="33"/>
  <c r="K298" i="33"/>
  <c r="J298" i="33"/>
  <c r="I298" i="33"/>
  <c r="K297" i="33"/>
  <c r="J297" i="33"/>
  <c r="I297" i="33"/>
  <c r="K296" i="33"/>
  <c r="J296" i="33"/>
  <c r="I296" i="33"/>
  <c r="K295" i="33"/>
  <c r="J295" i="33"/>
  <c r="I295" i="33"/>
  <c r="K294" i="33"/>
  <c r="J294" i="33"/>
  <c r="I294" i="33"/>
  <c r="K293" i="33"/>
  <c r="J293" i="33"/>
  <c r="I293" i="33"/>
  <c r="K292" i="33"/>
  <c r="J292" i="33"/>
  <c r="I292" i="33"/>
  <c r="K291" i="33"/>
  <c r="J291" i="33"/>
  <c r="I291" i="33"/>
  <c r="K290" i="33"/>
  <c r="J290" i="33"/>
  <c r="I290" i="33"/>
  <c r="K289" i="33"/>
  <c r="J289" i="33"/>
  <c r="I289" i="33"/>
  <c r="K288" i="33"/>
  <c r="J288" i="33"/>
  <c r="I288" i="33"/>
  <c r="K287" i="33"/>
  <c r="J287" i="33"/>
  <c r="I287" i="33"/>
  <c r="K286" i="33"/>
  <c r="J286" i="33"/>
  <c r="I286" i="33"/>
  <c r="K285" i="33"/>
  <c r="J285" i="33"/>
  <c r="I285" i="33"/>
  <c r="K284" i="33"/>
  <c r="J284" i="33"/>
  <c r="I284" i="33"/>
  <c r="K283" i="33"/>
  <c r="J283" i="33"/>
  <c r="I283" i="33"/>
  <c r="K282" i="33"/>
  <c r="J282" i="33"/>
  <c r="I282" i="33"/>
  <c r="K281" i="33"/>
  <c r="J281" i="33"/>
  <c r="I281" i="33"/>
  <c r="K280" i="33"/>
  <c r="J280" i="33"/>
  <c r="I280" i="33"/>
  <c r="K279" i="33"/>
  <c r="J279" i="33"/>
  <c r="I279" i="33"/>
  <c r="K278" i="33"/>
  <c r="J278" i="33"/>
  <c r="I278" i="33"/>
  <c r="K277" i="33"/>
  <c r="J277" i="33"/>
  <c r="I277" i="33"/>
  <c r="K276" i="33"/>
  <c r="J276" i="33"/>
  <c r="I276" i="33"/>
  <c r="K275" i="33"/>
  <c r="J275" i="33"/>
  <c r="I275" i="33"/>
  <c r="K274" i="33"/>
  <c r="J274" i="33"/>
  <c r="I274" i="33"/>
  <c r="K273" i="33"/>
  <c r="J273" i="33"/>
  <c r="I273" i="33"/>
  <c r="K272" i="33"/>
  <c r="J272" i="33"/>
  <c r="I272" i="33"/>
  <c r="K271" i="33"/>
  <c r="J271" i="33"/>
  <c r="I271" i="33"/>
  <c r="K270" i="33"/>
  <c r="J270" i="33"/>
  <c r="I270" i="33"/>
  <c r="K269" i="33"/>
  <c r="J269" i="33"/>
  <c r="I269" i="33"/>
  <c r="K268" i="33"/>
  <c r="J268" i="33"/>
  <c r="I268" i="33"/>
  <c r="K267" i="33"/>
  <c r="J267" i="33"/>
  <c r="I267" i="33"/>
  <c r="K266" i="33"/>
  <c r="J266" i="33"/>
  <c r="I266" i="33"/>
  <c r="K265" i="33"/>
  <c r="J265" i="33"/>
  <c r="I265" i="33"/>
  <c r="K264" i="33"/>
  <c r="J264" i="33"/>
  <c r="I264" i="33"/>
  <c r="K263" i="33"/>
  <c r="J263" i="33"/>
  <c r="I263" i="33"/>
  <c r="K262" i="33"/>
  <c r="J262" i="33"/>
  <c r="I262" i="33"/>
  <c r="K261" i="33"/>
  <c r="J261" i="33"/>
  <c r="I261" i="33"/>
  <c r="K260" i="33"/>
  <c r="J260" i="33"/>
  <c r="I260" i="33"/>
  <c r="K259" i="33"/>
  <c r="J259" i="33"/>
  <c r="I259" i="33"/>
  <c r="K258" i="33"/>
  <c r="J258" i="33"/>
  <c r="I258" i="33"/>
  <c r="K257" i="33"/>
  <c r="J257" i="33"/>
  <c r="I257" i="33"/>
  <c r="K256" i="33"/>
  <c r="J256" i="33"/>
  <c r="I256" i="33"/>
  <c r="K255" i="33"/>
  <c r="J255" i="33"/>
  <c r="I255" i="33"/>
  <c r="K254" i="33"/>
  <c r="J254" i="33"/>
  <c r="I254" i="33"/>
  <c r="K253" i="33"/>
  <c r="J253" i="33"/>
  <c r="I253" i="33"/>
  <c r="K252" i="33"/>
  <c r="J252" i="33"/>
  <c r="I252" i="33"/>
  <c r="K251" i="33"/>
  <c r="J251" i="33"/>
  <c r="I251" i="33"/>
  <c r="K250" i="33"/>
  <c r="J250" i="33"/>
  <c r="I250" i="33"/>
  <c r="K249" i="33"/>
  <c r="J249" i="33"/>
  <c r="I249" i="33"/>
  <c r="K248" i="33"/>
  <c r="J248" i="33"/>
  <c r="I248" i="33"/>
  <c r="K247" i="33"/>
  <c r="J247" i="33"/>
  <c r="I247" i="33"/>
  <c r="K246" i="33"/>
  <c r="J246" i="33"/>
  <c r="I246" i="33"/>
  <c r="K245" i="33"/>
  <c r="J245" i="33"/>
  <c r="I245" i="33"/>
  <c r="K244" i="33"/>
  <c r="J244" i="33"/>
  <c r="I244" i="33"/>
  <c r="K243" i="33"/>
  <c r="J243" i="33"/>
  <c r="I243" i="33"/>
  <c r="K242" i="33"/>
  <c r="J242" i="33"/>
  <c r="I242" i="33"/>
  <c r="K241" i="33"/>
  <c r="J241" i="33"/>
  <c r="I241" i="33"/>
  <c r="K240" i="33"/>
  <c r="J240" i="33"/>
  <c r="I240" i="33"/>
  <c r="K239" i="33"/>
  <c r="J239" i="33"/>
  <c r="I239" i="33"/>
  <c r="K238" i="33"/>
  <c r="J238" i="33"/>
  <c r="I238" i="33"/>
  <c r="K237" i="33"/>
  <c r="J237" i="33"/>
  <c r="I237" i="33"/>
  <c r="K236" i="33"/>
  <c r="J236" i="33"/>
  <c r="I236" i="33"/>
  <c r="K235" i="33"/>
  <c r="J235" i="33"/>
  <c r="I235" i="33"/>
  <c r="K234" i="33"/>
  <c r="J234" i="33"/>
  <c r="I234" i="33"/>
  <c r="K233" i="33"/>
  <c r="J233" i="33"/>
  <c r="I233" i="33"/>
  <c r="K232" i="33"/>
  <c r="J232" i="33"/>
  <c r="I232" i="33"/>
  <c r="K231" i="33"/>
  <c r="J231" i="33"/>
  <c r="I231" i="33"/>
  <c r="K230" i="33"/>
  <c r="J230" i="33"/>
  <c r="I230" i="33"/>
  <c r="K229" i="33"/>
  <c r="J229" i="33"/>
  <c r="I229" i="33"/>
  <c r="K228" i="33"/>
  <c r="J228" i="33"/>
  <c r="I228" i="33"/>
  <c r="K227" i="33"/>
  <c r="J227" i="33"/>
  <c r="I227" i="33"/>
  <c r="K226" i="33"/>
  <c r="J226" i="33"/>
  <c r="I226" i="33"/>
  <c r="K225" i="33"/>
  <c r="J225" i="33"/>
  <c r="I225" i="33"/>
  <c r="K224" i="33"/>
  <c r="J224" i="33"/>
  <c r="I224" i="33"/>
  <c r="K223" i="33"/>
  <c r="J223" i="33"/>
  <c r="I223" i="33"/>
  <c r="K222" i="33"/>
  <c r="J222" i="33"/>
  <c r="I222" i="33"/>
  <c r="K221" i="33"/>
  <c r="J221" i="33"/>
  <c r="I221" i="33"/>
  <c r="K220" i="33"/>
  <c r="J220" i="33"/>
  <c r="I220" i="33"/>
  <c r="K219" i="33"/>
  <c r="J219" i="33"/>
  <c r="I219" i="33"/>
  <c r="K218" i="33"/>
  <c r="J218" i="33"/>
  <c r="I218" i="33"/>
  <c r="K217" i="33"/>
  <c r="J217" i="33"/>
  <c r="I217" i="33"/>
  <c r="K216" i="33"/>
  <c r="J216" i="33"/>
  <c r="I216" i="33"/>
  <c r="K215" i="33"/>
  <c r="J215" i="33"/>
  <c r="I215" i="33"/>
  <c r="K214" i="33"/>
  <c r="J214" i="33"/>
  <c r="I214" i="33"/>
  <c r="K213" i="33"/>
  <c r="J213" i="33"/>
  <c r="I213" i="33"/>
  <c r="K212" i="33"/>
  <c r="J212" i="33"/>
  <c r="I212" i="33"/>
  <c r="K211" i="33"/>
  <c r="J211" i="33"/>
  <c r="I211" i="33"/>
  <c r="K210" i="33"/>
  <c r="J210" i="33"/>
  <c r="I210" i="33"/>
  <c r="K209" i="33"/>
  <c r="J209" i="33"/>
  <c r="I209" i="33"/>
  <c r="K208" i="33"/>
  <c r="J208" i="33"/>
  <c r="I208" i="33"/>
  <c r="K207" i="33"/>
  <c r="J207" i="33"/>
  <c r="I207" i="33"/>
  <c r="K206" i="33"/>
  <c r="J206" i="33"/>
  <c r="I206" i="33"/>
  <c r="K205" i="33"/>
  <c r="J205" i="33"/>
  <c r="I205" i="33"/>
  <c r="K204" i="33"/>
  <c r="J204" i="33"/>
  <c r="I204" i="33"/>
  <c r="K203" i="33"/>
  <c r="J203" i="33"/>
  <c r="I203" i="33"/>
  <c r="K202" i="33"/>
  <c r="J202" i="33"/>
  <c r="I202" i="33"/>
  <c r="K201" i="33"/>
  <c r="J201" i="33"/>
  <c r="I201" i="33"/>
  <c r="K200" i="33"/>
  <c r="J200" i="33"/>
  <c r="I200" i="33"/>
  <c r="K199" i="33"/>
  <c r="J199" i="33"/>
  <c r="I199" i="33"/>
  <c r="K198" i="33"/>
  <c r="J198" i="33"/>
  <c r="I198" i="33"/>
  <c r="K197" i="33"/>
  <c r="J197" i="33"/>
  <c r="I197" i="33"/>
  <c r="K196" i="33"/>
  <c r="J196" i="33"/>
  <c r="I196" i="33"/>
  <c r="K195" i="33"/>
  <c r="J195" i="33"/>
  <c r="I195" i="33"/>
  <c r="K194" i="33"/>
  <c r="J194" i="33"/>
  <c r="I194" i="33"/>
  <c r="K193" i="33"/>
  <c r="J193" i="33"/>
  <c r="I193" i="33"/>
  <c r="K192" i="33"/>
  <c r="J192" i="33"/>
  <c r="I192" i="33"/>
  <c r="K191" i="33"/>
  <c r="J191" i="33"/>
  <c r="I191" i="33"/>
  <c r="K190" i="33"/>
  <c r="J190" i="33"/>
  <c r="I190" i="33"/>
  <c r="K189" i="33"/>
  <c r="J189" i="33"/>
  <c r="I189" i="33"/>
  <c r="K188" i="33"/>
  <c r="J188" i="33"/>
  <c r="I188" i="33"/>
  <c r="K187" i="33"/>
  <c r="J187" i="33"/>
  <c r="I187" i="33"/>
  <c r="K186" i="33"/>
  <c r="J186" i="33"/>
  <c r="I186" i="33"/>
  <c r="K185" i="33"/>
  <c r="J185" i="33"/>
  <c r="I185" i="33"/>
  <c r="K184" i="33"/>
  <c r="J184" i="33"/>
  <c r="I184" i="33"/>
  <c r="K183" i="33"/>
  <c r="J183" i="33"/>
  <c r="I183" i="33"/>
  <c r="K182" i="33"/>
  <c r="J182" i="33"/>
  <c r="I182" i="33"/>
  <c r="K181" i="33"/>
  <c r="J181" i="33"/>
  <c r="I181" i="33"/>
  <c r="K180" i="33"/>
  <c r="J180" i="33"/>
  <c r="I180" i="33"/>
  <c r="K179" i="33"/>
  <c r="J179" i="33"/>
  <c r="I179" i="33"/>
  <c r="K178" i="33"/>
  <c r="J178" i="33"/>
  <c r="I178" i="33"/>
  <c r="K177" i="33"/>
  <c r="J177" i="33"/>
  <c r="I177" i="33"/>
  <c r="K176" i="33"/>
  <c r="J176" i="33"/>
  <c r="I176" i="33"/>
  <c r="K175" i="33"/>
  <c r="J175" i="33"/>
  <c r="I175" i="33"/>
  <c r="K174" i="33"/>
  <c r="J174" i="33"/>
  <c r="I174" i="33"/>
  <c r="K173" i="33"/>
  <c r="J173" i="33"/>
  <c r="I173" i="33"/>
  <c r="K172" i="33"/>
  <c r="J172" i="33"/>
  <c r="I172" i="33"/>
  <c r="K171" i="33"/>
  <c r="J171" i="33"/>
  <c r="I171" i="33"/>
  <c r="K170" i="33"/>
  <c r="J170" i="33"/>
  <c r="I170" i="33"/>
  <c r="K169" i="33"/>
  <c r="J169" i="33"/>
  <c r="I169" i="33"/>
  <c r="K168" i="33"/>
  <c r="J168" i="33"/>
  <c r="I168" i="33"/>
  <c r="K167" i="33"/>
  <c r="J167" i="33"/>
  <c r="I167" i="33"/>
  <c r="K166" i="33"/>
  <c r="J166" i="33"/>
  <c r="I166" i="33"/>
  <c r="K165" i="33"/>
  <c r="J165" i="33"/>
  <c r="I165" i="33"/>
  <c r="K164" i="33"/>
  <c r="J164" i="33"/>
  <c r="I164" i="33"/>
  <c r="K163" i="33"/>
  <c r="J163" i="33"/>
  <c r="I163" i="33"/>
  <c r="K162" i="33"/>
  <c r="J162" i="33"/>
  <c r="I162" i="33"/>
  <c r="K161" i="33"/>
  <c r="J161" i="33"/>
  <c r="I161" i="33"/>
  <c r="K160" i="33"/>
  <c r="J160" i="33"/>
  <c r="I160" i="33"/>
  <c r="K159" i="33"/>
  <c r="J159" i="33"/>
  <c r="I159" i="33"/>
  <c r="K158" i="33"/>
  <c r="J158" i="33"/>
  <c r="I158" i="33"/>
  <c r="K157" i="33"/>
  <c r="J157" i="33"/>
  <c r="I157" i="33"/>
  <c r="K156" i="33"/>
  <c r="J156" i="33"/>
  <c r="I156" i="33"/>
  <c r="K155" i="33"/>
  <c r="J155" i="33"/>
  <c r="I155" i="33"/>
  <c r="K154" i="33"/>
  <c r="J154" i="33"/>
  <c r="I154" i="33"/>
  <c r="K153" i="33"/>
  <c r="J153" i="33"/>
  <c r="I153" i="33"/>
  <c r="K152" i="33"/>
  <c r="J152" i="33"/>
  <c r="I152" i="33"/>
  <c r="K151" i="33"/>
  <c r="J151" i="33"/>
  <c r="I151" i="33"/>
  <c r="K150" i="33"/>
  <c r="J150" i="33"/>
  <c r="I150" i="33"/>
  <c r="K149" i="33"/>
  <c r="J149" i="33"/>
  <c r="I149" i="33"/>
  <c r="K148" i="33"/>
  <c r="J148" i="33"/>
  <c r="I148" i="33"/>
  <c r="K147" i="33"/>
  <c r="J147" i="33"/>
  <c r="I147" i="33"/>
  <c r="K146" i="33"/>
  <c r="J146" i="33"/>
  <c r="I146" i="33"/>
  <c r="K145" i="33"/>
  <c r="J145" i="33"/>
  <c r="I145" i="33"/>
  <c r="K144" i="33"/>
  <c r="J144" i="33"/>
  <c r="I144" i="33"/>
  <c r="K143" i="33"/>
  <c r="J143" i="33"/>
  <c r="I143" i="33"/>
  <c r="K142" i="33"/>
  <c r="J142" i="33"/>
  <c r="I142" i="33"/>
  <c r="K141" i="33"/>
  <c r="J141" i="33"/>
  <c r="I141" i="33"/>
  <c r="K140" i="33"/>
  <c r="J140" i="33"/>
  <c r="I140" i="33"/>
  <c r="K139" i="33"/>
  <c r="J139" i="33"/>
  <c r="I139" i="33"/>
  <c r="K138" i="33"/>
  <c r="J138" i="33"/>
  <c r="I138" i="33"/>
  <c r="K137" i="33"/>
  <c r="J137" i="33"/>
  <c r="I137" i="33"/>
  <c r="K136" i="33"/>
  <c r="J136" i="33"/>
  <c r="I136" i="33"/>
  <c r="K135" i="33"/>
  <c r="J135" i="33"/>
  <c r="I135" i="33"/>
  <c r="K134" i="33"/>
  <c r="J134" i="33"/>
  <c r="I134" i="33"/>
  <c r="K133" i="33"/>
  <c r="J133" i="33"/>
  <c r="I133" i="33"/>
  <c r="K132" i="33"/>
  <c r="J132" i="33"/>
  <c r="I132" i="33"/>
  <c r="K131" i="33"/>
  <c r="J131" i="33"/>
  <c r="I131" i="33"/>
  <c r="K130" i="33"/>
  <c r="J130" i="33"/>
  <c r="I130" i="33"/>
  <c r="K129" i="33"/>
  <c r="J129" i="33"/>
  <c r="I129" i="33"/>
  <c r="K128" i="33"/>
  <c r="J128" i="33"/>
  <c r="I128" i="33"/>
  <c r="K127" i="33"/>
  <c r="J127" i="33"/>
  <c r="I127" i="33"/>
  <c r="K126" i="33"/>
  <c r="J126" i="33"/>
  <c r="I126" i="33"/>
  <c r="K125" i="33"/>
  <c r="J125" i="33"/>
  <c r="I125" i="33"/>
  <c r="K124" i="33"/>
  <c r="J124" i="33"/>
  <c r="I124" i="33"/>
  <c r="K123" i="33"/>
  <c r="J123" i="33"/>
  <c r="I123" i="33"/>
  <c r="K122" i="33"/>
  <c r="J122" i="33"/>
  <c r="I122" i="33"/>
  <c r="K121" i="33"/>
  <c r="J121" i="33"/>
  <c r="I121" i="33"/>
  <c r="K120" i="33"/>
  <c r="J120" i="33"/>
  <c r="I120" i="33"/>
  <c r="K119" i="33"/>
  <c r="J119" i="33"/>
  <c r="I119" i="33"/>
  <c r="K118" i="33"/>
  <c r="J118" i="33"/>
  <c r="I118" i="33"/>
  <c r="K117" i="33"/>
  <c r="J117" i="33"/>
  <c r="I117" i="33"/>
  <c r="K116" i="33"/>
  <c r="J116" i="33"/>
  <c r="I116" i="33"/>
  <c r="K115" i="33"/>
  <c r="J115" i="33"/>
  <c r="I115" i="33"/>
  <c r="K114" i="33"/>
  <c r="J114" i="33"/>
  <c r="I114" i="33"/>
  <c r="K113" i="33"/>
  <c r="J113" i="33"/>
  <c r="I113" i="33"/>
  <c r="K112" i="33"/>
  <c r="J112" i="33"/>
  <c r="I112" i="33"/>
  <c r="K111" i="33"/>
  <c r="J111" i="33"/>
  <c r="I111" i="33"/>
  <c r="K110" i="33"/>
  <c r="J110" i="33"/>
  <c r="I110" i="33"/>
  <c r="K109" i="33"/>
  <c r="J109" i="33"/>
  <c r="I109" i="33"/>
  <c r="K108" i="33"/>
  <c r="J108" i="33"/>
  <c r="I108" i="33"/>
  <c r="K107" i="33"/>
  <c r="J107" i="33"/>
  <c r="I107" i="33"/>
  <c r="K106" i="33"/>
  <c r="J106" i="33"/>
  <c r="I106" i="33"/>
  <c r="K105" i="33"/>
  <c r="J105" i="33"/>
  <c r="I105" i="33"/>
  <c r="K104" i="33"/>
  <c r="J104" i="33"/>
  <c r="I104" i="33"/>
  <c r="K103" i="33"/>
  <c r="J103" i="33"/>
  <c r="I103" i="33"/>
  <c r="K102" i="33"/>
  <c r="J102" i="33"/>
  <c r="I102" i="33"/>
  <c r="K101" i="33"/>
  <c r="J101" i="33"/>
  <c r="I101" i="33"/>
  <c r="K100" i="33"/>
  <c r="J100" i="33"/>
  <c r="I100" i="33"/>
  <c r="K99" i="33"/>
  <c r="J99" i="33"/>
  <c r="I99" i="33"/>
  <c r="K98" i="33"/>
  <c r="J98" i="33"/>
  <c r="I98" i="33"/>
  <c r="K97" i="33"/>
  <c r="J97" i="33"/>
  <c r="I97" i="33"/>
  <c r="K96" i="33"/>
  <c r="J96" i="33"/>
  <c r="I96" i="33"/>
  <c r="K95" i="33"/>
  <c r="J95" i="33"/>
  <c r="I95" i="33"/>
  <c r="K94" i="33"/>
  <c r="J94" i="33"/>
  <c r="I94" i="33"/>
  <c r="K93" i="33"/>
  <c r="J93" i="33"/>
  <c r="I93" i="33"/>
  <c r="K92" i="33"/>
  <c r="J92" i="33"/>
  <c r="I92" i="33"/>
  <c r="K91" i="33"/>
  <c r="J91" i="33"/>
  <c r="I91" i="33"/>
  <c r="K90" i="33"/>
  <c r="J90" i="33"/>
  <c r="I90" i="33"/>
  <c r="K89" i="33"/>
  <c r="J89" i="33"/>
  <c r="I89" i="33"/>
  <c r="K88" i="33"/>
  <c r="J88" i="33"/>
  <c r="I88" i="33"/>
  <c r="K87" i="33"/>
  <c r="J87" i="33"/>
  <c r="I87" i="33"/>
  <c r="K86" i="33"/>
  <c r="J86" i="33"/>
  <c r="I86" i="33"/>
  <c r="K85" i="33"/>
  <c r="J85" i="33"/>
  <c r="I85" i="33"/>
  <c r="K84" i="33"/>
  <c r="J84" i="33"/>
  <c r="I84" i="33"/>
  <c r="K83" i="33"/>
  <c r="J83" i="33"/>
  <c r="I83" i="33"/>
  <c r="K82" i="33"/>
  <c r="J82" i="33"/>
  <c r="I82" i="33"/>
  <c r="K81" i="33"/>
  <c r="J81" i="33"/>
  <c r="I81" i="33"/>
  <c r="K80" i="33"/>
  <c r="J80" i="33"/>
  <c r="I80" i="33"/>
  <c r="K79" i="33"/>
  <c r="J79" i="33"/>
  <c r="I79" i="33"/>
  <c r="K78" i="33"/>
  <c r="J78" i="33"/>
  <c r="I78" i="33"/>
  <c r="K77" i="33"/>
  <c r="J77" i="33"/>
  <c r="I77" i="33"/>
  <c r="K76" i="33"/>
  <c r="J76" i="33"/>
  <c r="I76" i="33"/>
  <c r="K75" i="33"/>
  <c r="J75" i="33"/>
  <c r="I75" i="33"/>
  <c r="K74" i="33"/>
  <c r="J74" i="33"/>
  <c r="I74" i="33"/>
  <c r="K73" i="33"/>
  <c r="J73" i="33"/>
  <c r="I73" i="33"/>
  <c r="K72" i="33"/>
  <c r="J72" i="33"/>
  <c r="I72" i="33"/>
  <c r="K71" i="33"/>
  <c r="J71" i="33"/>
  <c r="I71" i="33"/>
  <c r="K70" i="33"/>
  <c r="J70" i="33"/>
  <c r="I70" i="33"/>
  <c r="K69" i="33"/>
  <c r="J69" i="33"/>
  <c r="I69" i="33"/>
  <c r="K68" i="33"/>
  <c r="J68" i="33"/>
  <c r="I68" i="33"/>
  <c r="K67" i="33"/>
  <c r="J67" i="33"/>
  <c r="I67" i="33"/>
  <c r="K66" i="33"/>
  <c r="J66" i="33"/>
  <c r="I66" i="33"/>
  <c r="K65" i="33"/>
  <c r="J65" i="33"/>
  <c r="I65" i="33"/>
  <c r="K64" i="33"/>
  <c r="J64" i="33"/>
  <c r="I64" i="33"/>
  <c r="K63" i="33"/>
  <c r="J63" i="33"/>
  <c r="I63" i="33"/>
  <c r="K62" i="33"/>
  <c r="J62" i="33"/>
  <c r="I62" i="33"/>
  <c r="K61" i="33"/>
  <c r="J61" i="33"/>
  <c r="I61" i="33"/>
  <c r="K60" i="33"/>
  <c r="J60" i="33"/>
  <c r="I60" i="33"/>
  <c r="K59" i="33"/>
  <c r="J59" i="33"/>
  <c r="I59" i="33"/>
  <c r="K58" i="33"/>
  <c r="J58" i="33"/>
  <c r="I58" i="33"/>
  <c r="K57" i="33"/>
  <c r="J57" i="33"/>
  <c r="I57" i="33"/>
  <c r="K56" i="33"/>
  <c r="J56" i="33"/>
  <c r="I56" i="33"/>
  <c r="K55" i="33"/>
  <c r="J55" i="33"/>
  <c r="I55" i="33"/>
  <c r="K54" i="33"/>
  <c r="J54" i="33"/>
  <c r="I54" i="33"/>
  <c r="K53" i="33"/>
  <c r="J53" i="33"/>
  <c r="I53" i="33"/>
  <c r="K52" i="33"/>
  <c r="J52" i="33"/>
  <c r="I52" i="33"/>
  <c r="K51" i="33"/>
  <c r="J51" i="33"/>
  <c r="I51" i="33"/>
  <c r="K50" i="33"/>
  <c r="J50" i="33"/>
  <c r="I50" i="33"/>
  <c r="K49" i="33"/>
  <c r="J49" i="33"/>
  <c r="I49" i="33"/>
  <c r="K48" i="33"/>
  <c r="J48" i="33"/>
  <c r="I48" i="33"/>
  <c r="K47" i="33"/>
  <c r="J47" i="33"/>
  <c r="I47" i="33"/>
  <c r="K46" i="33"/>
  <c r="J46" i="33"/>
  <c r="I46" i="33"/>
  <c r="K45" i="33"/>
  <c r="J45" i="33"/>
  <c r="I45" i="33"/>
  <c r="K44" i="33"/>
  <c r="J44" i="33"/>
  <c r="I44" i="33"/>
  <c r="K43" i="33"/>
  <c r="J43" i="33"/>
  <c r="I43" i="33"/>
  <c r="K42" i="33"/>
  <c r="J42" i="33"/>
  <c r="I42" i="33"/>
  <c r="K41" i="33"/>
  <c r="J41" i="33"/>
  <c r="I41" i="33"/>
  <c r="K40" i="33"/>
  <c r="J40" i="33"/>
  <c r="I40" i="33"/>
  <c r="K39" i="33"/>
  <c r="J39" i="33"/>
  <c r="I39" i="33"/>
  <c r="K38" i="33"/>
  <c r="J38" i="33"/>
  <c r="I38" i="33"/>
  <c r="K37" i="33"/>
  <c r="J37" i="33"/>
  <c r="I37" i="33"/>
  <c r="K36" i="33"/>
  <c r="J36" i="33"/>
  <c r="I36" i="33"/>
  <c r="K35" i="33"/>
  <c r="J35" i="33"/>
  <c r="I35" i="33"/>
  <c r="K34" i="33"/>
  <c r="J34" i="33"/>
  <c r="I34" i="33"/>
  <c r="K33" i="33"/>
  <c r="J33" i="33"/>
  <c r="I33" i="33"/>
  <c r="K32" i="33"/>
  <c r="J32" i="33"/>
  <c r="I32" i="33"/>
  <c r="K31" i="33"/>
  <c r="J31" i="33"/>
  <c r="I31" i="33"/>
  <c r="K30" i="33"/>
  <c r="J30" i="33"/>
  <c r="I30" i="33"/>
  <c r="K29" i="33"/>
  <c r="J29" i="33"/>
  <c r="I29" i="33"/>
  <c r="K28" i="33"/>
  <c r="J28" i="33"/>
  <c r="I28" i="33"/>
  <c r="K27" i="33"/>
  <c r="J27" i="33"/>
  <c r="I27" i="33"/>
  <c r="K26" i="33"/>
  <c r="J26" i="33"/>
  <c r="I26" i="33"/>
  <c r="K25" i="33"/>
  <c r="J25" i="33"/>
  <c r="I25" i="33"/>
  <c r="K24" i="33"/>
  <c r="J24" i="33"/>
  <c r="I24" i="33"/>
  <c r="K23" i="33"/>
  <c r="J23" i="33"/>
  <c r="I23" i="33"/>
  <c r="K22" i="33"/>
  <c r="J22" i="33"/>
  <c r="I22" i="33"/>
  <c r="K21" i="33"/>
  <c r="J21" i="33"/>
  <c r="I21" i="33"/>
  <c r="K20" i="33"/>
  <c r="J20" i="33"/>
  <c r="I20" i="33"/>
  <c r="K19" i="33"/>
  <c r="J19" i="33"/>
  <c r="I19" i="33"/>
  <c r="K18" i="33"/>
  <c r="J18" i="33"/>
  <c r="I18" i="33"/>
  <c r="K17" i="33"/>
  <c r="J17" i="33"/>
  <c r="I17" i="33"/>
  <c r="K16" i="33"/>
  <c r="J16" i="33"/>
  <c r="I16" i="33"/>
  <c r="K15" i="33"/>
  <c r="J15" i="33"/>
  <c r="I15" i="33"/>
  <c r="K14" i="33"/>
  <c r="J14" i="33"/>
  <c r="I14" i="33"/>
  <c r="K13" i="33"/>
  <c r="J13" i="33"/>
  <c r="I13" i="33"/>
  <c r="K12" i="33"/>
  <c r="J12" i="33"/>
  <c r="I12" i="33"/>
  <c r="K11" i="33"/>
  <c r="J11" i="33"/>
  <c r="I11" i="33"/>
  <c r="K10" i="33"/>
  <c r="J10" i="33"/>
  <c r="I10" i="33"/>
  <c r="K9" i="33"/>
  <c r="J9" i="33"/>
  <c r="K8" i="33"/>
  <c r="J8" i="33"/>
  <c r="I8" i="33"/>
  <c r="E7" i="29"/>
  <c r="H506" i="27"/>
  <c r="O31" i="33" l="1"/>
  <c r="R31" i="33" s="1"/>
  <c r="S31" i="33" s="1"/>
  <c r="O32" i="33"/>
  <c r="O33" i="33"/>
  <c r="O29" i="33"/>
  <c r="O30" i="33"/>
  <c r="O28" i="33"/>
  <c r="O26" i="33"/>
  <c r="O27" i="33"/>
  <c r="O25" i="33"/>
  <c r="O22" i="33"/>
  <c r="R22" i="33" s="1"/>
  <c r="S22" i="33" s="1"/>
  <c r="O23" i="33"/>
  <c r="O24" i="33"/>
  <c r="O21" i="33"/>
  <c r="R21" i="33" s="1"/>
  <c r="S21" i="33" s="1"/>
  <c r="O20" i="33"/>
  <c r="O17" i="33"/>
  <c r="Q17" i="33" s="1"/>
  <c r="O19" i="33"/>
  <c r="L212" i="32"/>
  <c r="N212" i="32" s="1"/>
  <c r="Q8" i="32"/>
  <c r="G64" i="21" s="1"/>
  <c r="O18" i="33"/>
  <c r="Q18" i="33" s="1"/>
  <c r="E64" i="21"/>
  <c r="E65" i="21"/>
  <c r="C65" i="21"/>
  <c r="C64" i="21"/>
  <c r="D65" i="21"/>
  <c r="E59" i="21"/>
  <c r="N11" i="28"/>
  <c r="N13" i="28"/>
  <c r="N14" i="28"/>
  <c r="N15" i="28"/>
  <c r="G33" i="20" l="1"/>
  <c r="D23" i="20"/>
  <c r="R33" i="33"/>
  <c r="S33" i="33" s="1"/>
  <c r="R32" i="33"/>
  <c r="S32" i="33" s="1"/>
  <c r="R30" i="33"/>
  <c r="S30" i="33" s="1"/>
  <c r="R28" i="33"/>
  <c r="S28" i="33" s="1"/>
  <c r="R29" i="33"/>
  <c r="S29" i="33" s="1"/>
  <c r="R25" i="33"/>
  <c r="S25" i="33" s="1"/>
  <c r="R27" i="33"/>
  <c r="S27" i="33" s="1"/>
  <c r="R26" i="33"/>
  <c r="S26" i="33" s="1"/>
  <c r="R24" i="33"/>
  <c r="S24" i="33" s="1"/>
  <c r="R23" i="33"/>
  <c r="S23" i="33" s="1"/>
  <c r="R19" i="33"/>
  <c r="S19" i="33" s="1"/>
  <c r="R20" i="33"/>
  <c r="S20" i="33" s="1"/>
  <c r="R13" i="33"/>
  <c r="S13" i="33" s="1"/>
  <c r="R17" i="33"/>
  <c r="S17" i="33" s="1"/>
  <c r="R16" i="33"/>
  <c r="P11" i="33"/>
  <c r="P9" i="33"/>
  <c r="R14" i="33"/>
  <c r="R12" i="33"/>
  <c r="R15" i="33"/>
  <c r="R18" i="33"/>
  <c r="S18" i="33" s="1"/>
  <c r="N12" i="28"/>
  <c r="N17" i="28"/>
  <c r="N18" i="33" s="1"/>
  <c r="P18" i="33" s="1"/>
  <c r="N7" i="28"/>
  <c r="N16" i="28"/>
  <c r="N17" i="33" s="1"/>
  <c r="P17" i="33" s="1"/>
  <c r="N9" i="28"/>
  <c r="R9" i="33"/>
  <c r="N506" i="33"/>
  <c r="P506" i="33" s="1"/>
  <c r="N498" i="33"/>
  <c r="P498" i="33" s="1"/>
  <c r="N490" i="33"/>
  <c r="P490" i="33" s="1"/>
  <c r="N482" i="33"/>
  <c r="P482" i="33" s="1"/>
  <c r="N474" i="33"/>
  <c r="P474" i="33" s="1"/>
  <c r="N466" i="33"/>
  <c r="P466" i="33" s="1"/>
  <c r="N458" i="33"/>
  <c r="P458" i="33" s="1"/>
  <c r="N450" i="33"/>
  <c r="P450" i="33" s="1"/>
  <c r="N442" i="33"/>
  <c r="P442" i="33" s="1"/>
  <c r="N434" i="33"/>
  <c r="P434" i="33" s="1"/>
  <c r="N426" i="33"/>
  <c r="P426" i="33" s="1"/>
  <c r="N418" i="33"/>
  <c r="P418" i="33" s="1"/>
  <c r="N410" i="33"/>
  <c r="P410" i="33" s="1"/>
  <c r="N402" i="33"/>
  <c r="P402" i="33" s="1"/>
  <c r="N394" i="33"/>
  <c r="P394" i="33" s="1"/>
  <c r="N386" i="33"/>
  <c r="P386" i="33" s="1"/>
  <c r="N378" i="33"/>
  <c r="P378" i="33" s="1"/>
  <c r="N370" i="33"/>
  <c r="P370" i="33" s="1"/>
  <c r="N362" i="33"/>
  <c r="P362" i="33" s="1"/>
  <c r="N354" i="33"/>
  <c r="P354" i="33" s="1"/>
  <c r="N346" i="33"/>
  <c r="P346" i="33" s="1"/>
  <c r="N338" i="33"/>
  <c r="P338" i="33" s="1"/>
  <c r="N330" i="33"/>
  <c r="P330" i="33" s="1"/>
  <c r="N322" i="33"/>
  <c r="P322" i="33" s="1"/>
  <c r="N314" i="33"/>
  <c r="P314" i="33" s="1"/>
  <c r="N306" i="33"/>
  <c r="P306" i="33" s="1"/>
  <c r="N298" i="33"/>
  <c r="P298" i="33" s="1"/>
  <c r="N290" i="33"/>
  <c r="P290" i="33" s="1"/>
  <c r="N282" i="33"/>
  <c r="P282" i="33" s="1"/>
  <c r="N274" i="33"/>
  <c r="P274" i="33" s="1"/>
  <c r="N266" i="33"/>
  <c r="P266" i="33" s="1"/>
  <c r="N258" i="33"/>
  <c r="P258" i="33" s="1"/>
  <c r="N250" i="33"/>
  <c r="P250" i="33" s="1"/>
  <c r="N242" i="33"/>
  <c r="P242" i="33" s="1"/>
  <c r="N234" i="33"/>
  <c r="P234" i="33" s="1"/>
  <c r="N226" i="33"/>
  <c r="P226" i="33" s="1"/>
  <c r="N218" i="33"/>
  <c r="P218" i="33" s="1"/>
  <c r="N210" i="33"/>
  <c r="P210" i="33" s="1"/>
  <c r="N202" i="33"/>
  <c r="P202" i="33" s="1"/>
  <c r="N194" i="33"/>
  <c r="P194" i="33" s="1"/>
  <c r="N186" i="33"/>
  <c r="P186" i="33" s="1"/>
  <c r="N178" i="33"/>
  <c r="P178" i="33" s="1"/>
  <c r="N170" i="33"/>
  <c r="P170" i="33" s="1"/>
  <c r="N162" i="33"/>
  <c r="P162" i="33" s="1"/>
  <c r="N154" i="33"/>
  <c r="P154" i="33" s="1"/>
  <c r="N146" i="33"/>
  <c r="P146" i="33" s="1"/>
  <c r="N138" i="33"/>
  <c r="P138" i="33" s="1"/>
  <c r="N130" i="33"/>
  <c r="P130" i="33" s="1"/>
  <c r="N122" i="33"/>
  <c r="P122" i="33" s="1"/>
  <c r="N114" i="33"/>
  <c r="P114" i="33" s="1"/>
  <c r="N106" i="33"/>
  <c r="P106" i="33" s="1"/>
  <c r="N98" i="33"/>
  <c r="P98" i="33" s="1"/>
  <c r="N90" i="33"/>
  <c r="P90" i="33" s="1"/>
  <c r="N82" i="33"/>
  <c r="P82" i="33" s="1"/>
  <c r="N74" i="33"/>
  <c r="P74" i="33" s="1"/>
  <c r="N66" i="33"/>
  <c r="P66" i="33" s="1"/>
  <c r="N58" i="33"/>
  <c r="P58" i="33" s="1"/>
  <c r="N50" i="33"/>
  <c r="P50" i="33" s="1"/>
  <c r="N42" i="33"/>
  <c r="P42" i="33" s="1"/>
  <c r="N34" i="33"/>
  <c r="P34" i="33" s="1"/>
  <c r="N26" i="33"/>
  <c r="P26" i="33" s="1"/>
  <c r="N16" i="33"/>
  <c r="P16" i="33" s="1"/>
  <c r="N497" i="33"/>
  <c r="P497" i="33" s="1"/>
  <c r="N457" i="33"/>
  <c r="P457" i="33" s="1"/>
  <c r="N417" i="33"/>
  <c r="P417" i="33" s="1"/>
  <c r="N385" i="33"/>
  <c r="P385" i="33" s="1"/>
  <c r="N353" i="33"/>
  <c r="P353" i="33" s="1"/>
  <c r="N345" i="33"/>
  <c r="P345" i="33" s="1"/>
  <c r="N329" i="33"/>
  <c r="P329" i="33" s="1"/>
  <c r="N321" i="33"/>
  <c r="P321" i="33" s="1"/>
  <c r="N313" i="33"/>
  <c r="P313" i="33" s="1"/>
  <c r="N305" i="33"/>
  <c r="P305" i="33" s="1"/>
  <c r="N297" i="33"/>
  <c r="P297" i="33" s="1"/>
  <c r="N289" i="33"/>
  <c r="P289" i="33" s="1"/>
  <c r="N281" i="33"/>
  <c r="P281" i="33" s="1"/>
  <c r="N273" i="33"/>
  <c r="P273" i="33" s="1"/>
  <c r="N265" i="33"/>
  <c r="P265" i="33" s="1"/>
  <c r="N257" i="33"/>
  <c r="P257" i="33" s="1"/>
  <c r="N249" i="33"/>
  <c r="P249" i="33" s="1"/>
  <c r="N241" i="33"/>
  <c r="P241" i="33" s="1"/>
  <c r="N233" i="33"/>
  <c r="P233" i="33" s="1"/>
  <c r="N225" i="33"/>
  <c r="P225" i="33" s="1"/>
  <c r="N217" i="33"/>
  <c r="P217" i="33" s="1"/>
  <c r="N209" i="33"/>
  <c r="P209" i="33" s="1"/>
  <c r="N201" i="33"/>
  <c r="P201" i="33" s="1"/>
  <c r="N193" i="33"/>
  <c r="P193" i="33" s="1"/>
  <c r="N185" i="33"/>
  <c r="P185" i="33" s="1"/>
  <c r="N177" i="33"/>
  <c r="P177" i="33" s="1"/>
  <c r="N169" i="33"/>
  <c r="P169" i="33" s="1"/>
  <c r="N161" i="33"/>
  <c r="P161" i="33" s="1"/>
  <c r="N153" i="33"/>
  <c r="P153" i="33" s="1"/>
  <c r="N145" i="33"/>
  <c r="P145" i="33" s="1"/>
  <c r="N137" i="33"/>
  <c r="P137" i="33" s="1"/>
  <c r="N129" i="33"/>
  <c r="P129" i="33" s="1"/>
  <c r="N121" i="33"/>
  <c r="P121" i="33" s="1"/>
  <c r="N113" i="33"/>
  <c r="P113" i="33" s="1"/>
  <c r="N105" i="33"/>
  <c r="P105" i="33" s="1"/>
  <c r="N97" i="33"/>
  <c r="P97" i="33" s="1"/>
  <c r="N89" i="33"/>
  <c r="P89" i="33" s="1"/>
  <c r="N81" i="33"/>
  <c r="P81" i="33" s="1"/>
  <c r="N73" i="33"/>
  <c r="P73" i="33" s="1"/>
  <c r="N65" i="33"/>
  <c r="P65" i="33" s="1"/>
  <c r="N57" i="33"/>
  <c r="P57" i="33" s="1"/>
  <c r="N49" i="33"/>
  <c r="P49" i="33" s="1"/>
  <c r="N41" i="33"/>
  <c r="P41" i="33" s="1"/>
  <c r="N33" i="33"/>
  <c r="P33" i="33" s="1"/>
  <c r="N25" i="33"/>
  <c r="P25" i="33" s="1"/>
  <c r="N481" i="33"/>
  <c r="P481" i="33" s="1"/>
  <c r="N441" i="33"/>
  <c r="P441" i="33" s="1"/>
  <c r="N401" i="33"/>
  <c r="P401" i="33" s="1"/>
  <c r="N337" i="33"/>
  <c r="P337" i="33" s="1"/>
  <c r="N504" i="33"/>
  <c r="P504" i="33" s="1"/>
  <c r="N496" i="33"/>
  <c r="P496" i="33" s="1"/>
  <c r="N488" i="33"/>
  <c r="P488" i="33" s="1"/>
  <c r="N480" i="33"/>
  <c r="P480" i="33" s="1"/>
  <c r="N472" i="33"/>
  <c r="P472" i="33" s="1"/>
  <c r="N464" i="33"/>
  <c r="P464" i="33" s="1"/>
  <c r="N456" i="33"/>
  <c r="P456" i="33" s="1"/>
  <c r="N448" i="33"/>
  <c r="P448" i="33" s="1"/>
  <c r="N440" i="33"/>
  <c r="P440" i="33" s="1"/>
  <c r="N432" i="33"/>
  <c r="P432" i="33" s="1"/>
  <c r="N424" i="33"/>
  <c r="P424" i="33" s="1"/>
  <c r="N416" i="33"/>
  <c r="P416" i="33" s="1"/>
  <c r="N408" i="33"/>
  <c r="P408" i="33" s="1"/>
  <c r="N400" i="33"/>
  <c r="P400" i="33" s="1"/>
  <c r="N392" i="33"/>
  <c r="P392" i="33" s="1"/>
  <c r="N384" i="33"/>
  <c r="P384" i="33" s="1"/>
  <c r="N376" i="33"/>
  <c r="P376" i="33" s="1"/>
  <c r="N368" i="33"/>
  <c r="P368" i="33" s="1"/>
  <c r="N360" i="33"/>
  <c r="P360" i="33" s="1"/>
  <c r="N352" i="33"/>
  <c r="P352" i="33" s="1"/>
  <c r="N344" i="33"/>
  <c r="P344" i="33" s="1"/>
  <c r="N336" i="33"/>
  <c r="P336" i="33" s="1"/>
  <c r="N328" i="33"/>
  <c r="P328" i="33" s="1"/>
  <c r="N320" i="33"/>
  <c r="P320" i="33" s="1"/>
  <c r="N312" i="33"/>
  <c r="P312" i="33" s="1"/>
  <c r="N304" i="33"/>
  <c r="P304" i="33" s="1"/>
  <c r="N296" i="33"/>
  <c r="P296" i="33" s="1"/>
  <c r="N288" i="33"/>
  <c r="P288" i="33" s="1"/>
  <c r="N280" i="33"/>
  <c r="P280" i="33" s="1"/>
  <c r="N272" i="33"/>
  <c r="P272" i="33" s="1"/>
  <c r="N264" i="33"/>
  <c r="P264" i="33" s="1"/>
  <c r="N256" i="33"/>
  <c r="P256" i="33" s="1"/>
  <c r="N248" i="33"/>
  <c r="P248" i="33" s="1"/>
  <c r="N240" i="33"/>
  <c r="P240" i="33" s="1"/>
  <c r="N232" i="33"/>
  <c r="P232" i="33" s="1"/>
  <c r="N224" i="33"/>
  <c r="P224" i="33" s="1"/>
  <c r="N216" i="33"/>
  <c r="P216" i="33" s="1"/>
  <c r="N208" i="33"/>
  <c r="P208" i="33" s="1"/>
  <c r="N200" i="33"/>
  <c r="P200" i="33" s="1"/>
  <c r="N192" i="33"/>
  <c r="P192" i="33" s="1"/>
  <c r="N184" i="33"/>
  <c r="P184" i="33" s="1"/>
  <c r="N176" i="33"/>
  <c r="P176" i="33" s="1"/>
  <c r="N168" i="33"/>
  <c r="P168" i="33" s="1"/>
  <c r="N160" i="33"/>
  <c r="P160" i="33" s="1"/>
  <c r="N152" i="33"/>
  <c r="P152" i="33" s="1"/>
  <c r="N144" i="33"/>
  <c r="P144" i="33" s="1"/>
  <c r="N136" i="33"/>
  <c r="P136" i="33" s="1"/>
  <c r="N128" i="33"/>
  <c r="P128" i="33" s="1"/>
  <c r="N120" i="33"/>
  <c r="P120" i="33" s="1"/>
  <c r="N112" i="33"/>
  <c r="P112" i="33" s="1"/>
  <c r="N104" i="33"/>
  <c r="P104" i="33" s="1"/>
  <c r="N96" i="33"/>
  <c r="P96" i="33" s="1"/>
  <c r="N88" i="33"/>
  <c r="P88" i="33" s="1"/>
  <c r="N80" i="33"/>
  <c r="P80" i="33" s="1"/>
  <c r="N72" i="33"/>
  <c r="P72" i="33" s="1"/>
  <c r="N64" i="33"/>
  <c r="P64" i="33" s="1"/>
  <c r="N56" i="33"/>
  <c r="P56" i="33" s="1"/>
  <c r="N48" i="33"/>
  <c r="P48" i="33" s="1"/>
  <c r="N40" i="33"/>
  <c r="P40" i="33" s="1"/>
  <c r="N32" i="33"/>
  <c r="P32" i="33" s="1"/>
  <c r="N24" i="33"/>
  <c r="P24" i="33" s="1"/>
  <c r="N505" i="33"/>
  <c r="P505" i="33" s="1"/>
  <c r="N433" i="33"/>
  <c r="P433" i="33" s="1"/>
  <c r="N377" i="33"/>
  <c r="P377" i="33" s="1"/>
  <c r="N495" i="33"/>
  <c r="P495" i="33" s="1"/>
  <c r="N479" i="33"/>
  <c r="P479" i="33" s="1"/>
  <c r="N471" i="33"/>
  <c r="P471" i="33" s="1"/>
  <c r="N463" i="33"/>
  <c r="P463" i="33" s="1"/>
  <c r="N455" i="33"/>
  <c r="P455" i="33" s="1"/>
  <c r="N447" i="33"/>
  <c r="P447" i="33" s="1"/>
  <c r="N439" i="33"/>
  <c r="P439" i="33" s="1"/>
  <c r="N431" i="33"/>
  <c r="P431" i="33" s="1"/>
  <c r="N423" i="33"/>
  <c r="P423" i="33" s="1"/>
  <c r="N415" i="33"/>
  <c r="P415" i="33" s="1"/>
  <c r="N407" i="33"/>
  <c r="P407" i="33" s="1"/>
  <c r="N399" i="33"/>
  <c r="P399" i="33" s="1"/>
  <c r="N391" i="33"/>
  <c r="P391" i="33" s="1"/>
  <c r="N383" i="33"/>
  <c r="P383" i="33" s="1"/>
  <c r="N375" i="33"/>
  <c r="P375" i="33" s="1"/>
  <c r="N367" i="33"/>
  <c r="P367" i="33" s="1"/>
  <c r="N359" i="33"/>
  <c r="P359" i="33" s="1"/>
  <c r="N351" i="33"/>
  <c r="P351" i="33" s="1"/>
  <c r="N343" i="33"/>
  <c r="P343" i="33" s="1"/>
  <c r="N335" i="33"/>
  <c r="P335" i="33" s="1"/>
  <c r="N327" i="33"/>
  <c r="P327" i="33" s="1"/>
  <c r="N319" i="33"/>
  <c r="P319" i="33" s="1"/>
  <c r="N311" i="33"/>
  <c r="P311" i="33" s="1"/>
  <c r="N303" i="33"/>
  <c r="P303" i="33" s="1"/>
  <c r="N295" i="33"/>
  <c r="P295" i="33" s="1"/>
  <c r="N287" i="33"/>
  <c r="P287" i="33" s="1"/>
  <c r="N279" i="33"/>
  <c r="P279" i="33" s="1"/>
  <c r="N271" i="33"/>
  <c r="P271" i="33" s="1"/>
  <c r="N263" i="33"/>
  <c r="P263" i="33" s="1"/>
  <c r="N255" i="33"/>
  <c r="P255" i="33" s="1"/>
  <c r="N247" i="33"/>
  <c r="P247" i="33" s="1"/>
  <c r="N239" i="33"/>
  <c r="P239" i="33" s="1"/>
  <c r="N231" i="33"/>
  <c r="P231" i="33" s="1"/>
  <c r="N223" i="33"/>
  <c r="P223" i="33" s="1"/>
  <c r="N215" i="33"/>
  <c r="P215" i="33" s="1"/>
  <c r="N207" i="33"/>
  <c r="P207" i="33" s="1"/>
  <c r="N199" i="33"/>
  <c r="P199" i="33" s="1"/>
  <c r="N191" i="33"/>
  <c r="P191" i="33" s="1"/>
  <c r="N183" i="33"/>
  <c r="P183" i="33" s="1"/>
  <c r="N175" i="33"/>
  <c r="P175" i="33" s="1"/>
  <c r="N167" i="33"/>
  <c r="P167" i="33" s="1"/>
  <c r="N159" i="33"/>
  <c r="P159" i="33" s="1"/>
  <c r="N151" i="33"/>
  <c r="P151" i="33" s="1"/>
  <c r="N143" i="33"/>
  <c r="P143" i="33" s="1"/>
  <c r="N135" i="33"/>
  <c r="P135" i="33" s="1"/>
  <c r="N127" i="33"/>
  <c r="P127" i="33" s="1"/>
  <c r="N119" i="33"/>
  <c r="P119" i="33" s="1"/>
  <c r="N111" i="33"/>
  <c r="P111" i="33" s="1"/>
  <c r="N103" i="33"/>
  <c r="P103" i="33" s="1"/>
  <c r="N95" i="33"/>
  <c r="P95" i="33" s="1"/>
  <c r="N87" i="33"/>
  <c r="P87" i="33" s="1"/>
  <c r="N79" i="33"/>
  <c r="P79" i="33" s="1"/>
  <c r="N71" i="33"/>
  <c r="P71" i="33" s="1"/>
  <c r="N63" i="33"/>
  <c r="P63" i="33" s="1"/>
  <c r="N55" i="33"/>
  <c r="P55" i="33" s="1"/>
  <c r="N47" i="33"/>
  <c r="P47" i="33" s="1"/>
  <c r="N39" i="33"/>
  <c r="P39" i="33" s="1"/>
  <c r="N31" i="33"/>
  <c r="P31" i="33" s="1"/>
  <c r="N23" i="33"/>
  <c r="P23" i="33" s="1"/>
  <c r="N473" i="33"/>
  <c r="P473" i="33" s="1"/>
  <c r="N425" i="33"/>
  <c r="P425" i="33" s="1"/>
  <c r="N393" i="33"/>
  <c r="P393" i="33" s="1"/>
  <c r="N503" i="33"/>
  <c r="P503" i="33" s="1"/>
  <c r="N494" i="33"/>
  <c r="P494" i="33" s="1"/>
  <c r="N486" i="33"/>
  <c r="P486" i="33" s="1"/>
  <c r="N478" i="33"/>
  <c r="P478" i="33" s="1"/>
  <c r="N470" i="33"/>
  <c r="P470" i="33" s="1"/>
  <c r="N462" i="33"/>
  <c r="P462" i="33" s="1"/>
  <c r="N454" i="33"/>
  <c r="P454" i="33" s="1"/>
  <c r="N446" i="33"/>
  <c r="P446" i="33" s="1"/>
  <c r="N438" i="33"/>
  <c r="P438" i="33" s="1"/>
  <c r="N430" i="33"/>
  <c r="P430" i="33" s="1"/>
  <c r="N422" i="33"/>
  <c r="P422" i="33" s="1"/>
  <c r="N414" i="33"/>
  <c r="P414" i="33" s="1"/>
  <c r="N406" i="33"/>
  <c r="P406" i="33" s="1"/>
  <c r="N398" i="33"/>
  <c r="P398" i="33" s="1"/>
  <c r="N390" i="33"/>
  <c r="P390" i="33" s="1"/>
  <c r="N382" i="33"/>
  <c r="P382" i="33" s="1"/>
  <c r="N374" i="33"/>
  <c r="P374" i="33" s="1"/>
  <c r="N366" i="33"/>
  <c r="P366" i="33" s="1"/>
  <c r="N358" i="33"/>
  <c r="P358" i="33" s="1"/>
  <c r="N350" i="33"/>
  <c r="P350" i="33" s="1"/>
  <c r="N342" i="33"/>
  <c r="P342" i="33" s="1"/>
  <c r="N334" i="33"/>
  <c r="P334" i="33" s="1"/>
  <c r="N326" i="33"/>
  <c r="P326" i="33" s="1"/>
  <c r="N318" i="33"/>
  <c r="P318" i="33" s="1"/>
  <c r="N310" i="33"/>
  <c r="P310" i="33" s="1"/>
  <c r="N302" i="33"/>
  <c r="P302" i="33" s="1"/>
  <c r="N294" i="33"/>
  <c r="P294" i="33" s="1"/>
  <c r="N286" i="33"/>
  <c r="P286" i="33" s="1"/>
  <c r="N278" i="33"/>
  <c r="P278" i="33" s="1"/>
  <c r="N270" i="33"/>
  <c r="P270" i="33" s="1"/>
  <c r="N262" i="33"/>
  <c r="P262" i="33" s="1"/>
  <c r="N254" i="33"/>
  <c r="P254" i="33" s="1"/>
  <c r="N246" i="33"/>
  <c r="P246" i="33" s="1"/>
  <c r="N238" i="33"/>
  <c r="P238" i="33" s="1"/>
  <c r="N230" i="33"/>
  <c r="P230" i="33" s="1"/>
  <c r="N222" i="33"/>
  <c r="P222" i="33" s="1"/>
  <c r="N214" i="33"/>
  <c r="P214" i="33" s="1"/>
  <c r="N206" i="33"/>
  <c r="P206" i="33" s="1"/>
  <c r="N198" i="33"/>
  <c r="P198" i="33" s="1"/>
  <c r="N190" i="33"/>
  <c r="P190" i="33" s="1"/>
  <c r="N182" i="33"/>
  <c r="P182" i="33" s="1"/>
  <c r="N174" i="33"/>
  <c r="P174" i="33" s="1"/>
  <c r="N166" i="33"/>
  <c r="P166" i="33" s="1"/>
  <c r="N158" i="33"/>
  <c r="P158" i="33" s="1"/>
  <c r="N150" i="33"/>
  <c r="P150" i="33" s="1"/>
  <c r="N142" i="33"/>
  <c r="P142" i="33" s="1"/>
  <c r="N134" i="33"/>
  <c r="P134" i="33" s="1"/>
  <c r="N126" i="33"/>
  <c r="P126" i="33" s="1"/>
  <c r="N118" i="33"/>
  <c r="P118" i="33" s="1"/>
  <c r="N110" i="33"/>
  <c r="P110" i="33" s="1"/>
  <c r="N102" i="33"/>
  <c r="P102" i="33" s="1"/>
  <c r="N94" i="33"/>
  <c r="P94" i="33" s="1"/>
  <c r="N86" i="33"/>
  <c r="P86" i="33" s="1"/>
  <c r="N78" i="33"/>
  <c r="P78" i="33" s="1"/>
  <c r="N70" i="33"/>
  <c r="P70" i="33" s="1"/>
  <c r="N62" i="33"/>
  <c r="P62" i="33" s="1"/>
  <c r="N54" i="33"/>
  <c r="P54" i="33" s="1"/>
  <c r="N46" i="33"/>
  <c r="P46" i="33" s="1"/>
  <c r="N38" i="33"/>
  <c r="P38" i="33" s="1"/>
  <c r="N30" i="33"/>
  <c r="P30" i="33" s="1"/>
  <c r="N22" i="33"/>
  <c r="P22" i="33" s="1"/>
  <c r="N449" i="33"/>
  <c r="P449" i="33" s="1"/>
  <c r="N369" i="33"/>
  <c r="P369" i="33" s="1"/>
  <c r="N487" i="33"/>
  <c r="P487" i="33" s="1"/>
  <c r="N493" i="33"/>
  <c r="P493" i="33" s="1"/>
  <c r="N477" i="33"/>
  <c r="P477" i="33" s="1"/>
  <c r="N469" i="33"/>
  <c r="P469" i="33" s="1"/>
  <c r="N461" i="33"/>
  <c r="P461" i="33" s="1"/>
  <c r="N453" i="33"/>
  <c r="P453" i="33" s="1"/>
  <c r="N445" i="33"/>
  <c r="P445" i="33" s="1"/>
  <c r="N437" i="33"/>
  <c r="P437" i="33" s="1"/>
  <c r="N429" i="33"/>
  <c r="P429" i="33" s="1"/>
  <c r="N421" i="33"/>
  <c r="P421" i="33" s="1"/>
  <c r="N413" i="33"/>
  <c r="P413" i="33" s="1"/>
  <c r="N405" i="33"/>
  <c r="P405" i="33" s="1"/>
  <c r="N397" i="33"/>
  <c r="P397" i="33" s="1"/>
  <c r="N389" i="33"/>
  <c r="P389" i="33" s="1"/>
  <c r="N381" i="33"/>
  <c r="P381" i="33" s="1"/>
  <c r="N373" i="33"/>
  <c r="P373" i="33" s="1"/>
  <c r="N365" i="33"/>
  <c r="P365" i="33" s="1"/>
  <c r="N357" i="33"/>
  <c r="P357" i="33" s="1"/>
  <c r="N349" i="33"/>
  <c r="P349" i="33" s="1"/>
  <c r="N341" i="33"/>
  <c r="P341" i="33" s="1"/>
  <c r="N333" i="33"/>
  <c r="P333" i="33" s="1"/>
  <c r="N325" i="33"/>
  <c r="P325" i="33" s="1"/>
  <c r="N317" i="33"/>
  <c r="P317" i="33" s="1"/>
  <c r="N309" i="33"/>
  <c r="P309" i="33" s="1"/>
  <c r="N301" i="33"/>
  <c r="P301" i="33" s="1"/>
  <c r="N293" i="33"/>
  <c r="P293" i="33" s="1"/>
  <c r="N285" i="33"/>
  <c r="P285" i="33" s="1"/>
  <c r="N277" i="33"/>
  <c r="P277" i="33" s="1"/>
  <c r="N269" i="33"/>
  <c r="P269" i="33" s="1"/>
  <c r="N261" i="33"/>
  <c r="P261" i="33" s="1"/>
  <c r="N253" i="33"/>
  <c r="P253" i="33" s="1"/>
  <c r="N245" i="33"/>
  <c r="P245" i="33" s="1"/>
  <c r="N237" i="33"/>
  <c r="P237" i="33" s="1"/>
  <c r="N229" i="33"/>
  <c r="P229" i="33" s="1"/>
  <c r="N221" i="33"/>
  <c r="P221" i="33" s="1"/>
  <c r="N213" i="33"/>
  <c r="P213" i="33" s="1"/>
  <c r="N205" i="33"/>
  <c r="P205" i="33" s="1"/>
  <c r="N197" i="33"/>
  <c r="P197" i="33" s="1"/>
  <c r="N189" i="33"/>
  <c r="P189" i="33" s="1"/>
  <c r="N181" i="33"/>
  <c r="P181" i="33" s="1"/>
  <c r="N173" i="33"/>
  <c r="P173" i="33" s="1"/>
  <c r="N165" i="33"/>
  <c r="P165" i="33" s="1"/>
  <c r="N157" i="33"/>
  <c r="P157" i="33" s="1"/>
  <c r="N149" i="33"/>
  <c r="P149" i="33" s="1"/>
  <c r="N141" i="33"/>
  <c r="P141" i="33" s="1"/>
  <c r="N133" i="33"/>
  <c r="P133" i="33" s="1"/>
  <c r="N125" i="33"/>
  <c r="P125" i="33" s="1"/>
  <c r="N117" i="33"/>
  <c r="P117" i="33" s="1"/>
  <c r="N109" i="33"/>
  <c r="P109" i="33" s="1"/>
  <c r="N101" i="33"/>
  <c r="P101" i="33" s="1"/>
  <c r="N93" i="33"/>
  <c r="P93" i="33" s="1"/>
  <c r="N85" i="33"/>
  <c r="P85" i="33" s="1"/>
  <c r="N77" i="33"/>
  <c r="P77" i="33" s="1"/>
  <c r="N69" i="33"/>
  <c r="P69" i="33" s="1"/>
  <c r="N61" i="33"/>
  <c r="P61" i="33" s="1"/>
  <c r="N53" i="33"/>
  <c r="P53" i="33" s="1"/>
  <c r="N45" i="33"/>
  <c r="P45" i="33" s="1"/>
  <c r="N37" i="33"/>
  <c r="P37" i="33" s="1"/>
  <c r="N29" i="33"/>
  <c r="P29" i="33" s="1"/>
  <c r="N21" i="33"/>
  <c r="P21" i="33" s="1"/>
  <c r="N465" i="33"/>
  <c r="P465" i="33" s="1"/>
  <c r="N409" i="33"/>
  <c r="P409" i="33" s="1"/>
  <c r="N361" i="33"/>
  <c r="P361" i="33" s="1"/>
  <c r="N502" i="33"/>
  <c r="P502" i="33" s="1"/>
  <c r="N501" i="33"/>
  <c r="P501" i="33" s="1"/>
  <c r="N485" i="33"/>
  <c r="P485" i="33" s="1"/>
  <c r="N500" i="33"/>
  <c r="P500" i="33" s="1"/>
  <c r="N492" i="33"/>
  <c r="P492" i="33" s="1"/>
  <c r="N484" i="33"/>
  <c r="P484" i="33" s="1"/>
  <c r="N476" i="33"/>
  <c r="P476" i="33" s="1"/>
  <c r="N468" i="33"/>
  <c r="P468" i="33" s="1"/>
  <c r="N460" i="33"/>
  <c r="P460" i="33" s="1"/>
  <c r="N452" i="33"/>
  <c r="P452" i="33" s="1"/>
  <c r="N444" i="33"/>
  <c r="P444" i="33" s="1"/>
  <c r="N436" i="33"/>
  <c r="P436" i="33" s="1"/>
  <c r="N428" i="33"/>
  <c r="P428" i="33" s="1"/>
  <c r="N420" i="33"/>
  <c r="P420" i="33" s="1"/>
  <c r="N412" i="33"/>
  <c r="P412" i="33" s="1"/>
  <c r="N404" i="33"/>
  <c r="P404" i="33" s="1"/>
  <c r="N396" i="33"/>
  <c r="P396" i="33" s="1"/>
  <c r="N388" i="33"/>
  <c r="P388" i="33" s="1"/>
  <c r="N380" i="33"/>
  <c r="P380" i="33" s="1"/>
  <c r="N372" i="33"/>
  <c r="P372" i="33" s="1"/>
  <c r="N364" i="33"/>
  <c r="P364" i="33" s="1"/>
  <c r="N356" i="33"/>
  <c r="P356" i="33" s="1"/>
  <c r="N348" i="33"/>
  <c r="P348" i="33" s="1"/>
  <c r="N340" i="33"/>
  <c r="P340" i="33" s="1"/>
  <c r="N332" i="33"/>
  <c r="P332" i="33" s="1"/>
  <c r="N324" i="33"/>
  <c r="P324" i="33" s="1"/>
  <c r="N316" i="33"/>
  <c r="P316" i="33" s="1"/>
  <c r="N308" i="33"/>
  <c r="P308" i="33" s="1"/>
  <c r="N300" i="33"/>
  <c r="P300" i="33" s="1"/>
  <c r="N292" i="33"/>
  <c r="P292" i="33" s="1"/>
  <c r="N284" i="33"/>
  <c r="P284" i="33" s="1"/>
  <c r="N276" i="33"/>
  <c r="P276" i="33" s="1"/>
  <c r="N268" i="33"/>
  <c r="P268" i="33" s="1"/>
  <c r="N260" i="33"/>
  <c r="P260" i="33" s="1"/>
  <c r="N252" i="33"/>
  <c r="P252" i="33" s="1"/>
  <c r="N244" i="33"/>
  <c r="P244" i="33" s="1"/>
  <c r="N236" i="33"/>
  <c r="P236" i="33" s="1"/>
  <c r="N228" i="33"/>
  <c r="P228" i="33" s="1"/>
  <c r="N220" i="33"/>
  <c r="P220" i="33" s="1"/>
  <c r="N212" i="33"/>
  <c r="P212" i="33" s="1"/>
  <c r="N204" i="33"/>
  <c r="P204" i="33" s="1"/>
  <c r="N196" i="33"/>
  <c r="P196" i="33" s="1"/>
  <c r="N188" i="33"/>
  <c r="P188" i="33" s="1"/>
  <c r="N180" i="33"/>
  <c r="P180" i="33" s="1"/>
  <c r="N172" i="33"/>
  <c r="P172" i="33" s="1"/>
  <c r="N164" i="33"/>
  <c r="P164" i="33" s="1"/>
  <c r="N156" i="33"/>
  <c r="P156" i="33" s="1"/>
  <c r="N148" i="33"/>
  <c r="P148" i="33" s="1"/>
  <c r="N140" i="33"/>
  <c r="P140" i="33" s="1"/>
  <c r="N132" i="33"/>
  <c r="P132" i="33" s="1"/>
  <c r="N124" i="33"/>
  <c r="P124" i="33" s="1"/>
  <c r="N116" i="33"/>
  <c r="P116" i="33" s="1"/>
  <c r="N108" i="33"/>
  <c r="P108" i="33" s="1"/>
  <c r="N100" i="33"/>
  <c r="P100" i="33" s="1"/>
  <c r="N92" i="33"/>
  <c r="P92" i="33" s="1"/>
  <c r="N84" i="33"/>
  <c r="P84" i="33" s="1"/>
  <c r="N76" i="33"/>
  <c r="P76" i="33" s="1"/>
  <c r="N68" i="33"/>
  <c r="P68" i="33" s="1"/>
  <c r="N60" i="33"/>
  <c r="P60" i="33" s="1"/>
  <c r="N52" i="33"/>
  <c r="P52" i="33" s="1"/>
  <c r="N44" i="33"/>
  <c r="P44" i="33" s="1"/>
  <c r="N36" i="33"/>
  <c r="P36" i="33" s="1"/>
  <c r="N28" i="33"/>
  <c r="P28" i="33" s="1"/>
  <c r="N20" i="33"/>
  <c r="P20" i="33" s="1"/>
  <c r="N489" i="33"/>
  <c r="P489" i="33" s="1"/>
  <c r="N499" i="33"/>
  <c r="P499" i="33" s="1"/>
  <c r="N491" i="33"/>
  <c r="P491" i="33" s="1"/>
  <c r="N483" i="33"/>
  <c r="P483" i="33" s="1"/>
  <c r="N475" i="33"/>
  <c r="P475" i="33" s="1"/>
  <c r="N467" i="33"/>
  <c r="P467" i="33" s="1"/>
  <c r="N459" i="33"/>
  <c r="P459" i="33" s="1"/>
  <c r="N451" i="33"/>
  <c r="P451" i="33" s="1"/>
  <c r="N443" i="33"/>
  <c r="P443" i="33" s="1"/>
  <c r="N435" i="33"/>
  <c r="P435" i="33" s="1"/>
  <c r="N427" i="33"/>
  <c r="P427" i="33" s="1"/>
  <c r="N419" i="33"/>
  <c r="P419" i="33" s="1"/>
  <c r="N411" i="33"/>
  <c r="P411" i="33" s="1"/>
  <c r="N403" i="33"/>
  <c r="P403" i="33" s="1"/>
  <c r="N395" i="33"/>
  <c r="P395" i="33" s="1"/>
  <c r="N387" i="33"/>
  <c r="P387" i="33" s="1"/>
  <c r="N379" i="33"/>
  <c r="P379" i="33" s="1"/>
  <c r="N371" i="33"/>
  <c r="P371" i="33" s="1"/>
  <c r="N363" i="33"/>
  <c r="P363" i="33" s="1"/>
  <c r="N355" i="33"/>
  <c r="P355" i="33" s="1"/>
  <c r="N347" i="33"/>
  <c r="P347" i="33" s="1"/>
  <c r="N339" i="33"/>
  <c r="P339" i="33" s="1"/>
  <c r="N331" i="33"/>
  <c r="P331" i="33" s="1"/>
  <c r="N323" i="33"/>
  <c r="P323" i="33" s="1"/>
  <c r="N315" i="33"/>
  <c r="P315" i="33" s="1"/>
  <c r="N307" i="33"/>
  <c r="P307" i="33" s="1"/>
  <c r="N299" i="33"/>
  <c r="P299" i="33" s="1"/>
  <c r="N291" i="33"/>
  <c r="P291" i="33" s="1"/>
  <c r="N283" i="33"/>
  <c r="P283" i="33" s="1"/>
  <c r="N275" i="33"/>
  <c r="P275" i="33" s="1"/>
  <c r="N267" i="33"/>
  <c r="P267" i="33" s="1"/>
  <c r="N259" i="33"/>
  <c r="P259" i="33" s="1"/>
  <c r="N251" i="33"/>
  <c r="P251" i="33" s="1"/>
  <c r="N243" i="33"/>
  <c r="P243" i="33" s="1"/>
  <c r="N235" i="33"/>
  <c r="P235" i="33" s="1"/>
  <c r="N227" i="33"/>
  <c r="P227" i="33" s="1"/>
  <c r="N219" i="33"/>
  <c r="P219" i="33" s="1"/>
  <c r="N211" i="33"/>
  <c r="P211" i="33" s="1"/>
  <c r="N203" i="33"/>
  <c r="P203" i="33" s="1"/>
  <c r="N195" i="33"/>
  <c r="P195" i="33" s="1"/>
  <c r="N187" i="33"/>
  <c r="P187" i="33" s="1"/>
  <c r="N179" i="33"/>
  <c r="P179" i="33" s="1"/>
  <c r="N171" i="33"/>
  <c r="P171" i="33" s="1"/>
  <c r="N163" i="33"/>
  <c r="P163" i="33" s="1"/>
  <c r="N155" i="33"/>
  <c r="P155" i="33" s="1"/>
  <c r="N147" i="33"/>
  <c r="P147" i="33" s="1"/>
  <c r="N139" i="33"/>
  <c r="P139" i="33" s="1"/>
  <c r="N131" i="33"/>
  <c r="P131" i="33" s="1"/>
  <c r="N123" i="33"/>
  <c r="P123" i="33" s="1"/>
  <c r="N115" i="33"/>
  <c r="P115" i="33" s="1"/>
  <c r="N107" i="33"/>
  <c r="P107" i="33" s="1"/>
  <c r="N99" i="33"/>
  <c r="P99" i="33" s="1"/>
  <c r="N91" i="33"/>
  <c r="P91" i="33" s="1"/>
  <c r="N83" i="33"/>
  <c r="P83" i="33" s="1"/>
  <c r="N75" i="33"/>
  <c r="P75" i="33" s="1"/>
  <c r="N67" i="33"/>
  <c r="P67" i="33" s="1"/>
  <c r="N59" i="33"/>
  <c r="P59" i="33" s="1"/>
  <c r="N51" i="33"/>
  <c r="P51" i="33" s="1"/>
  <c r="N43" i="33"/>
  <c r="P43" i="33" s="1"/>
  <c r="N35" i="33"/>
  <c r="P35" i="33" s="1"/>
  <c r="N27" i="33"/>
  <c r="P27" i="33" s="1"/>
  <c r="N19" i="33"/>
  <c r="P19" i="33" s="1"/>
  <c r="R11" i="33"/>
  <c r="R10" i="33"/>
  <c r="R8" i="33"/>
  <c r="D56" i="21"/>
  <c r="C63" i="21"/>
  <c r="C19" i="21" s="1"/>
  <c r="S15" i="33" l="1"/>
  <c r="F45" i="21"/>
  <c r="S16" i="33"/>
  <c r="F44" i="21"/>
  <c r="S14" i="33"/>
  <c r="S8" i="33"/>
  <c r="N8" i="33"/>
  <c r="P8" i="33" s="1"/>
  <c r="G34" i="20"/>
  <c r="S9" i="33"/>
  <c r="S12" i="33"/>
  <c r="S11" i="33"/>
  <c r="N10" i="33"/>
  <c r="P10" i="33" s="1"/>
  <c r="S10" i="33"/>
  <c r="N12" i="33"/>
  <c r="P12" i="33" s="1"/>
  <c r="N15" i="33"/>
  <c r="P15" i="33" s="1"/>
  <c r="N13" i="33"/>
  <c r="P13" i="33" s="1"/>
  <c r="N14" i="33"/>
  <c r="P14" i="33" s="1"/>
  <c r="G63" i="21"/>
  <c r="M507" i="32"/>
  <c r="C7" i="29"/>
  <c r="B7" i="29"/>
  <c r="J5" i="26" l="1"/>
  <c r="J506" i="26" l="1"/>
  <c r="D62" i="21" l="1"/>
  <c r="D38" i="21" s="1"/>
  <c r="D37" i="21" l="1"/>
  <c r="D61" i="21"/>
  <c r="E60" i="21"/>
  <c r="C56" i="21"/>
  <c r="C17" i="21" s="1"/>
  <c r="D17" i="20"/>
  <c r="E57" i="21" l="1"/>
  <c r="C61" i="21"/>
  <c r="C18" i="21" s="1"/>
  <c r="I8" i="29"/>
  <c r="H8" i="29"/>
  <c r="G8" i="29"/>
  <c r="E8" i="29"/>
  <c r="D8" i="29"/>
  <c r="C8" i="29"/>
  <c r="I7" i="29"/>
  <c r="H7" i="29"/>
  <c r="G7" i="29"/>
  <c r="D7" i="29"/>
  <c r="E31" i="21" l="1"/>
  <c r="C51" i="21"/>
  <c r="C31" i="21"/>
  <c r="L7" i="29"/>
  <c r="M7" i="29" s="1"/>
  <c r="C26" i="21" s="1"/>
  <c r="L8" i="29"/>
  <c r="M8" i="29" s="1"/>
  <c r="E29" i="21" s="1"/>
  <c r="D28" i="21"/>
  <c r="D31" i="21"/>
  <c r="D29" i="21"/>
  <c r="D30" i="21"/>
  <c r="K7" i="29"/>
  <c r="K8" i="29"/>
  <c r="E56" i="21"/>
  <c r="D51" i="21"/>
  <c r="C53" i="21"/>
  <c r="C52" i="21"/>
  <c r="C55" i="21"/>
  <c r="D53" i="21"/>
  <c r="C54" i="21"/>
  <c r="C30" i="21" l="1"/>
  <c r="E30" i="21"/>
  <c r="C29" i="21"/>
  <c r="F27" i="21"/>
  <c r="F26" i="21"/>
  <c r="E27" i="21"/>
  <c r="E26" i="21"/>
  <c r="D27" i="21"/>
  <c r="C27" i="21"/>
  <c r="D26" i="21"/>
  <c r="C28" i="21"/>
  <c r="E62" i="21"/>
  <c r="D52" i="21"/>
  <c r="D54" i="21"/>
  <c r="D55" i="21"/>
  <c r="E53" i="21"/>
  <c r="E51" i="21"/>
  <c r="C50" i="21"/>
  <c r="J507" i="29"/>
  <c r="F38" i="21" l="1"/>
  <c r="F37" i="21" s="1"/>
  <c r="E38" i="21"/>
  <c r="E37" i="21" s="1"/>
  <c r="D50" i="21"/>
  <c r="G51" i="21"/>
  <c r="E61" i="21"/>
  <c r="C16" i="21"/>
  <c r="E55" i="21"/>
  <c r="G55" i="21" s="1"/>
  <c r="G53" i="21"/>
  <c r="E54" i="21"/>
  <c r="G506" i="24"/>
  <c r="G54" i="21" l="1"/>
  <c r="E11" i="21"/>
  <c r="D64" i="21" l="1"/>
  <c r="D63" i="21" s="1"/>
  <c r="I507" i="32"/>
  <c r="E63" i="21" l="1"/>
  <c r="G56" i="21" l="1"/>
  <c r="G62" i="21" s="1"/>
  <c r="G61" i="21" l="1"/>
  <c r="G7" i="33" l="1"/>
  <c r="E44" i="21" l="1"/>
  <c r="C45" i="21"/>
  <c r="E45" i="21"/>
  <c r="C44" i="21"/>
  <c r="D68" i="21"/>
  <c r="D45" i="21"/>
  <c r="D44" i="21"/>
  <c r="K7" i="33"/>
  <c r="J7" i="33"/>
  <c r="I7" i="33"/>
  <c r="N6" i="28"/>
  <c r="E68" i="21"/>
  <c r="G68" i="21" s="1"/>
  <c r="C69" i="21"/>
  <c r="C68" i="21"/>
  <c r="E69" i="21"/>
  <c r="G69" i="21" s="1"/>
  <c r="D69" i="21"/>
  <c r="O7" i="33" l="1"/>
  <c r="G32" i="20"/>
  <c r="G31" i="20" s="1"/>
  <c r="G35" i="20" s="1"/>
  <c r="C23" i="20"/>
  <c r="D67" i="21"/>
  <c r="D66" i="21" s="1"/>
  <c r="D70" i="21" s="1"/>
  <c r="N7" i="33"/>
  <c r="N506" i="28"/>
  <c r="D19" i="20" l="1"/>
  <c r="D20" i="20" s="1"/>
  <c r="D24" i="20" s="1"/>
  <c r="P7" i="33"/>
  <c r="O507" i="33"/>
  <c r="C43" i="21"/>
  <c r="O6" i="33"/>
  <c r="E67" i="21"/>
  <c r="C67" i="21"/>
  <c r="C66" i="21" s="1"/>
  <c r="C70" i="21" s="1"/>
  <c r="C24" i="20" l="1"/>
  <c r="F42" i="21"/>
  <c r="F43" i="21"/>
  <c r="R507" i="33"/>
  <c r="C42" i="21"/>
  <c r="E42" i="21"/>
  <c r="E43" i="21"/>
  <c r="D42" i="21"/>
  <c r="D43" i="21"/>
  <c r="R6" i="33"/>
  <c r="G67" i="21"/>
  <c r="E66" i="21"/>
  <c r="C20" i="21"/>
  <c r="C21" i="21" s="1"/>
  <c r="G66" i="21" l="1"/>
  <c r="N7" i="29"/>
  <c r="N8" i="29"/>
  <c r="E52" i="21"/>
  <c r="F28" i="21" l="1"/>
  <c r="E28" i="21"/>
  <c r="L50" i="21"/>
  <c r="E50" i="21"/>
  <c r="E70" i="21" s="1"/>
  <c r="M507" i="29"/>
  <c r="M6" i="29"/>
  <c r="L51" i="21"/>
  <c r="L54" i="21" l="1"/>
  <c r="G52" i="21"/>
  <c r="G50" i="21" l="1"/>
  <c r="G70" i="21" s="1"/>
  <c r="L55" i="21"/>
  <c r="L56" i="21" l="1"/>
  <c r="H51" i="21" l="1"/>
  <c r="H62" i="21"/>
  <c r="H54" i="21"/>
  <c r="H57" i="21"/>
  <c r="H59" i="21"/>
  <c r="H60" i="21"/>
  <c r="H55" i="21"/>
  <c r="H58" i="21"/>
  <c r="H69" i="21"/>
  <c r="H65" i="21"/>
  <c r="H64" i="21"/>
  <c r="H61" i="21"/>
  <c r="H67" i="21"/>
  <c r="H53" i="21"/>
  <c r="H52" i="21"/>
  <c r="H68" i="21"/>
  <c r="H56" i="21" l="1"/>
  <c r="H63" i="21"/>
  <c r="H66" i="21"/>
  <c r="H50" i="21"/>
  <c r="H70" i="21" l="1"/>
  <c r="L58" i="21" s="1"/>
  <c r="L60" i="21" s="1"/>
  <c r="G76" i="21" s="1"/>
  <c r="G84" i="21" l="1"/>
  <c r="G78" i="21"/>
  <c r="G93" i="21"/>
  <c r="I62" i="21"/>
  <c r="C86" i="21" s="1"/>
  <c r="C85" i="21" s="1"/>
  <c r="G85" i="21"/>
  <c r="I59" i="21"/>
  <c r="C83" i="21" s="1"/>
  <c r="H83" i="21" s="1"/>
  <c r="I54" i="21"/>
  <c r="C78" i="21" s="1"/>
  <c r="H78" i="21" s="1"/>
  <c r="I51" i="21"/>
  <c r="C75" i="21" s="1"/>
  <c r="H75" i="21" s="1"/>
  <c r="G92" i="21"/>
  <c r="G89" i="21"/>
  <c r="I55" i="21"/>
  <c r="C79" i="21" s="1"/>
  <c r="G79" i="21"/>
  <c r="G90" i="21"/>
  <c r="I68" i="21"/>
  <c r="C92" i="21" s="1"/>
  <c r="H92" i="21" s="1"/>
  <c r="G87" i="21"/>
  <c r="I60" i="21"/>
  <c r="C84" i="21" s="1"/>
  <c r="H84" i="21" s="1"/>
  <c r="G75" i="21"/>
  <c r="I69" i="21"/>
  <c r="C93" i="21" s="1"/>
  <c r="G83" i="21"/>
  <c r="G80" i="21"/>
  <c r="I67" i="21"/>
  <c r="C91" i="21" s="1"/>
  <c r="I58" i="21"/>
  <c r="C82" i="21" s="1"/>
  <c r="H82" i="21" s="1"/>
  <c r="I57" i="21"/>
  <c r="C81" i="21" s="1"/>
  <c r="H81" i="21" s="1"/>
  <c r="I52" i="21"/>
  <c r="C76" i="21" s="1"/>
  <c r="H76" i="21" s="1"/>
  <c r="G86" i="21"/>
  <c r="G82" i="21"/>
  <c r="I53" i="21"/>
  <c r="C77" i="21" s="1"/>
  <c r="G77" i="21"/>
  <c r="G81" i="21"/>
  <c r="G91" i="21"/>
  <c r="G88" i="21"/>
  <c r="I65" i="21"/>
  <c r="C89" i="21" s="1"/>
  <c r="C87" i="21" s="1"/>
  <c r="H87" i="21" s="1"/>
  <c r="I64" i="21"/>
  <c r="C88" i="21" s="1"/>
  <c r="G74" i="21" l="1"/>
  <c r="G94" i="21" s="1"/>
  <c r="D98" i="21" s="1"/>
  <c r="D99" i="21" s="1"/>
  <c r="H91" i="21"/>
  <c r="H79" i="21"/>
  <c r="C90" i="21"/>
  <c r="H90" i="21" s="1"/>
  <c r="H93" i="21"/>
  <c r="H86" i="21"/>
  <c r="H85" i="21" s="1"/>
  <c r="I61" i="21"/>
  <c r="D18" i="21" s="1"/>
  <c r="E18" i="21" s="1"/>
  <c r="H77" i="21"/>
  <c r="I66" i="21"/>
  <c r="D20" i="21" s="1"/>
  <c r="E20" i="21" s="1"/>
  <c r="H88" i="21"/>
  <c r="H89" i="21"/>
  <c r="I63" i="21"/>
  <c r="D19" i="21" s="1"/>
  <c r="E19" i="21" s="1"/>
  <c r="I56" i="21"/>
  <c r="D17" i="21" s="1"/>
  <c r="E17" i="21" s="1"/>
  <c r="C74" i="21"/>
  <c r="I50" i="21"/>
  <c r="D16" i="21" s="1"/>
  <c r="E16" i="21" s="1"/>
  <c r="C80" i="21"/>
  <c r="H80" i="21" s="1"/>
  <c r="H74" i="21" l="1"/>
  <c r="H94" i="21" s="1"/>
  <c r="E98" i="21" s="1"/>
  <c r="E99" i="21" s="1"/>
  <c r="E21" i="21"/>
  <c r="I70" i="21"/>
  <c r="D21" i="21"/>
  <c r="G16" i="21" s="1"/>
  <c r="C94" i="21"/>
  <c r="C98" i="21" l="1"/>
  <c r="C99" i="21" s="1"/>
</calcChain>
</file>

<file path=xl/sharedStrings.xml><?xml version="1.0" encoding="utf-8"?>
<sst xmlns="http://schemas.openxmlformats.org/spreadsheetml/2006/main" count="683" uniqueCount="314">
  <si>
    <t>N°</t>
  </si>
  <si>
    <t>Dépense sur devis</t>
  </si>
  <si>
    <t>Total</t>
  </si>
  <si>
    <r>
      <t xml:space="preserve">Description de la dépense </t>
    </r>
    <r>
      <rPr>
        <b/>
        <sz val="11"/>
        <color rgb="FFFF0000"/>
        <rFont val="Calibri"/>
        <family val="2"/>
        <scheme val="minor"/>
      </rPr>
      <t>*</t>
    </r>
  </si>
  <si>
    <t>DEMANDEUR</t>
  </si>
  <si>
    <t>Motif inéligibilité</t>
  </si>
  <si>
    <t>Justificatif absent</t>
  </si>
  <si>
    <t>Justificatif sans rapport avec la dépense</t>
  </si>
  <si>
    <t>Nature de dépense inéligible</t>
  </si>
  <si>
    <t>Dépense non liée à l'opération</t>
  </si>
  <si>
    <t>Défaut de formalisme du justificatif (prix unitaire, quantité, désignation)</t>
  </si>
  <si>
    <t>Défaut de date</t>
  </si>
  <si>
    <t>Défaut désignation de l'acheteur</t>
  </si>
  <si>
    <t>Défaut désignation du vendeur/fournisseur</t>
  </si>
  <si>
    <t>Incohérence entre désignation acheteur et bénéficiaire aide</t>
  </si>
  <si>
    <t>Incohérence entre montant présenté et montant justifié</t>
  </si>
  <si>
    <t>Intervenant non qualifié</t>
  </si>
  <si>
    <t>TVA inéligible</t>
  </si>
  <si>
    <t>Défaut du prix unitaire HT</t>
  </si>
  <si>
    <t>Auto-facturation</t>
  </si>
  <si>
    <t>Justificatif périmé</t>
  </si>
  <si>
    <t>Dépense retenue dans un autre dossier</t>
  </si>
  <si>
    <t>Motif d'inégibilité</t>
  </si>
  <si>
    <t>Commentaire instructeur</t>
  </si>
  <si>
    <t>Synthèse des dépenses liées au projet présenté</t>
  </si>
  <si>
    <t>Dépenses sur devis</t>
  </si>
  <si>
    <t>Type de dépenses</t>
  </si>
  <si>
    <t>Montant présenté</t>
  </si>
  <si>
    <t>Montant raisonnable</t>
  </si>
  <si>
    <t>Equipement bureau</t>
  </si>
  <si>
    <t>Montant éligible retenu</t>
  </si>
  <si>
    <t>Montant éligible</t>
  </si>
  <si>
    <t>Synthèse des dépenses présentées</t>
  </si>
  <si>
    <t>Montant écarté</t>
  </si>
  <si>
    <t>Montant Assiette PSN</t>
  </si>
  <si>
    <t>Consignes d'utilisation</t>
  </si>
  <si>
    <t>Rappels réglementaires</t>
  </si>
  <si>
    <t>Règles de plafond de dépenses</t>
  </si>
  <si>
    <t>Commentaires</t>
  </si>
  <si>
    <t>(nature de la dépense indiquée sur le devis ou sur le justificatif de dépense.
Ex : désignation de l'article, de l'objet…)</t>
  </si>
  <si>
    <t>Sélectionner le poste de dépenses</t>
  </si>
  <si>
    <t>(montant hors taxes du devis opposable en euros)</t>
  </si>
  <si>
    <t>(le cas échéant, pour préciser un point saillant au Service Instructeur)</t>
  </si>
  <si>
    <t>Exemple</t>
  </si>
  <si>
    <t>Design Print</t>
  </si>
  <si>
    <t>Catégories de dépenses</t>
  </si>
  <si>
    <t>Sous-catégorie de dépenses</t>
  </si>
  <si>
    <r>
      <t xml:space="preserve">Dénomination du fournisseur du devis choisi </t>
    </r>
    <r>
      <rPr>
        <b/>
        <sz val="11"/>
        <color rgb="FFFF0000"/>
        <rFont val="Calibri"/>
        <family val="2"/>
        <scheme val="minor"/>
      </rPr>
      <t>*</t>
    </r>
  </si>
  <si>
    <r>
      <t xml:space="preserve">Sous catégories de dépenses </t>
    </r>
    <r>
      <rPr>
        <b/>
        <sz val="11"/>
        <color rgb="FFFF0000"/>
        <rFont val="Calibri"/>
        <family val="2"/>
        <scheme val="minor"/>
      </rPr>
      <t>*</t>
    </r>
  </si>
  <si>
    <r>
      <t>Montant HT
du devis choisi</t>
    </r>
    <r>
      <rPr>
        <b/>
        <sz val="11"/>
        <color rgb="FFFF0000"/>
        <rFont val="Calibri"/>
        <family val="2"/>
        <scheme val="minor"/>
      </rPr>
      <t xml:space="preserve"> *</t>
    </r>
  </si>
  <si>
    <t>Montant HT
du Devis 2</t>
  </si>
  <si>
    <t>Montant HT
du Devis 3</t>
  </si>
  <si>
    <t>TOTAL</t>
  </si>
  <si>
    <t>Imprimante</t>
  </si>
  <si>
    <t>20240223-0001</t>
  </si>
  <si>
    <t>Devis choisi car pas de délai de livraison</t>
  </si>
  <si>
    <t>Sous-catégories de dépenses</t>
  </si>
  <si>
    <t>Règles de plafond</t>
  </si>
  <si>
    <t>Majoration 15% sur devis le moins cher</t>
  </si>
  <si>
    <r>
      <t xml:space="preserve">Identifiant du justificatif </t>
    </r>
    <r>
      <rPr>
        <b/>
        <sz val="11"/>
        <color rgb="FFFF0000"/>
        <rFont val="Calibri"/>
        <family val="2"/>
        <scheme val="minor"/>
      </rPr>
      <t>*</t>
    </r>
  </si>
  <si>
    <r>
      <t xml:space="preserve">Dépenses sur Devis
</t>
    </r>
    <r>
      <rPr>
        <i/>
        <sz val="12"/>
        <color theme="1"/>
        <rFont val="Calibri"/>
        <family val="2"/>
        <scheme val="minor"/>
      </rPr>
      <t xml:space="preserve">Les colonnes marquées d'un " </t>
    </r>
    <r>
      <rPr>
        <i/>
        <sz val="12"/>
        <color rgb="FFFF0000"/>
        <rFont val="Calibri"/>
        <family val="2"/>
        <scheme val="minor"/>
      </rPr>
      <t>*</t>
    </r>
    <r>
      <rPr>
        <i/>
        <sz val="12"/>
        <color theme="1"/>
        <rFont val="Calibri"/>
        <family val="2"/>
        <scheme val="minor"/>
      </rPr>
      <t xml:space="preserve"> " sont à remplir obligatoirement pour chaque ligne de dépense. Merci de ne pas modifier ce document.</t>
    </r>
  </si>
  <si>
    <t>(information présente sur le justificatif joint.
Ex: numéro de devis,...)</t>
  </si>
  <si>
    <t>Intitulé du projet</t>
  </si>
  <si>
    <t>Nom ou raison sociale du porteur de projet</t>
  </si>
  <si>
    <r>
      <t xml:space="preserve">Montant éligible 
(€ HT) </t>
    </r>
    <r>
      <rPr>
        <b/>
        <sz val="11"/>
        <color rgb="FFFF0000"/>
        <rFont val="Calibri"/>
        <family val="2"/>
        <scheme val="minor"/>
      </rPr>
      <t>*</t>
    </r>
  </si>
  <si>
    <t>(nom de l'entreprise, de la structure émettrice du devis ou du justificatif de la dépense retenue)</t>
  </si>
  <si>
    <t>(montant hors taxes du devis reteu, en euros)</t>
  </si>
  <si>
    <t>Si vous n'avez pas Excel, ce document peut etre utilisé avec LibreOffice. Une fois le dossier complété, merci de le déposer au format Excel sur Safran.</t>
  </si>
  <si>
    <r>
      <t xml:space="preserve">Chaque colonne avec un " </t>
    </r>
    <r>
      <rPr>
        <sz val="12"/>
        <color rgb="FFFF0000"/>
        <rFont val="Calibri"/>
        <family val="2"/>
        <scheme val="minor"/>
      </rPr>
      <t>*</t>
    </r>
    <r>
      <rPr>
        <sz val="12"/>
        <color theme="1"/>
        <rFont val="Calibri"/>
        <family val="2"/>
        <scheme val="minor"/>
      </rPr>
      <t xml:space="preserve"> " doivent etre obligatoirement rempli. Une zone de commentaire est présente et nous vous invitons à l'utiliser le plus souvent.</t>
    </r>
  </si>
  <si>
    <t>https://daaf.mayotte.agriculture.gouv.fr/guide-du-beneficiaire-et-notice-transversale-a618.html</t>
  </si>
  <si>
    <t xml:space="preserve">        Merci de consulter le guide du bénéficiaire et la notice transversale à la demande d'aide au lien suivant :</t>
  </si>
  <si>
    <t>Catégories de dépenses et Sous-catégories de dépenses</t>
  </si>
  <si>
    <t>Si le montant éligible est différent de celui présenté, il faut saisir obligatoirement un motif d'inéligibilité.</t>
  </si>
  <si>
    <t>Ligne Instruite</t>
  </si>
  <si>
    <t>Oui</t>
  </si>
  <si>
    <t>La TVA est inéligible sur le PSN à Mayotte</t>
  </si>
  <si>
    <r>
      <rPr>
        <b/>
        <u/>
        <sz val="12"/>
        <color theme="1"/>
        <rFont val="Calibri"/>
        <family val="2"/>
        <scheme val="minor"/>
      </rPr>
      <t>Attention :</t>
    </r>
    <r>
      <rPr>
        <sz val="12"/>
        <color theme="1"/>
        <rFont val="Calibri"/>
        <family val="2"/>
        <scheme val="minor"/>
      </rPr>
      <t xml:space="preserve"> Les dossiers ne seront pas retenus s’ils présentent moins de 30 000 € de dépenses éligibles après instruction.</t>
    </r>
  </si>
  <si>
    <t>Frais de personnel</t>
  </si>
  <si>
    <t>Déplacements sur frais réels</t>
  </si>
  <si>
    <t>Dépenses sur barèmes</t>
  </si>
  <si>
    <t>Publicité européenne</t>
  </si>
  <si>
    <t xml:space="preserve">Achat de prestation </t>
  </si>
  <si>
    <t>Achat de matériel</t>
  </si>
  <si>
    <t>Communication et promotion</t>
  </si>
  <si>
    <t>Etude préalable</t>
  </si>
  <si>
    <t>Salaire chercheur</t>
  </si>
  <si>
    <t>Salaire directeur</t>
  </si>
  <si>
    <t>Salaire ingénieur</t>
  </si>
  <si>
    <t>Salaire technicien</t>
  </si>
  <si>
    <t>Billets d'avion</t>
  </si>
  <si>
    <t>Billets de train</t>
  </si>
  <si>
    <t xml:space="preserve">Frais de déplacement (barèmes kilométriques) </t>
  </si>
  <si>
    <t>Frais d'hébergement</t>
  </si>
  <si>
    <t>Frais de restauration</t>
  </si>
  <si>
    <t>Dépenses sur devis - autres</t>
  </si>
  <si>
    <t>Frais de structure</t>
  </si>
  <si>
    <t>15% des frais de personnel</t>
  </si>
  <si>
    <r>
      <t xml:space="preserve">Description de l'intervention </t>
    </r>
    <r>
      <rPr>
        <b/>
        <sz val="11"/>
        <color rgb="FFFF0000"/>
        <rFont val="Calibri"/>
        <family val="2"/>
        <scheme val="minor"/>
      </rPr>
      <t>*</t>
    </r>
  </si>
  <si>
    <r>
      <t xml:space="preserve">Nom de l'intervenant </t>
    </r>
    <r>
      <rPr>
        <b/>
        <sz val="11"/>
        <color rgb="FFFF0000"/>
        <rFont val="Calibri"/>
        <family val="2"/>
        <scheme val="minor"/>
      </rPr>
      <t>*</t>
    </r>
  </si>
  <si>
    <r>
      <t xml:space="preserve">Qualification de l'intervenant </t>
    </r>
    <r>
      <rPr>
        <b/>
        <sz val="11"/>
        <color rgb="FFFF0000"/>
        <rFont val="Calibri"/>
        <family val="2"/>
        <scheme val="minor"/>
      </rPr>
      <t>*</t>
    </r>
  </si>
  <si>
    <r>
      <t xml:space="preserve">Coût salarial sur la période </t>
    </r>
    <r>
      <rPr>
        <b/>
        <sz val="11"/>
        <color rgb="FFFF0000"/>
        <rFont val="Calibri"/>
        <family val="2"/>
        <scheme val="minor"/>
      </rPr>
      <t>*</t>
    </r>
  </si>
  <si>
    <t>Montant HT demandé</t>
  </si>
  <si>
    <t>Sélectionner la sous-catégorie de dépense</t>
  </si>
  <si>
    <t>Technicien</t>
  </si>
  <si>
    <t>Chercheur</t>
  </si>
  <si>
    <t>Directeur</t>
  </si>
  <si>
    <t>Ingénieur</t>
  </si>
  <si>
    <t xml:space="preserve"> Les frais de personnel (salaire brut chargé) sont remboursés au réel. Les salaires sont plafonnés de la manière suivante :  </t>
  </si>
  <si>
    <t xml:space="preserve">Niveau d’étude - Poste </t>
  </si>
  <si>
    <t>Salaire brut chargé maximal annuel pour un temps plein (1607 heures annuelles)</t>
  </si>
  <si>
    <t xml:space="preserve">Les frais de structures correspondent aux frais de fonctionnement liés au projet déposé. Ils sont calculés sur la base d’une option de coûts simplifiés (OCS). 
Aucune pièce justificative n’est attendu pour ce type de dépense. Les frais de structures seront calculés automatiquement et correspondent à un forfait fixe de 15% des frais de personnels éligibles retenues. </t>
  </si>
  <si>
    <t>Les déplacements en avion et en train sont admissibles et pris en compte sur frais réels, selon les modalités suivantes : 
- Uniquement en classe économique (avion) ou seconde classe (train),
- Plafonnés à hauteur de 1 900 € pour un Aller-Retour entre Mayotte et l’Hexagone (Avion),
- Plafonnés à hauteur de 700 € pour un Aller-Retour entre Mayotte et La Réunion (Avion),
- Plafonnés 2200 € pour un Aller-Retour entre Mayotte et les Caraïbes (Avion).
Attention : La location de véhicules individuels est inéligible en frais réels dans le cadre de la programmation 2023 – 2027. En revanche des dépenses de déplacement sur barèmes kilométriques peuvent être présentées, en utilisant un véhicule de location.</t>
  </si>
  <si>
    <t>Frais de restauration : 20 € (à hauteur de deux repas maximum par jour)</t>
  </si>
  <si>
    <t>Frais de d'hébergement : Voir l'arrêté du 20 septembre 2023</t>
  </si>
  <si>
    <t>Frais de déplacement : Voir l'arrêté du 27 mars 2023</t>
  </si>
  <si>
    <r>
      <t xml:space="preserve">Description du déplacement </t>
    </r>
    <r>
      <rPr>
        <b/>
        <sz val="11"/>
        <color rgb="FFFF0000"/>
        <rFont val="Calibri"/>
        <family val="2"/>
        <scheme val="minor"/>
      </rPr>
      <t>*</t>
    </r>
  </si>
  <si>
    <r>
      <t xml:space="preserve">Nom de l'agent </t>
    </r>
    <r>
      <rPr>
        <b/>
        <sz val="11"/>
        <color rgb="FFFF0000"/>
        <rFont val="Calibri"/>
        <family val="2"/>
        <scheme val="minor"/>
      </rPr>
      <t>*</t>
    </r>
  </si>
  <si>
    <t>(montant hors taxes)</t>
  </si>
  <si>
    <r>
      <t xml:space="preserve">Montant HT demandé </t>
    </r>
    <r>
      <rPr>
        <b/>
        <sz val="11"/>
        <color rgb="FFFF0000"/>
        <rFont val="Calibri"/>
        <family val="2"/>
        <scheme val="minor"/>
      </rPr>
      <t>*</t>
    </r>
  </si>
  <si>
    <t>Puissance adminstrative du véhicule</t>
  </si>
  <si>
    <t>1 CV et moins</t>
  </si>
  <si>
    <t>2 CV</t>
  </si>
  <si>
    <t>3 CV</t>
  </si>
  <si>
    <t>4 CV</t>
  </si>
  <si>
    <t>5 CV</t>
  </si>
  <si>
    <t>6 CV</t>
  </si>
  <si>
    <t>7 CV et plus</t>
  </si>
  <si>
    <t>Description de l'intervention</t>
  </si>
  <si>
    <t>Frais de déplacement Voitures</t>
  </si>
  <si>
    <t>Frais de déplacement Motocyclettes</t>
  </si>
  <si>
    <t>Frais de déplacement Cyclomoteurs</t>
  </si>
  <si>
    <t>Paris</t>
  </si>
  <si>
    <t>Commune du Grand Paris</t>
  </si>
  <si>
    <t>Ville de + de 200 000 habitants</t>
  </si>
  <si>
    <t>Mayotte / Outre-mer</t>
  </si>
  <si>
    <t>Autre ville / Commune</t>
  </si>
  <si>
    <t xml:space="preserve">TARIF APPLICABLE AUX AUTOMOBILES </t>
  </si>
  <si>
    <t>TARIF APPLICABLE AUX MOTOCYCLETTES</t>
  </si>
  <si>
    <t>Puissance administrative</t>
  </si>
  <si>
    <t xml:space="preserve">TARIF APPLICABLE AUX CYCLOMOTEURS </t>
  </si>
  <si>
    <t>Dépenses sur frais réels</t>
  </si>
  <si>
    <t>Puissance du véhicule</t>
  </si>
  <si>
    <t>Nombre de kilomètre réalisés</t>
  </si>
  <si>
    <t>Localisation des frais d'hébergement</t>
  </si>
  <si>
    <r>
      <t xml:space="preserve">Nombre d'intervention </t>
    </r>
    <r>
      <rPr>
        <b/>
        <sz val="11"/>
        <color rgb="FFFF0000"/>
        <rFont val="Calibri"/>
        <family val="2"/>
        <scheme val="minor"/>
      </rPr>
      <t>*</t>
    </r>
  </si>
  <si>
    <t>(Veuillez précisez la nature du forfait demandé)</t>
  </si>
  <si>
    <t>(Veuillez choisir le forfait demandé)</t>
  </si>
  <si>
    <r>
      <t xml:space="preserve">Description du forfait </t>
    </r>
    <r>
      <rPr>
        <b/>
        <sz val="11"/>
        <color rgb="FFFF0000"/>
        <rFont val="Calibri"/>
        <family val="2"/>
        <scheme val="minor"/>
      </rPr>
      <t>*</t>
    </r>
  </si>
  <si>
    <t>(Demandé uniquement pour les frais de déplacement)</t>
  </si>
  <si>
    <t>(Demandé uniquement pour les frais d'hébergement)</t>
  </si>
  <si>
    <t>(Montant hors taxes)</t>
  </si>
  <si>
    <t>(Veuillez saisir qu'un seul billet d'avion ou de train par ligne)</t>
  </si>
  <si>
    <t>Billets d'avion Aller - Retour Mayotte - Paris</t>
  </si>
  <si>
    <t>(information présente sur le justificatif joint)</t>
  </si>
  <si>
    <t>OM 1412</t>
  </si>
  <si>
    <t>Aller - Retour Mayotte - Hexagone</t>
  </si>
  <si>
    <t>Aller - Retour Mayotte - La Réunion</t>
  </si>
  <si>
    <t>Aller - Retour Mayotte - Caraïbes</t>
  </si>
  <si>
    <t>Nature du billet d'avion</t>
  </si>
  <si>
    <t>(Demandé uniquement pour les billets d'avion)</t>
  </si>
  <si>
    <t>M. Avion</t>
  </si>
  <si>
    <t xml:space="preserve">Déplacement dans le cadre de la formation lié au projet </t>
  </si>
  <si>
    <t>M. Salaire</t>
  </si>
  <si>
    <t>Salaire du chargée de mission</t>
  </si>
  <si>
    <t xml:space="preserve">Les dépenses sur rémunérations sont calculées sur une base unique de 1607 heures par an. </t>
  </si>
  <si>
    <t>Description de la mission de la personne</t>
  </si>
  <si>
    <t>Nom et prénom de la personne</t>
  </si>
  <si>
    <t>Salaire_chercheur</t>
  </si>
  <si>
    <t>Salaire_directeur</t>
  </si>
  <si>
    <t>Salaire_ingénieur</t>
  </si>
  <si>
    <t>Salaire_technicien</t>
  </si>
  <si>
    <t>Diplôme, niveau d'etude, etc….</t>
  </si>
  <si>
    <t>Code barème</t>
  </si>
  <si>
    <t>Ces 3 colonnes sont à masquer</t>
  </si>
  <si>
    <t>Déplacement Mamoudzou - Coconi</t>
  </si>
  <si>
    <t>20% du montant éligible</t>
  </si>
  <si>
    <t>Plafond 60 000 € par technicien</t>
  </si>
  <si>
    <t>Plafond 110 000 € par directeur</t>
  </si>
  <si>
    <t>Plafond 80 000 € par ingénieur</t>
  </si>
  <si>
    <t>Plafond 140 000 € par chercheur</t>
  </si>
  <si>
    <t>Plafond par billets d'avion</t>
  </si>
  <si>
    <r>
      <t xml:space="preserve">Montant éligible retenu (€ HT) </t>
    </r>
    <r>
      <rPr>
        <b/>
        <sz val="11"/>
        <color rgb="FFFF0000"/>
        <rFont val="Calibri"/>
        <family val="2"/>
        <scheme val="minor"/>
      </rPr>
      <t>*</t>
    </r>
  </si>
  <si>
    <t>Ces 3 colonnes sont à masquer pour le porteur de projet</t>
  </si>
  <si>
    <t>Montant total éligible retenu (€ HT)</t>
  </si>
  <si>
    <t>Domaine</t>
  </si>
  <si>
    <t>Plafonds budgétaires indicatifs AAP 2024</t>
  </si>
  <si>
    <r>
      <t xml:space="preserve">Domaine </t>
    </r>
    <r>
      <rPr>
        <b/>
        <sz val="11"/>
        <color rgb="FFFF0000"/>
        <rFont val="Calibri"/>
        <family val="2"/>
        <scheme val="minor"/>
      </rPr>
      <t>*</t>
    </r>
  </si>
  <si>
    <r>
      <t xml:space="preserve">Plafond budgétaires indicatifs AAP 2024 </t>
    </r>
    <r>
      <rPr>
        <b/>
        <sz val="11"/>
        <color rgb="FFFF0000"/>
        <rFont val="Calibri"/>
        <family val="2"/>
        <scheme val="minor"/>
      </rPr>
      <t>*</t>
    </r>
  </si>
  <si>
    <r>
      <t xml:space="preserve">Montant plafonné pour ce dossier </t>
    </r>
    <r>
      <rPr>
        <b/>
        <sz val="11"/>
        <color rgb="FFFF0000"/>
        <rFont val="Calibri"/>
        <family val="2"/>
        <scheme val="minor"/>
      </rPr>
      <t>*</t>
    </r>
  </si>
  <si>
    <r>
      <t xml:space="preserve">Nombre de dossiers déposés au sein du partenariat </t>
    </r>
    <r>
      <rPr>
        <b/>
        <sz val="11"/>
        <color rgb="FFFF0000"/>
        <rFont val="Calibri"/>
        <family val="2"/>
        <scheme val="minor"/>
      </rPr>
      <t>*</t>
    </r>
    <r>
      <rPr>
        <b/>
        <sz val="11"/>
        <rFont val="Calibri"/>
        <family val="2"/>
        <scheme val="minor"/>
      </rPr>
      <t xml:space="preserve"> </t>
    </r>
  </si>
  <si>
    <t>À remplir en proratisant selon les différents montants présentés des dossiers des partenaires</t>
  </si>
  <si>
    <t>Nombre de dossier au sein du partenariat</t>
  </si>
  <si>
    <t>Montant plafonné pour ce dossier</t>
  </si>
  <si>
    <t>Montant éligible retenu hors plafond budgétaire</t>
  </si>
  <si>
    <t>Calcul du plafond budgétaire indicatif</t>
  </si>
  <si>
    <t>Pour les dépenses &lt; 1000 € HT, le bénéficiaire présente un seul devis ;
Pour les dépenses entre 1000 et 90 000 € HT, le bénéficiaire transmet deux devis ;
Pour les dépenses &gt; 90 000 € HT, le bénéficiaire adresse trois devis.</t>
  </si>
  <si>
    <t>Les dépenses sur rémunérations sont calculées sur une base unique de 1607 heures par an. 
Exemple : Salaire annuel / 1607h = Coût horaire
Coût horaire * Nombre d’heures travaillées = Montant demandé</t>
  </si>
  <si>
    <t>Dépenses forfaitaires (hébergement, restauration, déplacements sur base forfaitaire)</t>
  </si>
  <si>
    <t>Dépenses forfaitaires</t>
  </si>
  <si>
    <t>Pour les dépenses de restauration et d’hébergement, le calcul du montant des dépenses s’effectue sur la base du barème de la fonction publique en cours au moment du dépôt de la demande d’aide (pour la demande d’aide). 
Les forfaits applicables aux dépenses de déplacement sur base forfaitaire sont ceux de l'arrêté du 27 mars 2023 fixant le barème forfaitaire permettant l'évaluation des frais de déplacement relatifs à l'utilisation d'un véhicule par les bénéficiaires de traitements et salaires optant pour le régime des frais réels déductibles.</t>
  </si>
  <si>
    <t>Dépenses sur frais de personnel</t>
  </si>
  <si>
    <t>Dépenses sur frais de structure</t>
  </si>
  <si>
    <t>Dépenses sur frais de structures</t>
  </si>
  <si>
    <r>
      <t xml:space="preserve">Dépenses sur frais de personnel
</t>
    </r>
    <r>
      <rPr>
        <i/>
        <sz val="12"/>
        <color theme="1"/>
        <rFont val="Calibri"/>
        <family val="2"/>
        <scheme val="minor"/>
      </rPr>
      <t xml:space="preserve">Les colonnes marquées d'un " </t>
    </r>
    <r>
      <rPr>
        <i/>
        <sz val="12"/>
        <color rgb="FFFF0000"/>
        <rFont val="Calibri"/>
        <family val="2"/>
        <scheme val="minor"/>
      </rPr>
      <t>*</t>
    </r>
    <r>
      <rPr>
        <i/>
        <sz val="12"/>
        <color theme="1"/>
        <rFont val="Calibri"/>
        <family val="2"/>
        <scheme val="minor"/>
      </rPr>
      <t xml:space="preserve"> " sont à remplir obligatoirement pour chaque ligne de dépense. Merci de ne pas modifier ce document.</t>
    </r>
  </si>
  <si>
    <r>
      <t xml:space="preserve">Dépenses sur frais réels
</t>
    </r>
    <r>
      <rPr>
        <i/>
        <sz val="12"/>
        <color theme="1"/>
        <rFont val="Calibri"/>
        <family val="2"/>
        <scheme val="minor"/>
      </rPr>
      <t xml:space="preserve">Les colonnes marquées d'un " </t>
    </r>
    <r>
      <rPr>
        <i/>
        <sz val="12"/>
        <color rgb="FFFF0000"/>
        <rFont val="Calibri"/>
        <family val="2"/>
        <scheme val="minor"/>
      </rPr>
      <t>*</t>
    </r>
    <r>
      <rPr>
        <i/>
        <sz val="12"/>
        <color theme="1"/>
        <rFont val="Calibri"/>
        <family val="2"/>
        <scheme val="minor"/>
      </rPr>
      <t xml:space="preserve"> " sont à remplir obligatoirement pour chaque ligne de dépense. Merci de ne pas modifier ce document.</t>
    </r>
  </si>
  <si>
    <r>
      <t xml:space="preserve">Dépenses forfaitaires
</t>
    </r>
    <r>
      <rPr>
        <i/>
        <sz val="12"/>
        <color theme="1"/>
        <rFont val="Calibri"/>
        <family val="2"/>
        <scheme val="minor"/>
      </rPr>
      <t xml:space="preserve">Les colonnes marquées d'un " </t>
    </r>
    <r>
      <rPr>
        <i/>
        <sz val="12"/>
        <color rgb="FFFF0000"/>
        <rFont val="Calibri"/>
        <family val="2"/>
        <scheme val="minor"/>
      </rPr>
      <t>*</t>
    </r>
    <r>
      <rPr>
        <i/>
        <sz val="12"/>
        <color theme="1"/>
        <rFont val="Calibri"/>
        <family val="2"/>
        <scheme val="minor"/>
      </rPr>
      <t xml:space="preserve"> " sont à remplir obligatoirement pour chaque ligne de dépense. Merci de ne pas modifier ce document.</t>
    </r>
  </si>
  <si>
    <r>
      <t xml:space="preserve">(nom de l'entreprise, de la structure émettrice du devis ou du justificatif de la dépense </t>
    </r>
    <r>
      <rPr>
        <i/>
        <u/>
        <sz val="10"/>
        <color rgb="FF0070C0"/>
        <rFont val="Calibri"/>
        <family val="2"/>
        <scheme val="minor"/>
      </rPr>
      <t>retenue</t>
    </r>
    <r>
      <rPr>
        <i/>
        <sz val="10"/>
        <color rgb="FF0070C0"/>
        <rFont val="Calibri"/>
        <family val="2"/>
        <scheme val="minor"/>
      </rPr>
      <t>)</t>
    </r>
  </si>
  <si>
    <r>
      <t xml:space="preserve">(montant hors taxes du devis </t>
    </r>
    <r>
      <rPr>
        <i/>
        <u/>
        <sz val="10"/>
        <color rgb="FF0070C0"/>
        <rFont val="Calibri"/>
        <family val="2"/>
        <scheme val="minor"/>
      </rPr>
      <t>retenu</t>
    </r>
    <r>
      <rPr>
        <i/>
        <sz val="10"/>
        <color rgb="FF0070C0"/>
        <rFont val="Calibri"/>
        <family val="2"/>
        <scheme val="minor"/>
      </rPr>
      <t>, en euros)</t>
    </r>
  </si>
  <si>
    <t>Montant du plafond</t>
  </si>
  <si>
    <t>Plafond billet d'avion</t>
  </si>
  <si>
    <t>(Rappel du plafond en vigueur pour ce type de dépenses)</t>
  </si>
  <si>
    <t>Unité</t>
  </si>
  <si>
    <t>Kilomètres</t>
  </si>
  <si>
    <t>Repas</t>
  </si>
  <si>
    <t>Nuit(s)</t>
  </si>
  <si>
    <t>Unités de l'intervention</t>
  </si>
  <si>
    <t>Service Instructeur</t>
  </si>
  <si>
    <t>Sans objet</t>
  </si>
  <si>
    <t>Informations à retrouver dans l'AAP du dispositif. Merci de sélectionner un domaine.</t>
  </si>
  <si>
    <t>Sélectionner un nombre</t>
  </si>
  <si>
    <r>
      <t xml:space="preserve">Coût salarial retenu sur la période </t>
    </r>
    <r>
      <rPr>
        <b/>
        <sz val="11"/>
        <color rgb="FFFF0000"/>
        <rFont val="Calibri"/>
        <family val="2"/>
        <scheme val="minor"/>
      </rPr>
      <t>*</t>
    </r>
  </si>
  <si>
    <r>
      <t xml:space="preserve">Temps de travail retenu sur la période </t>
    </r>
    <r>
      <rPr>
        <b/>
        <sz val="11"/>
        <color rgb="FFFF0000"/>
        <rFont val="Calibri"/>
        <family val="2"/>
        <scheme val="minor"/>
      </rPr>
      <t>*</t>
    </r>
  </si>
  <si>
    <r>
      <t xml:space="preserve">Temps de travail retenu sur l'opération </t>
    </r>
    <r>
      <rPr>
        <b/>
        <sz val="11"/>
        <color rgb="FFFF0000"/>
        <rFont val="Calibri"/>
        <family val="2"/>
        <scheme val="minor"/>
      </rPr>
      <t>*</t>
    </r>
  </si>
  <si>
    <r>
      <t xml:space="preserve">Montant raisonnable (€ HT) </t>
    </r>
    <r>
      <rPr>
        <b/>
        <sz val="11"/>
        <color rgb="FFFF0000"/>
        <rFont val="Calibri"/>
        <family val="2"/>
        <scheme val="minor"/>
      </rPr>
      <t>*</t>
    </r>
  </si>
  <si>
    <t>Montant du plafonds pour les billets d'avion</t>
  </si>
  <si>
    <t>Non</t>
  </si>
  <si>
    <t>Boléen</t>
  </si>
  <si>
    <t>Montant éligible retenu après plafond budgétaire</t>
  </si>
  <si>
    <r>
      <t xml:space="preserve">Montant raisonnable/éligible retenu (€ HT) </t>
    </r>
    <r>
      <rPr>
        <b/>
        <sz val="11"/>
        <color rgb="FFFF0000"/>
        <rFont val="Calibri"/>
        <family val="2"/>
        <scheme val="minor"/>
      </rPr>
      <t>*</t>
    </r>
  </si>
  <si>
    <t>Souhaitez-vous solliciter la prise en charge des frais de structure ?</t>
  </si>
  <si>
    <t>Dans le cadre de votre projet, si vous avez déjà obtenu d'autres financements pour vos frais de structure, ou si vous êtes en cours de démarche pour les obtenir, répondez "Non", sinon répondez "Oui".</t>
  </si>
  <si>
    <t>Tableau à recopier dans Safran (Saisir uniquement les sous-catégories)</t>
  </si>
  <si>
    <t>FEADER 2023-2027 MAYOTTE
Fiche Intervention 77.07 - Soutien aux projets pilotes et développement de nouveaux produits, pratiques, procédés et techniques à Mayotte</t>
  </si>
  <si>
    <t>Transfert</t>
  </si>
  <si>
    <t>Hors-Transfert</t>
  </si>
  <si>
    <t>15 % des frais de personnel</t>
  </si>
  <si>
    <t>Frais de déplacement (barèmes kilométriques)</t>
  </si>
  <si>
    <t>n° Action envisagée</t>
  </si>
  <si>
    <t>transfert hors transfert</t>
  </si>
  <si>
    <t xml:space="preserve">Filières végétales – maraîchage </t>
  </si>
  <si>
    <t>500 000 €</t>
  </si>
  <si>
    <t>Filières végétales – cultures de fruits et légumes racines</t>
  </si>
  <si>
    <t>Filières végétales – agroforesterie</t>
  </si>
  <si>
    <t>Filières animales (bovin viande, petits ruminants…)</t>
  </si>
  <si>
    <t>Apiculture</t>
  </si>
  <si>
    <t>150 000 €</t>
  </si>
  <si>
    <t>800 000 €</t>
  </si>
  <si>
    <t>Chercheur_2</t>
  </si>
  <si>
    <t>Chercheur_1</t>
  </si>
  <si>
    <t>Chercheur_3</t>
  </si>
  <si>
    <t>Chercheur_4</t>
  </si>
  <si>
    <t>Directeur_1</t>
  </si>
  <si>
    <t>Ingénieur_1</t>
  </si>
  <si>
    <t>Technicien_1</t>
  </si>
  <si>
    <t>Directeur_2</t>
  </si>
  <si>
    <t>Ingénieur_2</t>
  </si>
  <si>
    <t>Technicien_2</t>
  </si>
  <si>
    <t>Directeur_3</t>
  </si>
  <si>
    <t>Ingénieur_3</t>
  </si>
  <si>
    <t>Technicien_3</t>
  </si>
  <si>
    <t>Directeur_4</t>
  </si>
  <si>
    <t>Ingénieur_4</t>
  </si>
  <si>
    <t>Technicien_4</t>
  </si>
  <si>
    <t>Chercheur_5</t>
  </si>
  <si>
    <t>Directeur_5</t>
  </si>
  <si>
    <t>Ingénieur_5</t>
  </si>
  <si>
    <t>Technicien_5</t>
  </si>
  <si>
    <t>Chercheur_6</t>
  </si>
  <si>
    <t>Directeur_6</t>
  </si>
  <si>
    <t>Ingénieur_6</t>
  </si>
  <si>
    <t>Technicien_6</t>
  </si>
  <si>
    <t>Chercheur_7</t>
  </si>
  <si>
    <t>Directeur_7</t>
  </si>
  <si>
    <t>Ingénieur_7</t>
  </si>
  <si>
    <t>Technicien_7</t>
  </si>
  <si>
    <t>Chercheur_8</t>
  </si>
  <si>
    <t>Directeur_8</t>
  </si>
  <si>
    <t>Ingénieur_8</t>
  </si>
  <si>
    <t>Technicien_8</t>
  </si>
  <si>
    <t>Chercheur_9</t>
  </si>
  <si>
    <t>Directeur_9</t>
  </si>
  <si>
    <t>Ingénieur_9</t>
  </si>
  <si>
    <t>Technicien_9</t>
  </si>
  <si>
    <t>Chercheur_10</t>
  </si>
  <si>
    <t>Directeur_10</t>
  </si>
  <si>
    <t>Ingénieur_10</t>
  </si>
  <si>
    <t>Technicien_10</t>
  </si>
  <si>
    <t>Plafond des dépenses "Achat de matériel" (20% du montant éligible retenu)</t>
  </si>
  <si>
    <t>Calcul de la règle de plafond des dépenses sur achats de matériels</t>
  </si>
  <si>
    <t>Calcul de la règle de plafond des dépenses sur les "Hors-Transfert"</t>
  </si>
  <si>
    <t>Montant éligible retenu après règle de plafond des dépenses sur "Hors-Transfert"</t>
  </si>
  <si>
    <t>L'achat de matériel sont plafonnés à 20% du montant total éligible retenu après application des plafonds.
Les dépenses liées au « Hors-Transfert » sont plafonnées à 80% des montant éligibles totaux du projet.</t>
  </si>
  <si>
    <t>Choisissez "Transfert" ou "Hors-Transfert"</t>
  </si>
  <si>
    <t>Pour les Frais de déplacement (barèmes kilométriques) merci de saisir 1 intervention</t>
  </si>
  <si>
    <t>Assiette PSN (total éligible retenu)</t>
  </si>
  <si>
    <t>Ratio de transfert et hors transfert</t>
  </si>
  <si>
    <t>Montant ajusté "Hors-Transfert"</t>
  </si>
  <si>
    <t>Montant "Hors-Transfert"</t>
  </si>
  <si>
    <t>Montant en "Transfert"</t>
  </si>
  <si>
    <t>Montant en "Hors-Transfert"</t>
  </si>
  <si>
    <r>
      <t xml:space="preserve">Type de transfert </t>
    </r>
    <r>
      <rPr>
        <b/>
        <sz val="11"/>
        <color rgb="FFFF0000"/>
        <rFont val="Calibri"/>
        <family val="2"/>
        <scheme val="minor"/>
      </rPr>
      <t>*</t>
    </r>
  </si>
  <si>
    <t>Montant en "Transfert" après plafond achats de matériel</t>
  </si>
  <si>
    <t>Montant en "Hors-Transfert" après plafond achats de matériel</t>
  </si>
  <si>
    <t>Répartition des dépenses Transfert Hors-transfert après plafonnement</t>
  </si>
  <si>
    <t>Tableau à recopier dans la convention individuelle</t>
  </si>
  <si>
    <t>Pour chaque dossier déposé sur SAFRAN, il primordiale que le porteur présente des dépenses de transfert. Dans le cas où il n’y a pas de dépenses sur transfert, le dossier ne sera pas retenu.</t>
  </si>
  <si>
    <t>Montant Achat de matériel</t>
  </si>
  <si>
    <t>Assiette PSN</t>
  </si>
  <si>
    <r>
      <t>Montant éligible retenu (€ HT)</t>
    </r>
    <r>
      <rPr>
        <b/>
        <sz val="11"/>
        <color rgb="FFFF0000"/>
        <rFont val="Calibri"/>
        <family val="2"/>
        <scheme val="minor"/>
      </rPr>
      <t xml:space="preserve"> *</t>
    </r>
  </si>
  <si>
    <r>
      <t xml:space="preserve">Plafonds budgétaires indicatifs
</t>
    </r>
    <r>
      <rPr>
        <i/>
        <sz val="12"/>
        <color theme="1"/>
        <rFont val="Calibri"/>
        <family val="2"/>
        <scheme val="minor"/>
      </rPr>
      <t xml:space="preserve">Les colonnes marquées d'un " </t>
    </r>
    <r>
      <rPr>
        <i/>
        <sz val="12"/>
        <color rgb="FFFF0000"/>
        <rFont val="Calibri"/>
        <family val="2"/>
        <scheme val="minor"/>
      </rPr>
      <t xml:space="preserve">* </t>
    </r>
    <r>
      <rPr>
        <i/>
        <sz val="12"/>
        <color theme="1"/>
        <rFont val="Calibri"/>
        <family val="2"/>
        <scheme val="minor"/>
      </rPr>
      <t>" sont à remplir obligatoirement pour chaque ligne de dépense. Merci de ne pas modifier ce document.</t>
    </r>
  </si>
  <si>
    <t>Montant éligible retenu après règle de plafond sauf "Hors-transfert"</t>
  </si>
  <si>
    <r>
      <t xml:space="preserve">Temps de travail sur la période en heures </t>
    </r>
    <r>
      <rPr>
        <b/>
        <sz val="11"/>
        <color rgb="FFFF0000"/>
        <rFont val="Calibri"/>
        <family val="2"/>
        <scheme val="minor"/>
      </rPr>
      <t>*</t>
    </r>
  </si>
  <si>
    <r>
      <t xml:space="preserve">Temps de travail sur l'opération en heures </t>
    </r>
    <r>
      <rPr>
        <b/>
        <sz val="11"/>
        <color rgb="FFFF0000"/>
        <rFont val="Calibri"/>
        <family val="2"/>
        <scheme val="minor"/>
      </rPr>
      <t>*</t>
    </r>
  </si>
  <si>
    <t>Version 2 de la fiche de synthèse des dépenses 77.07 (09/10/2024)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</si>
</sst>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0.00\ &quot;€&quot;;[Red]\-#,##0.00\ &quot;€&quot;"/>
    <numFmt numFmtId="44" formatCode="_-* #,##0.00\ &quot;€&quot;_-;\-* #,##0.00\ &quot;€&quot;_-;_-* &quot;-&quot;??\ &quot;€&quot;_-;_-@_-"/>
    <numFmt numFmtId="43" formatCode="_-* #,##0.00\ _€_-;\-* #,##0.00\ _€_-;_-* &quot;-&quot;??\ _€_-;_-@_-"/>
    <numFmt numFmtId="164" formatCode="#,##0.00\ &quot;€&quot;"/>
    <numFmt numFmtId="165" formatCode="#,##0\ &quot;€&quot;"/>
    <numFmt numFmtId="166" formatCode="&quot;&quot;"/>
    <numFmt numFmtId="167" formatCode="#,##0.00_ ;\-#,##0.00\ "/>
  </numFmts>
  <fonts count="58"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b/>
      <sz val="12"/>
      <color theme="1"/>
      <name val="Calibri"/>
      <family val="2"/>
      <scheme val="minor"/>
    </font>
    <font>
      <sz val="11"/>
      <color rgb="FF000000"/>
      <name val="Calibri"/>
      <family val="2"/>
      <charset val="1"/>
    </font>
    <font>
      <sz val="11"/>
      <color rgb="FF006100"/>
      <name val="Calibri"/>
      <family val="2"/>
      <scheme val="minor"/>
    </font>
    <font>
      <sz val="10"/>
      <name val="Arial"/>
      <family val="2"/>
    </font>
    <font>
      <sz val="9"/>
      <color rgb="FF000000"/>
      <name val="Arial"/>
      <family val="2"/>
    </font>
    <font>
      <sz val="8"/>
      <color theme="5" tint="-0.24994659260841701"/>
      <name val="Arial"/>
      <family val="2"/>
    </font>
    <font>
      <sz val="10"/>
      <color theme="1"/>
      <name val="Arial"/>
      <family val="2"/>
    </font>
    <font>
      <i/>
      <sz val="9"/>
      <color theme="5"/>
      <name val="Arial"/>
      <family val="2"/>
    </font>
    <font>
      <b/>
      <sz val="14"/>
      <name val="Calibri"/>
      <family val="2"/>
      <scheme val="minor"/>
    </font>
    <font>
      <b/>
      <sz val="11"/>
      <name val="Calibri"/>
      <family val="2"/>
      <scheme val="minor"/>
    </font>
    <font>
      <b/>
      <sz val="18"/>
      <color theme="1"/>
      <name val="Calibri"/>
      <family val="2"/>
      <scheme val="minor"/>
    </font>
    <font>
      <sz val="11"/>
      <name val="Calibri"/>
      <family val="2"/>
      <scheme val="minor"/>
    </font>
    <font>
      <b/>
      <sz val="14"/>
      <color theme="0"/>
      <name val="Calibri"/>
      <family val="2"/>
      <scheme val="minor"/>
    </font>
    <font>
      <b/>
      <sz val="11"/>
      <color theme="0"/>
      <name val="Calibri"/>
      <family val="2"/>
      <scheme val="minor"/>
    </font>
    <font>
      <i/>
      <sz val="12"/>
      <color theme="1"/>
      <name val="Calibri"/>
      <family val="2"/>
      <scheme val="minor"/>
    </font>
    <font>
      <b/>
      <sz val="11"/>
      <color rgb="FFFF0000"/>
      <name val="Calibri"/>
      <family val="2"/>
      <scheme val="minor"/>
    </font>
    <font>
      <i/>
      <sz val="12"/>
      <color rgb="FFFF0000"/>
      <name val="Calibri"/>
      <family val="2"/>
      <scheme val="minor"/>
    </font>
    <font>
      <b/>
      <sz val="22"/>
      <color theme="0"/>
      <name val="Calibri"/>
      <family val="2"/>
      <scheme val="minor"/>
    </font>
    <font>
      <b/>
      <sz val="11"/>
      <color rgb="FF006699"/>
      <name val="Calibri"/>
      <family val="2"/>
      <scheme val="minor"/>
    </font>
    <font>
      <sz val="12"/>
      <color theme="1"/>
      <name val="Calibri"/>
      <family val="2"/>
      <scheme val="minor"/>
    </font>
    <font>
      <sz val="14"/>
      <color theme="1"/>
      <name val="Calibri"/>
      <family val="2"/>
      <scheme val="minor"/>
    </font>
    <font>
      <b/>
      <u/>
      <sz val="14"/>
      <color theme="1"/>
      <name val="Calibri"/>
      <family val="2"/>
      <scheme val="minor"/>
    </font>
    <font>
      <sz val="10"/>
      <color rgb="FF000000"/>
      <name val="Arial"/>
      <family val="2"/>
    </font>
    <font>
      <b/>
      <sz val="11"/>
      <color rgb="FF0070C0"/>
      <name val="Calibri"/>
      <family val="2"/>
      <scheme val="minor"/>
    </font>
    <font>
      <i/>
      <sz val="8"/>
      <color rgb="FF0070C0"/>
      <name val="Calibri"/>
      <family val="2"/>
      <scheme val="minor"/>
    </font>
    <font>
      <sz val="8"/>
      <name val="Calibri"/>
      <family val="2"/>
      <scheme val="minor"/>
    </font>
    <font>
      <b/>
      <sz val="11"/>
      <color theme="1"/>
      <name val="Calibri"/>
      <family val="2"/>
    </font>
    <font>
      <b/>
      <sz val="11"/>
      <color theme="5" tint="-0.249977111117893"/>
      <name val="Calibri"/>
      <family val="2"/>
      <scheme val="minor"/>
    </font>
    <font>
      <i/>
      <sz val="10"/>
      <name val="Calibri"/>
      <family val="2"/>
      <scheme val="minor"/>
    </font>
    <font>
      <sz val="11"/>
      <color rgb="FFFF0000"/>
      <name val="Calibri"/>
      <family val="2"/>
      <scheme val="minor"/>
    </font>
    <font>
      <b/>
      <sz val="12"/>
      <color rgb="FFFF0000"/>
      <name val="Calibri"/>
      <family val="2"/>
      <scheme val="minor"/>
    </font>
    <font>
      <b/>
      <sz val="13"/>
      <name val="Calibri"/>
      <family val="2"/>
      <scheme val="minor"/>
    </font>
    <font>
      <sz val="12"/>
      <color rgb="FFFF0000"/>
      <name val="Calibri"/>
      <family val="2"/>
      <scheme val="minor"/>
    </font>
    <font>
      <b/>
      <sz val="13"/>
      <color theme="1"/>
      <name val="Calibri"/>
      <family val="2"/>
      <scheme val="minor"/>
    </font>
    <font>
      <u/>
      <sz val="11"/>
      <color theme="10"/>
      <name val="Calibri"/>
      <family val="2"/>
      <scheme val="minor"/>
    </font>
    <font>
      <b/>
      <u/>
      <sz val="12"/>
      <color theme="1"/>
      <name val="Calibri"/>
      <family val="2"/>
      <scheme val="minor"/>
    </font>
    <font>
      <sz val="9"/>
      <color theme="1"/>
      <name val="Calibri"/>
      <family val="2"/>
      <scheme val="minor"/>
    </font>
    <font>
      <i/>
      <sz val="9"/>
      <color theme="1"/>
      <name val="Calibri"/>
      <family val="2"/>
      <scheme val="minor"/>
    </font>
    <font>
      <sz val="11"/>
      <color rgb="FF000000"/>
      <name val="Calibri"/>
      <family val="2"/>
      <scheme val="minor"/>
    </font>
    <font>
      <b/>
      <sz val="11"/>
      <color rgb="FF000000"/>
      <name val="Calibri"/>
      <family val="2"/>
      <scheme val="minor"/>
    </font>
    <font>
      <b/>
      <sz val="8"/>
      <color theme="1"/>
      <name val="Calibri"/>
      <family val="2"/>
      <scheme val="minor"/>
    </font>
    <font>
      <sz val="8"/>
      <color rgb="FF0070C0"/>
      <name val="Calibri"/>
      <family val="2"/>
      <scheme val="minor"/>
    </font>
    <font>
      <sz val="12"/>
      <name val="Calibri"/>
      <family val="2"/>
      <scheme val="minor"/>
    </font>
    <font>
      <u/>
      <sz val="11"/>
      <name val="Calibri"/>
      <family val="2"/>
      <scheme val="minor"/>
    </font>
    <font>
      <u/>
      <sz val="11"/>
      <color rgb="FF0070C0"/>
      <name val="Calibri"/>
      <family val="2"/>
      <scheme val="minor"/>
    </font>
    <font>
      <i/>
      <sz val="10"/>
      <color rgb="FF0070C0"/>
      <name val="Calibri"/>
      <family val="2"/>
      <scheme val="minor"/>
    </font>
    <font>
      <i/>
      <u/>
      <sz val="10"/>
      <color rgb="FF0070C0"/>
      <name val="Calibri"/>
      <family val="2"/>
      <scheme val="minor"/>
    </font>
    <font>
      <sz val="10"/>
      <color theme="1"/>
      <name val="Calibri"/>
      <family val="2"/>
      <scheme val="minor"/>
    </font>
    <font>
      <sz val="11"/>
      <color rgb="FF000000"/>
      <name val="Calibri"/>
      <family val="2"/>
    </font>
    <font>
      <sz val="11"/>
      <color theme="0"/>
      <name val="Calibri"/>
      <family val="2"/>
      <scheme val="minor"/>
    </font>
    <font>
      <i/>
      <sz val="10"/>
      <color theme="1"/>
      <name val="Calibri"/>
      <family val="2"/>
      <scheme val="minor"/>
    </font>
    <font>
      <sz val="22"/>
      <color theme="0"/>
      <name val="Calibri"/>
      <family val="2"/>
      <scheme val="minor"/>
    </font>
    <font>
      <i/>
      <sz val="10"/>
      <color rgb="FFFF0000"/>
      <name val="Calibri"/>
      <family val="2"/>
      <scheme val="minor"/>
    </font>
    <font>
      <b/>
      <i/>
      <sz val="11"/>
      <color theme="0"/>
      <name val="Calibri"/>
      <family val="2"/>
      <scheme val="minor"/>
    </font>
  </fonts>
  <fills count="2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39997558519241921"/>
        <bgColor indexed="64"/>
      </patternFill>
    </fill>
    <fill>
      <patternFill patternType="darkUp">
        <bgColor theme="0"/>
      </patternFill>
    </fill>
  </fills>
  <borders count="9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medium">
        <color indexed="64"/>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medium">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auto="1"/>
      </left>
      <right style="medium">
        <color auto="1"/>
      </right>
      <top style="medium">
        <color auto="1"/>
      </top>
      <bottom style="hair">
        <color auto="1"/>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hair">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right/>
      <top style="thin">
        <color indexed="64"/>
      </top>
      <bottom style="medium">
        <color indexed="64"/>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thin">
        <color indexed="64"/>
      </left>
      <right style="medium">
        <color indexed="64"/>
      </right>
      <top style="medium">
        <color indexed="64"/>
      </top>
      <bottom/>
      <diagonal/>
    </border>
  </borders>
  <cellStyleXfs count="131">
    <xf numFmtId="0" fontId="0" fillId="0" borderId="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5" fillId="0" borderId="0"/>
    <xf numFmtId="0" fontId="1" fillId="4" borderId="13" applyNumberFormat="0" applyAlignment="0">
      <protection locked="0"/>
    </xf>
    <xf numFmtId="0" fontId="8" fillId="0" borderId="6">
      <alignment horizontal="left" vertical="center"/>
      <protection locked="0"/>
    </xf>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1" fillId="5" borderId="1" applyNumberFormat="0" applyFont="0" applyBorder="0" applyAlignment="0">
      <alignment horizontal="center" vertical="center"/>
    </xf>
    <xf numFmtId="0" fontId="9" fillId="0" borderId="1" applyNumberFormat="0" applyAlignment="0">
      <protection locked="0"/>
    </xf>
    <xf numFmtId="0" fontId="11" fillId="0" borderId="1" applyNumberFormat="0">
      <alignment horizontal="left" vertical="center" wrapText="1"/>
      <protection locked="0"/>
    </xf>
    <xf numFmtId="0" fontId="6" fillId="3" borderId="0" applyNumberFormat="0">
      <alignment vertical="center" wrapText="1"/>
    </xf>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0" fontId="5" fillId="0" borderId="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21" fillId="12" borderId="2">
      <alignment horizontal="center"/>
      <protection hidden="1"/>
    </xf>
    <xf numFmtId="0" fontId="21" fillId="13" borderId="2">
      <alignment horizontal="center"/>
      <protection hidden="1"/>
    </xf>
    <xf numFmtId="44" fontId="1" fillId="0" borderId="0" applyFont="0" applyFill="0" applyBorder="0" applyAlignment="0" applyProtection="0"/>
    <xf numFmtId="0" fontId="38" fillId="0" borderId="0" applyNumberForma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471">
    <xf numFmtId="0" fontId="0" fillId="0" borderId="0" xfId="0"/>
    <xf numFmtId="0" fontId="0" fillId="2" borderId="0" xfId="0" applyFill="1" applyAlignment="1" applyProtection="1">
      <alignment horizontal="center" vertical="center" wrapText="1"/>
      <protection hidden="1"/>
    </xf>
    <xf numFmtId="0" fontId="0" fillId="2" borderId="9" xfId="0" applyFill="1" applyBorder="1" applyAlignment="1" applyProtection="1">
      <alignment horizontal="center" vertical="center"/>
      <protection hidden="1"/>
    </xf>
    <xf numFmtId="0" fontId="0" fillId="2" borderId="0" xfId="0" applyFill="1" applyAlignment="1" applyProtection="1">
      <alignment vertical="center"/>
      <protection hidden="1"/>
    </xf>
    <xf numFmtId="0" fontId="12" fillId="6" borderId="2" xfId="0" applyFont="1" applyFill="1" applyBorder="1" applyAlignment="1" applyProtection="1">
      <alignment horizontal="center" vertical="center"/>
      <protection hidden="1"/>
    </xf>
    <xf numFmtId="0" fontId="2" fillId="0" borderId="0" xfId="0" applyFont="1" applyProtection="1">
      <protection hidden="1"/>
    </xf>
    <xf numFmtId="0" fontId="0" fillId="7" borderId="2" xfId="0" applyFill="1" applyBorder="1" applyAlignment="1" applyProtection="1">
      <alignment horizontal="center"/>
      <protection hidden="1"/>
    </xf>
    <xf numFmtId="0" fontId="0" fillId="0" borderId="0" xfId="0" applyProtection="1">
      <protection hidden="1"/>
    </xf>
    <xf numFmtId="0" fontId="0" fillId="0" borderId="10" xfId="0" applyBorder="1" applyAlignment="1" applyProtection="1">
      <alignment horizontal="left" wrapText="1"/>
      <protection hidden="1"/>
    </xf>
    <xf numFmtId="0" fontId="0" fillId="0" borderId="14" xfId="0" applyBorder="1" applyAlignment="1" applyProtection="1">
      <alignment horizontal="left" wrapText="1"/>
      <protection hidden="1"/>
    </xf>
    <xf numFmtId="0" fontId="0" fillId="0" borderId="12" xfId="0" applyBorder="1" applyAlignment="1" applyProtection="1">
      <alignment horizontal="left" wrapText="1"/>
      <protection hidden="1"/>
    </xf>
    <xf numFmtId="0" fontId="2" fillId="2" borderId="0" xfId="0" applyFont="1" applyFill="1" applyAlignment="1" applyProtection="1">
      <alignment horizontal="center" vertical="center" wrapText="1"/>
      <protection hidden="1"/>
    </xf>
    <xf numFmtId="0" fontId="16" fillId="2" borderId="0" xfId="0" applyFont="1" applyFill="1" applyAlignment="1" applyProtection="1">
      <alignment horizontal="center" vertical="center" wrapText="1"/>
      <protection hidden="1"/>
    </xf>
    <xf numFmtId="0" fontId="17" fillId="10" borderId="20" xfId="0" applyFont="1" applyFill="1" applyBorder="1" applyAlignment="1" applyProtection="1">
      <alignment horizontal="center" vertical="center" wrapText="1"/>
      <protection hidden="1"/>
    </xf>
    <xf numFmtId="0" fontId="15" fillId="8" borderId="8" xfId="0" applyFont="1" applyFill="1" applyBorder="1" applyAlignment="1" applyProtection="1">
      <alignment horizontal="left" vertical="center"/>
      <protection hidden="1"/>
    </xf>
    <xf numFmtId="0" fontId="15" fillId="8" borderId="11" xfId="0" applyFont="1" applyFill="1" applyBorder="1" applyAlignment="1" applyProtection="1">
      <alignment horizontal="left" vertical="center" wrapText="1"/>
      <protection hidden="1"/>
    </xf>
    <xf numFmtId="0" fontId="15" fillId="8" borderId="15" xfId="0" applyFont="1" applyFill="1" applyBorder="1" applyAlignment="1" applyProtection="1">
      <alignment horizontal="left" vertical="center"/>
      <protection hidden="1"/>
    </xf>
    <xf numFmtId="0" fontId="22" fillId="8" borderId="8" xfId="0" applyFont="1" applyFill="1" applyBorder="1" applyAlignment="1" applyProtection="1">
      <alignment horizontal="center" vertical="center"/>
      <protection hidden="1"/>
    </xf>
    <xf numFmtId="0" fontId="22" fillId="8" borderId="15" xfId="0" applyFont="1" applyFill="1" applyBorder="1" applyAlignment="1" applyProtection="1">
      <alignment horizontal="center" vertical="center"/>
      <protection hidden="1"/>
    </xf>
    <xf numFmtId="0" fontId="0" fillId="2" borderId="0" xfId="0" applyFill="1" applyAlignment="1" applyProtection="1">
      <alignment horizontal="center" vertical="center"/>
      <protection hidden="1"/>
    </xf>
    <xf numFmtId="0" fontId="4" fillId="2" borderId="0" xfId="0" applyFont="1" applyFill="1" applyAlignment="1" applyProtection="1">
      <alignment vertical="center" wrapText="1"/>
      <protection hidden="1"/>
    </xf>
    <xf numFmtId="0" fontId="34" fillId="2" borderId="0" xfId="0" applyFont="1" applyFill="1" applyAlignment="1" applyProtection="1">
      <alignment vertical="center" wrapText="1"/>
      <protection hidden="1"/>
    </xf>
    <xf numFmtId="0" fontId="0" fillId="2" borderId="40" xfId="0" applyFill="1" applyBorder="1" applyAlignment="1" applyProtection="1">
      <alignment horizontal="center" vertical="center" wrapText="1"/>
      <protection locked="0"/>
    </xf>
    <xf numFmtId="0" fontId="0" fillId="2" borderId="16" xfId="0" applyFill="1" applyBorder="1" applyAlignment="1" applyProtection="1">
      <alignment horizontal="left" vertical="center" wrapText="1"/>
      <protection locked="0"/>
    </xf>
    <xf numFmtId="0" fontId="0" fillId="2" borderId="16" xfId="0" applyFill="1" applyBorder="1" applyAlignment="1" applyProtection="1">
      <alignment horizontal="center" vertical="center" wrapText="1"/>
      <protection locked="0"/>
    </xf>
    <xf numFmtId="44" fontId="0" fillId="2" borderId="16" xfId="51" applyFont="1" applyFill="1" applyBorder="1" applyAlignment="1" applyProtection="1">
      <alignment horizontal="center" vertical="center"/>
      <protection locked="0"/>
    </xf>
    <xf numFmtId="44" fontId="0" fillId="2" borderId="16" xfId="51" applyFont="1" applyFill="1" applyBorder="1" applyAlignment="1" applyProtection="1">
      <alignment horizontal="center" vertical="center" wrapText="1"/>
      <protection locked="0"/>
    </xf>
    <xf numFmtId="0" fontId="0" fillId="2" borderId="22" xfId="0" applyFill="1" applyBorder="1" applyAlignment="1" applyProtection="1">
      <alignment horizontal="left" vertical="center" wrapText="1"/>
      <protection locked="0"/>
    </xf>
    <xf numFmtId="0" fontId="0" fillId="2" borderId="22" xfId="0" applyFill="1" applyBorder="1" applyAlignment="1" applyProtection="1">
      <alignment horizontal="center" vertical="center" wrapText="1"/>
      <protection locked="0"/>
    </xf>
    <xf numFmtId="44" fontId="0" fillId="2" borderId="22" xfId="51" applyFont="1" applyFill="1" applyBorder="1" applyAlignment="1" applyProtection="1">
      <alignment horizontal="center" vertical="center"/>
      <protection locked="0"/>
    </xf>
    <xf numFmtId="44" fontId="0" fillId="2" borderId="22" xfId="51" applyFont="1" applyFill="1" applyBorder="1" applyAlignment="1" applyProtection="1">
      <alignment horizontal="center" vertical="center" wrapText="1"/>
      <protection locked="0"/>
    </xf>
    <xf numFmtId="0" fontId="17" fillId="10" borderId="19" xfId="0" applyFont="1" applyFill="1" applyBorder="1" applyAlignment="1" applyProtection="1">
      <alignment horizontal="center" vertical="center" wrapText="1"/>
      <protection hidden="1"/>
    </xf>
    <xf numFmtId="164" fontId="22" fillId="8" borderId="46" xfId="0" applyNumberFormat="1" applyFont="1" applyFill="1" applyBorder="1" applyAlignment="1" applyProtection="1">
      <alignment horizontal="center" vertical="center"/>
      <protection hidden="1"/>
    </xf>
    <xf numFmtId="164" fontId="17" fillId="10" borderId="19" xfId="0" applyNumberFormat="1" applyFont="1" applyFill="1" applyBorder="1" applyAlignment="1" applyProtection="1">
      <alignment horizontal="center" vertical="center" wrapText="1"/>
      <protection hidden="1"/>
    </xf>
    <xf numFmtId="0" fontId="33" fillId="2" borderId="0" xfId="0" applyFont="1" applyFill="1" applyAlignment="1" applyProtection="1">
      <alignment horizontal="center" vertical="center"/>
      <protection hidden="1"/>
    </xf>
    <xf numFmtId="0" fontId="2" fillId="11" borderId="32" xfId="0" applyFont="1" applyFill="1" applyBorder="1" applyAlignment="1" applyProtection="1">
      <alignment horizontal="center" vertical="center" wrapText="1"/>
      <protection hidden="1"/>
    </xf>
    <xf numFmtId="0" fontId="0" fillId="2" borderId="0" xfId="0" applyFill="1" applyProtection="1">
      <protection hidden="1"/>
    </xf>
    <xf numFmtId="0" fontId="26" fillId="2" borderId="8" xfId="0" applyFont="1" applyFill="1" applyBorder="1" applyAlignment="1" applyProtection="1">
      <alignment horizontal="center" vertical="center" wrapText="1"/>
      <protection hidden="1"/>
    </xf>
    <xf numFmtId="0" fontId="26" fillId="2" borderId="0" xfId="0" applyFont="1" applyFill="1" applyAlignment="1" applyProtection="1">
      <alignment horizontal="center" vertical="center"/>
      <protection hidden="1"/>
    </xf>
    <xf numFmtId="0" fontId="26" fillId="2" borderId="9" xfId="0" applyFont="1" applyFill="1" applyBorder="1" applyAlignment="1" applyProtection="1">
      <alignment horizontal="center" vertical="center"/>
      <protection hidden="1"/>
    </xf>
    <xf numFmtId="0" fontId="0" fillId="2" borderId="8" xfId="0" applyFill="1" applyBorder="1" applyProtection="1">
      <protection hidden="1"/>
    </xf>
    <xf numFmtId="0" fontId="0" fillId="2" borderId="9" xfId="0" applyFill="1" applyBorder="1" applyProtection="1">
      <protection hidden="1"/>
    </xf>
    <xf numFmtId="0" fontId="27" fillId="8" borderId="32" xfId="0" applyFont="1" applyFill="1" applyBorder="1" applyAlignment="1" applyProtection="1">
      <alignment horizontal="center" vertical="center" wrapText="1"/>
      <protection hidden="1"/>
    </xf>
    <xf numFmtId="0" fontId="27" fillId="8" borderId="33" xfId="0" applyFont="1" applyFill="1" applyBorder="1" applyAlignment="1" applyProtection="1">
      <alignment horizontal="center" vertical="center" wrapText="1"/>
      <protection hidden="1"/>
    </xf>
    <xf numFmtId="0" fontId="13" fillId="4" borderId="36" xfId="0" applyFont="1" applyFill="1" applyBorder="1" applyAlignment="1" applyProtection="1">
      <alignment horizontal="center" vertical="center"/>
      <protection hidden="1"/>
    </xf>
    <xf numFmtId="0" fontId="15" fillId="4" borderId="1" xfId="0" applyFont="1" applyFill="1" applyBorder="1" applyAlignment="1" applyProtection="1">
      <alignment horizontal="center" vertical="center" wrapText="1"/>
      <protection hidden="1"/>
    </xf>
    <xf numFmtId="0" fontId="15" fillId="4" borderId="1" xfId="0" applyFont="1" applyFill="1" applyBorder="1" applyAlignment="1" applyProtection="1">
      <alignment horizontal="left" vertical="center" wrapText="1"/>
      <protection hidden="1"/>
    </xf>
    <xf numFmtId="44" fontId="15" fillId="4" borderId="1" xfId="51" applyFont="1" applyFill="1" applyBorder="1" applyAlignment="1" applyProtection="1">
      <alignment horizontal="center" vertical="center"/>
      <protection hidden="1"/>
    </xf>
    <xf numFmtId="44" fontId="15" fillId="4" borderId="1" xfId="51" applyFont="1" applyFill="1" applyBorder="1" applyAlignment="1" applyProtection="1">
      <alignment horizontal="center" vertical="center" wrapText="1"/>
      <protection hidden="1"/>
    </xf>
    <xf numFmtId="49" fontId="29" fillId="4" borderId="35" xfId="0" applyNumberFormat="1" applyFont="1" applyFill="1" applyBorder="1" applyAlignment="1" applyProtection="1">
      <alignment horizontal="center" vertical="center" wrapText="1"/>
      <protection hidden="1"/>
    </xf>
    <xf numFmtId="0" fontId="0" fillId="5" borderId="39" xfId="0" applyFill="1" applyBorder="1" applyAlignment="1" applyProtection="1">
      <alignment horizontal="center" vertical="center"/>
      <protection hidden="1"/>
    </xf>
    <xf numFmtId="0" fontId="0" fillId="5" borderId="15" xfId="0" applyFill="1" applyBorder="1" applyAlignment="1" applyProtection="1">
      <alignment horizontal="center" vertical="center"/>
      <protection hidden="1"/>
    </xf>
    <xf numFmtId="0" fontId="0" fillId="5" borderId="21" xfId="0" applyFill="1" applyBorder="1" applyAlignment="1" applyProtection="1">
      <alignment horizontal="center" vertical="center"/>
      <protection hidden="1"/>
    </xf>
    <xf numFmtId="0" fontId="24" fillId="2" borderId="0" xfId="0" applyFont="1" applyFill="1" applyProtection="1">
      <protection hidden="1"/>
    </xf>
    <xf numFmtId="44" fontId="35" fillId="9" borderId="19" xfId="0" applyNumberFormat="1" applyFont="1" applyFill="1" applyBorder="1" applyAlignment="1" applyProtection="1">
      <alignment horizontal="center" vertical="center"/>
      <protection hidden="1"/>
    </xf>
    <xf numFmtId="0" fontId="24" fillId="2" borderId="7" xfId="0" applyFont="1" applyFill="1" applyBorder="1" applyProtection="1">
      <protection hidden="1"/>
    </xf>
    <xf numFmtId="0" fontId="23" fillId="16" borderId="0" xfId="0" applyFont="1" applyFill="1" applyAlignment="1" applyProtection="1">
      <alignment vertical="center"/>
      <protection hidden="1"/>
    </xf>
    <xf numFmtId="0" fontId="23" fillId="16" borderId="8" xfId="0" applyFont="1" applyFill="1" applyBorder="1" applyAlignment="1" applyProtection="1">
      <alignment vertical="center"/>
      <protection hidden="1"/>
    </xf>
    <xf numFmtId="0" fontId="23" fillId="16" borderId="9" xfId="0" applyFont="1" applyFill="1" applyBorder="1" applyAlignment="1" applyProtection="1">
      <alignment vertical="center"/>
      <protection hidden="1"/>
    </xf>
    <xf numFmtId="0" fontId="41" fillId="2" borderId="0" xfId="0" applyFont="1" applyFill="1" applyAlignment="1" applyProtection="1">
      <alignment horizontal="center" vertical="center"/>
      <protection hidden="1"/>
    </xf>
    <xf numFmtId="0" fontId="0" fillId="0" borderId="7" xfId="0" applyBorder="1" applyProtection="1">
      <protection hidden="1"/>
    </xf>
    <xf numFmtId="0" fontId="10" fillId="0" borderId="7" xfId="0" applyFont="1" applyBorder="1" applyAlignment="1" applyProtection="1">
      <alignment horizontal="left" vertical="center" wrapText="1"/>
      <protection hidden="1"/>
    </xf>
    <xf numFmtId="0" fontId="0" fillId="2" borderId="7" xfId="0" applyFill="1" applyBorder="1" applyProtection="1">
      <protection hidden="1"/>
    </xf>
    <xf numFmtId="0" fontId="27" fillId="8" borderId="53" xfId="0" applyFont="1" applyFill="1" applyBorder="1" applyAlignment="1" applyProtection="1">
      <alignment horizontal="center" vertical="center" wrapText="1"/>
      <protection hidden="1"/>
    </xf>
    <xf numFmtId="44" fontId="15" fillId="4" borderId="54" xfId="51" applyFont="1" applyFill="1" applyBorder="1" applyAlignment="1" applyProtection="1">
      <alignment horizontal="center" vertical="center" wrapText="1"/>
      <protection hidden="1"/>
    </xf>
    <xf numFmtId="0" fontId="35" fillId="2" borderId="7" xfId="0" applyFont="1" applyFill="1" applyBorder="1" applyAlignment="1" applyProtection="1">
      <alignment vertical="center"/>
      <protection hidden="1"/>
    </xf>
    <xf numFmtId="0" fontId="2" fillId="7" borderId="2" xfId="0" applyFont="1" applyFill="1" applyBorder="1" applyAlignment="1" applyProtection="1">
      <alignment horizontal="center" wrapText="1"/>
      <protection hidden="1"/>
    </xf>
    <xf numFmtId="0" fontId="42" fillId="16" borderId="8" xfId="0" applyFont="1" applyFill="1" applyBorder="1" applyAlignment="1" applyProtection="1">
      <alignment vertical="center" wrapText="1"/>
      <protection hidden="1"/>
    </xf>
    <xf numFmtId="0" fontId="42" fillId="16" borderId="0" xfId="0" applyFont="1" applyFill="1" applyAlignment="1" applyProtection="1">
      <alignment vertical="center" wrapText="1"/>
      <protection hidden="1"/>
    </xf>
    <xf numFmtId="0" fontId="42" fillId="16" borderId="9" xfId="0" applyFont="1" applyFill="1" applyBorder="1" applyAlignment="1" applyProtection="1">
      <alignment vertical="center" wrapText="1"/>
      <protection hidden="1"/>
    </xf>
    <xf numFmtId="0" fontId="0" fillId="0" borderId="10" xfId="0" applyBorder="1" applyProtection="1">
      <protection hidden="1"/>
    </xf>
    <xf numFmtId="0" fontId="0" fillId="0" borderId="14" xfId="0" applyBorder="1" applyProtection="1">
      <protection hidden="1"/>
    </xf>
    <xf numFmtId="0" fontId="0" fillId="0" borderId="12" xfId="0" applyBorder="1" applyProtection="1">
      <protection hidden="1"/>
    </xf>
    <xf numFmtId="0" fontId="2" fillId="14" borderId="2" xfId="0" applyFont="1" applyFill="1" applyBorder="1" applyAlignment="1" applyProtection="1">
      <alignment horizontal="center" vertical="center"/>
      <protection hidden="1"/>
    </xf>
    <xf numFmtId="0" fontId="0" fillId="0" borderId="14" xfId="0" applyBorder="1" applyAlignment="1" applyProtection="1">
      <alignment vertical="center" wrapText="1"/>
      <protection hidden="1"/>
    </xf>
    <xf numFmtId="0" fontId="0" fillId="0" borderId="10" xfId="0" applyBorder="1" applyAlignment="1" applyProtection="1">
      <alignment vertical="center" wrapText="1"/>
      <protection hidden="1"/>
    </xf>
    <xf numFmtId="0" fontId="0" fillId="0" borderId="14" xfId="0" applyBorder="1" applyAlignment="1" applyProtection="1">
      <alignment horizontal="left" vertical="center" wrapText="1"/>
      <protection hidden="1"/>
    </xf>
    <xf numFmtId="0" fontId="2" fillId="14" borderId="2" xfId="0" applyFont="1" applyFill="1" applyBorder="1" applyAlignment="1" applyProtection="1">
      <alignment horizontal="center" vertical="center" wrapText="1"/>
      <protection hidden="1"/>
    </xf>
    <xf numFmtId="0" fontId="0" fillId="0" borderId="43" xfId="0" applyBorder="1" applyProtection="1">
      <protection hidden="1"/>
    </xf>
    <xf numFmtId="2" fontId="0" fillId="0" borderId="66" xfId="0" applyNumberFormat="1" applyBorder="1" applyAlignment="1" applyProtection="1">
      <alignment horizontal="center" vertical="center"/>
      <protection hidden="1"/>
    </xf>
    <xf numFmtId="0" fontId="0" fillId="0" borderId="77" xfId="0" applyBorder="1" applyProtection="1">
      <protection hidden="1"/>
    </xf>
    <xf numFmtId="2" fontId="0" fillId="0" borderId="17" xfId="0" applyNumberFormat="1" applyBorder="1" applyAlignment="1" applyProtection="1">
      <alignment horizontal="center" vertical="center"/>
      <protection hidden="1"/>
    </xf>
    <xf numFmtId="0" fontId="23" fillId="0" borderId="16" xfId="0" applyFont="1" applyBorder="1" applyAlignment="1" applyProtection="1">
      <alignment horizontal="center" vertical="center"/>
      <protection hidden="1"/>
    </xf>
    <xf numFmtId="0" fontId="23" fillId="0" borderId="17" xfId="0" applyFont="1" applyBorder="1" applyAlignment="1" applyProtection="1">
      <alignment horizontal="center" vertical="center"/>
      <protection hidden="1"/>
    </xf>
    <xf numFmtId="0" fontId="23" fillId="0" borderId="22" xfId="0" applyFont="1" applyBorder="1" applyAlignment="1" applyProtection="1">
      <alignment horizontal="center" vertical="center"/>
      <protection hidden="1"/>
    </xf>
    <xf numFmtId="0" fontId="23" fillId="0" borderId="42" xfId="0" applyFont="1" applyBorder="1" applyAlignment="1" applyProtection="1">
      <alignment horizontal="center" vertical="center"/>
      <protection hidden="1"/>
    </xf>
    <xf numFmtId="0" fontId="23" fillId="0" borderId="23" xfId="0" applyFont="1" applyBorder="1" applyAlignment="1" applyProtection="1">
      <alignment horizontal="center" vertical="center"/>
      <protection hidden="1"/>
    </xf>
    <xf numFmtId="0" fontId="23" fillId="0" borderId="67" xfId="0" applyFont="1" applyBorder="1" applyAlignment="1" applyProtection="1">
      <alignment horizontal="center" vertical="center"/>
      <protection hidden="1"/>
    </xf>
    <xf numFmtId="0" fontId="23" fillId="5" borderId="68" xfId="0" applyFont="1" applyFill="1" applyBorder="1" applyProtection="1">
      <protection hidden="1"/>
    </xf>
    <xf numFmtId="3" fontId="23" fillId="5" borderId="32" xfId="0" applyNumberFormat="1" applyFont="1" applyFill="1" applyBorder="1" applyAlignment="1" applyProtection="1">
      <alignment horizontal="center" vertical="center"/>
      <protection hidden="1"/>
    </xf>
    <xf numFmtId="3" fontId="23" fillId="5" borderId="33" xfId="0" applyNumberFormat="1" applyFont="1" applyFill="1" applyBorder="1" applyAlignment="1" applyProtection="1">
      <alignment horizontal="center" vertical="center"/>
      <protection hidden="1"/>
    </xf>
    <xf numFmtId="0" fontId="23" fillId="5" borderId="25" xfId="0" applyFont="1" applyFill="1" applyBorder="1" applyProtection="1">
      <protection hidden="1"/>
    </xf>
    <xf numFmtId="0" fontId="23" fillId="5" borderId="15" xfId="0" applyFont="1" applyFill="1" applyBorder="1" applyProtection="1">
      <protection hidden="1"/>
    </xf>
    <xf numFmtId="0" fontId="23" fillId="5" borderId="21" xfId="0" applyFont="1" applyFill="1" applyBorder="1" applyProtection="1">
      <protection hidden="1"/>
    </xf>
    <xf numFmtId="0" fontId="23" fillId="5" borderId="39" xfId="0" applyFont="1" applyFill="1" applyBorder="1" applyProtection="1">
      <protection hidden="1"/>
    </xf>
    <xf numFmtId="0" fontId="23" fillId="5" borderId="25" xfId="0" applyFont="1" applyFill="1" applyBorder="1" applyAlignment="1" applyProtection="1">
      <alignment horizontal="center" vertical="center"/>
      <protection hidden="1"/>
    </xf>
    <xf numFmtId="0" fontId="23" fillId="5" borderId="23" xfId="0" applyFont="1" applyFill="1" applyBorder="1" applyAlignment="1" applyProtection="1">
      <alignment horizontal="center" vertical="center"/>
      <protection hidden="1"/>
    </xf>
    <xf numFmtId="0" fontId="23" fillId="5" borderId="67" xfId="0" applyFont="1" applyFill="1" applyBorder="1" applyAlignment="1" applyProtection="1">
      <alignment horizontal="center" vertical="center"/>
      <protection hidden="1"/>
    </xf>
    <xf numFmtId="0" fontId="23" fillId="0" borderId="21" xfId="0" applyFont="1" applyBorder="1" applyAlignment="1" applyProtection="1">
      <alignment horizontal="center" vertical="center"/>
      <protection hidden="1"/>
    </xf>
    <xf numFmtId="0" fontId="23" fillId="16" borderId="8" xfId="0" applyFont="1" applyFill="1" applyBorder="1" applyAlignment="1" applyProtection="1">
      <alignment horizontal="center" vertical="center" wrapText="1"/>
      <protection hidden="1"/>
    </xf>
    <xf numFmtId="0" fontId="23" fillId="16" borderId="0" xfId="0" applyFont="1" applyFill="1" applyAlignment="1" applyProtection="1">
      <alignment horizontal="center" vertical="center" wrapText="1"/>
      <protection hidden="1"/>
    </xf>
    <xf numFmtId="0" fontId="23" fillId="16" borderId="9" xfId="0" applyFont="1" applyFill="1" applyBorder="1" applyAlignment="1" applyProtection="1">
      <alignment horizontal="center" vertical="center" wrapText="1"/>
      <protection hidden="1"/>
    </xf>
    <xf numFmtId="0" fontId="35" fillId="9" borderId="3" xfId="0" applyFont="1" applyFill="1" applyBorder="1" applyAlignment="1" applyProtection="1">
      <alignment horizontal="center" vertical="center"/>
      <protection hidden="1"/>
    </xf>
    <xf numFmtId="0" fontId="0" fillId="8" borderId="15" xfId="0" applyFill="1" applyBorder="1" applyAlignment="1" applyProtection="1">
      <alignment horizontal="left" vertical="center"/>
      <protection hidden="1"/>
    </xf>
    <xf numFmtId="0" fontId="22" fillId="8" borderId="78" xfId="0" applyFont="1" applyFill="1" applyBorder="1" applyAlignment="1" applyProtection="1">
      <alignment horizontal="center" vertical="center"/>
      <protection hidden="1"/>
    </xf>
    <xf numFmtId="49" fontId="44" fillId="2" borderId="41" xfId="0" applyNumberFormat="1" applyFont="1" applyFill="1" applyBorder="1" applyAlignment="1" applyProtection="1">
      <alignment horizontal="center" vertical="center" wrapText="1"/>
      <protection locked="0"/>
    </xf>
    <xf numFmtId="49" fontId="44" fillId="2" borderId="17" xfId="0" applyNumberFormat="1" applyFont="1" applyFill="1" applyBorder="1" applyAlignment="1" applyProtection="1">
      <alignment horizontal="center" vertical="center" wrapText="1"/>
      <protection locked="0"/>
    </xf>
    <xf numFmtId="49" fontId="44" fillId="2" borderId="42" xfId="0" applyNumberFormat="1" applyFont="1" applyFill="1" applyBorder="1" applyAlignment="1" applyProtection="1">
      <alignment horizontal="center" vertical="center" wrapText="1"/>
      <protection locked="0"/>
    </xf>
    <xf numFmtId="2" fontId="15" fillId="4" borderId="1" xfId="51" applyNumberFormat="1" applyFont="1" applyFill="1" applyBorder="1" applyAlignment="1" applyProtection="1">
      <alignment horizontal="center" vertical="center" wrapText="1"/>
      <protection hidden="1"/>
    </xf>
    <xf numFmtId="2" fontId="0" fillId="2" borderId="16" xfId="51" applyNumberFormat="1" applyFont="1" applyFill="1" applyBorder="1" applyAlignment="1" applyProtection="1">
      <alignment horizontal="center" vertical="center" wrapText="1"/>
      <protection locked="0"/>
    </xf>
    <xf numFmtId="164" fontId="0" fillId="0" borderId="2" xfId="0" applyNumberFormat="1" applyBorder="1" applyAlignment="1" applyProtection="1">
      <alignment horizontal="center" vertical="center"/>
      <protection hidden="1"/>
    </xf>
    <xf numFmtId="0" fontId="15" fillId="8" borderId="16" xfId="0" applyFont="1" applyFill="1" applyBorder="1" applyAlignment="1" applyProtection="1">
      <alignment horizontal="center" vertical="center" wrapText="1"/>
      <protection hidden="1"/>
    </xf>
    <xf numFmtId="0" fontId="24" fillId="2" borderId="79" xfId="0" applyFont="1" applyFill="1" applyBorder="1" applyProtection="1">
      <protection hidden="1"/>
    </xf>
    <xf numFmtId="164" fontId="35" fillId="9" borderId="20" xfId="0" applyNumberFormat="1" applyFont="1" applyFill="1" applyBorder="1" applyAlignment="1" applyProtection="1">
      <alignment horizontal="center" vertical="center"/>
      <protection hidden="1"/>
    </xf>
    <xf numFmtId="44" fontId="0" fillId="8" borderId="16" xfId="51" applyFont="1" applyFill="1" applyBorder="1" applyAlignment="1" applyProtection="1">
      <alignment horizontal="center" vertical="center" wrapText="1"/>
      <protection hidden="1"/>
    </xf>
    <xf numFmtId="44" fontId="35" fillId="9" borderId="19" xfId="51" applyFont="1" applyFill="1" applyBorder="1" applyAlignment="1" applyProtection="1">
      <alignment horizontal="center" vertical="center"/>
      <protection hidden="1"/>
    </xf>
    <xf numFmtId="44" fontId="15" fillId="8" borderId="17" xfId="51" applyFont="1" applyFill="1" applyBorder="1" applyAlignment="1" applyProtection="1">
      <alignment horizontal="right" vertical="center" wrapText="1"/>
      <protection hidden="1"/>
    </xf>
    <xf numFmtId="44" fontId="0" fillId="2" borderId="16" xfId="51" applyFont="1" applyFill="1" applyBorder="1" applyAlignment="1" applyProtection="1">
      <alignment horizontal="right" vertical="center"/>
      <protection locked="0"/>
    </xf>
    <xf numFmtId="44" fontId="0" fillId="2" borderId="22" xfId="51" applyFont="1" applyFill="1" applyBorder="1" applyAlignment="1" applyProtection="1">
      <alignment horizontal="right" vertical="center"/>
      <protection locked="0"/>
    </xf>
    <xf numFmtId="164" fontId="0" fillId="2" borderId="17" xfId="0" applyNumberFormat="1" applyFill="1" applyBorder="1" applyAlignment="1" applyProtection="1">
      <alignment horizontal="center" vertical="center"/>
      <protection locked="0"/>
    </xf>
    <xf numFmtId="164" fontId="0" fillId="2" borderId="42" xfId="0" applyNumberFormat="1" applyFill="1" applyBorder="1" applyAlignment="1" applyProtection="1">
      <alignment horizontal="center" vertical="center"/>
      <protection locked="0"/>
    </xf>
    <xf numFmtId="0" fontId="2" fillId="11" borderId="1" xfId="0" applyFont="1" applyFill="1" applyBorder="1" applyProtection="1">
      <protection hidden="1"/>
    </xf>
    <xf numFmtId="0" fontId="23" fillId="0" borderId="51" xfId="0" applyFont="1" applyBorder="1" applyAlignment="1" applyProtection="1">
      <alignment horizontal="center" vertical="center"/>
      <protection hidden="1"/>
    </xf>
    <xf numFmtId="0" fontId="23" fillId="0" borderId="56" xfId="0" applyFont="1" applyBorder="1" applyAlignment="1" applyProtection="1">
      <alignment horizontal="center" vertical="center"/>
      <protection hidden="1"/>
    </xf>
    <xf numFmtId="0" fontId="23" fillId="0" borderId="81" xfId="0" applyFont="1" applyBorder="1" applyAlignment="1" applyProtection="1">
      <alignment horizontal="center" vertical="center"/>
      <protection hidden="1"/>
    </xf>
    <xf numFmtId="0" fontId="23" fillId="0" borderId="82" xfId="0" applyFont="1" applyBorder="1" applyAlignment="1" applyProtection="1">
      <alignment horizontal="center" vertical="center"/>
      <protection hidden="1"/>
    </xf>
    <xf numFmtId="0" fontId="23" fillId="0" borderId="83" xfId="0" applyFont="1" applyBorder="1" applyAlignment="1" applyProtection="1">
      <alignment horizontal="center" vertical="center"/>
      <protection hidden="1"/>
    </xf>
    <xf numFmtId="0" fontId="46" fillId="16" borderId="0" xfId="0" applyFont="1" applyFill="1" applyAlignment="1" applyProtection="1">
      <alignment horizontal="left" vertical="center"/>
      <protection hidden="1"/>
    </xf>
    <xf numFmtId="0" fontId="46" fillId="16" borderId="0" xfId="0" applyFont="1" applyFill="1" applyAlignment="1" applyProtection="1">
      <alignment vertical="center"/>
      <protection hidden="1"/>
    </xf>
    <xf numFmtId="0" fontId="47" fillId="16" borderId="0" xfId="52" applyFont="1" applyFill="1" applyBorder="1" applyAlignment="1" applyProtection="1">
      <alignment vertical="center"/>
      <protection hidden="1"/>
    </xf>
    <xf numFmtId="0" fontId="48" fillId="16" borderId="0" xfId="52" applyFont="1" applyFill="1" applyBorder="1" applyAlignment="1" applyProtection="1">
      <alignment vertical="center"/>
      <protection hidden="1"/>
    </xf>
    <xf numFmtId="0" fontId="49" fillId="8" borderId="27" xfId="0" applyFont="1" applyFill="1" applyBorder="1" applyAlignment="1" applyProtection="1">
      <alignment horizontal="center" vertical="center" wrapText="1"/>
      <protection hidden="1"/>
    </xf>
    <xf numFmtId="0" fontId="49" fillId="8" borderId="60" xfId="0" applyFont="1" applyFill="1" applyBorder="1" applyAlignment="1" applyProtection="1">
      <alignment horizontal="center" vertical="center" wrapText="1"/>
      <protection hidden="1"/>
    </xf>
    <xf numFmtId="0" fontId="49" fillId="8" borderId="35" xfId="0" applyFont="1" applyFill="1" applyBorder="1" applyAlignment="1" applyProtection="1">
      <alignment horizontal="center" vertical="center" wrapText="1"/>
      <protection hidden="1"/>
    </xf>
    <xf numFmtId="0" fontId="2" fillId="14" borderId="3" xfId="0" applyFont="1" applyFill="1" applyBorder="1" applyAlignment="1" applyProtection="1">
      <alignment horizontal="center" vertical="center" wrapText="1"/>
      <protection hidden="1"/>
    </xf>
    <xf numFmtId="0" fontId="4" fillId="2" borderId="0" xfId="0" applyFont="1" applyFill="1" applyAlignment="1" applyProtection="1">
      <alignment vertical="center"/>
      <protection hidden="1"/>
    </xf>
    <xf numFmtId="44" fontId="0" fillId="8" borderId="67" xfId="51" applyFont="1" applyFill="1" applyBorder="1" applyAlignment="1" applyProtection="1">
      <alignment horizontal="center" vertical="center"/>
      <protection hidden="1"/>
    </xf>
    <xf numFmtId="164" fontId="17" fillId="10" borderId="19" xfId="51" applyNumberFormat="1" applyFont="1" applyFill="1" applyBorder="1" applyAlignment="1" applyProtection="1">
      <alignment horizontal="center" vertical="center" wrapText="1"/>
      <protection hidden="1"/>
    </xf>
    <xf numFmtId="44" fontId="0" fillId="8" borderId="88" xfId="51" applyFont="1" applyFill="1" applyBorder="1" applyAlignment="1" applyProtection="1">
      <alignment horizontal="center" vertical="center" wrapText="1"/>
      <protection hidden="1"/>
    </xf>
    <xf numFmtId="0" fontId="0" fillId="8" borderId="16" xfId="0" applyFill="1" applyBorder="1" applyAlignment="1" applyProtection="1">
      <alignment horizontal="center" vertical="center" wrapText="1"/>
      <protection hidden="1"/>
    </xf>
    <xf numFmtId="165" fontId="0" fillId="2" borderId="85" xfId="0" applyNumberFormat="1" applyFill="1" applyBorder="1" applyAlignment="1" applyProtection="1">
      <alignment horizontal="center" vertical="center" wrapText="1"/>
      <protection locked="0"/>
    </xf>
    <xf numFmtId="165" fontId="0" fillId="2" borderId="86" xfId="0" applyNumberFormat="1" applyFill="1" applyBorder="1" applyAlignment="1" applyProtection="1">
      <alignment horizontal="center" vertical="center" wrapText="1"/>
      <protection locked="0"/>
    </xf>
    <xf numFmtId="0" fontId="27" fillId="11" borderId="32" xfId="0" applyFont="1" applyFill="1" applyBorder="1" applyAlignment="1">
      <alignment horizontal="center" vertical="center" wrapText="1"/>
    </xf>
    <xf numFmtId="0" fontId="2" fillId="11" borderId="32" xfId="0" applyFont="1" applyFill="1" applyBorder="1" applyAlignment="1">
      <alignment horizontal="center" vertical="center" wrapText="1"/>
    </xf>
    <xf numFmtId="0" fontId="2" fillId="11" borderId="33" xfId="0" applyFont="1" applyFill="1" applyBorder="1" applyAlignment="1">
      <alignment horizontal="center" vertical="center" wrapText="1"/>
    </xf>
    <xf numFmtId="0" fontId="49" fillId="11" borderId="1" xfId="0" applyFont="1" applyFill="1" applyBorder="1" applyAlignment="1">
      <alignment horizontal="center" vertical="center" wrapText="1"/>
    </xf>
    <xf numFmtId="0" fontId="51" fillId="11" borderId="1" xfId="0" applyFont="1" applyFill="1" applyBorder="1"/>
    <xf numFmtId="0" fontId="32" fillId="11" borderId="1" xfId="0" applyFont="1" applyFill="1" applyBorder="1" applyAlignment="1">
      <alignment horizontal="center" vertical="center" wrapText="1"/>
    </xf>
    <xf numFmtId="0" fontId="51" fillId="11" borderId="35" xfId="0" applyFont="1" applyFill="1" applyBorder="1" applyAlignment="1">
      <alignment wrapText="1"/>
    </xf>
    <xf numFmtId="0" fontId="13" fillId="4" borderId="36" xfId="0" applyFont="1" applyFill="1" applyBorder="1" applyAlignment="1">
      <alignment horizontal="center" vertical="center"/>
    </xf>
    <xf numFmtId="0" fontId="15" fillId="4" borderId="1" xfId="0" applyFont="1" applyFill="1" applyBorder="1" applyAlignment="1">
      <alignment horizontal="center" vertical="center" wrapText="1"/>
    </xf>
    <xf numFmtId="44" fontId="15" fillId="4" borderId="1" xfId="51" applyFont="1" applyFill="1" applyBorder="1" applyAlignment="1" applyProtection="1">
      <alignment horizontal="center" vertical="center"/>
    </xf>
    <xf numFmtId="44" fontId="15" fillId="4" borderId="1" xfId="51" applyFont="1" applyFill="1" applyBorder="1" applyAlignment="1" applyProtection="1">
      <alignment horizontal="center" vertical="center" wrapText="1"/>
    </xf>
    <xf numFmtId="44" fontId="0" fillId="4" borderId="1" xfId="51" applyFont="1" applyFill="1" applyBorder="1" applyAlignment="1" applyProtection="1">
      <alignment vertical="center"/>
    </xf>
    <xf numFmtId="0" fontId="40" fillId="4" borderId="1" xfId="0" applyFont="1" applyFill="1" applyBorder="1" applyAlignment="1">
      <alignment horizontal="center" vertical="center" wrapText="1"/>
    </xf>
    <xf numFmtId="0" fontId="40" fillId="4" borderId="1" xfId="0" applyFont="1" applyFill="1" applyBorder="1" applyAlignment="1">
      <alignment horizontal="left" vertical="center" wrapText="1"/>
    </xf>
    <xf numFmtId="0" fontId="0" fillId="4" borderId="35" xfId="0" applyFill="1" applyBorder="1" applyAlignment="1">
      <alignment horizontal="center" vertical="center"/>
    </xf>
    <xf numFmtId="0" fontId="0" fillId="5" borderId="39" xfId="0" applyFill="1" applyBorder="1" applyAlignment="1">
      <alignment horizontal="center" vertical="center"/>
    </xf>
    <xf numFmtId="0" fontId="0" fillId="17" borderId="16" xfId="0" applyFill="1" applyBorder="1" applyAlignment="1">
      <alignment horizontal="center" vertical="center" wrapText="1"/>
    </xf>
    <xf numFmtId="0" fontId="0" fillId="17" borderId="40" xfId="0" applyFill="1" applyBorder="1" applyAlignment="1">
      <alignment horizontal="center" vertical="center" wrapText="1"/>
    </xf>
    <xf numFmtId="44" fontId="0" fillId="17" borderId="16" xfId="51" applyFont="1" applyFill="1" applyBorder="1" applyAlignment="1" applyProtection="1">
      <alignment horizontal="right" vertical="center" wrapText="1"/>
    </xf>
    <xf numFmtId="44" fontId="0" fillId="17" borderId="16" xfId="51" applyFont="1" applyFill="1" applyBorder="1" applyAlignment="1" applyProtection="1">
      <alignment vertical="center"/>
    </xf>
    <xf numFmtId="0" fontId="0" fillId="5" borderId="15" xfId="0" applyFill="1" applyBorder="1" applyAlignment="1">
      <alignment horizontal="center" vertical="center"/>
    </xf>
    <xf numFmtId="0" fontId="0" fillId="5" borderId="21" xfId="0" applyFill="1" applyBorder="1" applyAlignment="1">
      <alignment horizontal="center" vertical="center"/>
    </xf>
    <xf numFmtId="0" fontId="0" fillId="17" borderId="22" xfId="0" applyFill="1" applyBorder="1" applyAlignment="1">
      <alignment horizontal="center" vertical="center" wrapText="1"/>
    </xf>
    <xf numFmtId="44" fontId="0" fillId="17" borderId="22" xfId="51" applyFont="1" applyFill="1" applyBorder="1" applyAlignment="1" applyProtection="1">
      <alignment horizontal="right" vertical="center" wrapText="1"/>
    </xf>
    <xf numFmtId="0" fontId="24" fillId="2" borderId="0" xfId="0" applyFont="1" applyFill="1"/>
    <xf numFmtId="44" fontId="37" fillId="11" borderId="87" xfId="51" applyFont="1" applyFill="1" applyBorder="1" applyProtection="1"/>
    <xf numFmtId="0" fontId="24" fillId="2" borderId="8" xfId="0" applyFont="1" applyFill="1" applyBorder="1"/>
    <xf numFmtId="164" fontId="37" fillId="0" borderId="0" xfId="0" applyNumberFormat="1" applyFont="1"/>
    <xf numFmtId="0" fontId="27" fillId="11" borderId="53" xfId="0" applyFont="1" applyFill="1" applyBorder="1" applyAlignment="1">
      <alignment horizontal="center" vertical="center" wrapText="1"/>
    </xf>
    <xf numFmtId="0" fontId="49" fillId="11" borderId="27" xfId="0" applyFont="1" applyFill="1" applyBorder="1" applyAlignment="1">
      <alignment horizontal="center" vertical="center" wrapText="1"/>
    </xf>
    <xf numFmtId="0" fontId="49" fillId="11" borderId="60" xfId="0" applyFont="1" applyFill="1" applyBorder="1" applyAlignment="1">
      <alignment horizontal="center" vertical="center" wrapText="1"/>
    </xf>
    <xf numFmtId="2" fontId="15" fillId="4" borderId="1" xfId="51" applyNumberFormat="1" applyFont="1" applyFill="1" applyBorder="1" applyAlignment="1" applyProtection="1">
      <alignment horizontal="center" vertical="center" wrapText="1"/>
    </xf>
    <xf numFmtId="44" fontId="15" fillId="4" borderId="54" xfId="51" applyFont="1" applyFill="1" applyBorder="1" applyAlignment="1" applyProtection="1">
      <alignment horizontal="center" vertical="center" wrapText="1"/>
    </xf>
    <xf numFmtId="44" fontId="0" fillId="4" borderId="1" xfId="51" applyFont="1" applyFill="1" applyBorder="1" applyAlignment="1" applyProtection="1">
      <alignment horizontal="center" vertical="center"/>
    </xf>
    <xf numFmtId="164" fontId="0" fillId="4" borderId="1" xfId="0" applyNumberFormat="1" applyFill="1" applyBorder="1" applyAlignment="1">
      <alignment vertical="center"/>
    </xf>
    <xf numFmtId="44" fontId="0" fillId="17" borderId="16" xfId="51" applyFont="1" applyFill="1" applyBorder="1" applyAlignment="1" applyProtection="1">
      <alignment horizontal="center" vertical="center" wrapText="1"/>
    </xf>
    <xf numFmtId="44" fontId="0" fillId="17" borderId="16" xfId="51" applyFont="1" applyFill="1" applyBorder="1" applyAlignment="1" applyProtection="1">
      <alignment horizontal="right" vertical="center"/>
    </xf>
    <xf numFmtId="164" fontId="0" fillId="17" borderId="16" xfId="0" applyNumberFormat="1" applyFill="1" applyBorder="1" applyAlignment="1">
      <alignment vertical="center"/>
    </xf>
    <xf numFmtId="0" fontId="35" fillId="2" borderId="0" xfId="0" applyFont="1" applyFill="1" applyAlignment="1">
      <alignment vertical="center"/>
    </xf>
    <xf numFmtId="44" fontId="35" fillId="2" borderId="0" xfId="0" applyNumberFormat="1" applyFont="1" applyFill="1" applyAlignment="1">
      <alignment vertical="center"/>
    </xf>
    <xf numFmtId="0" fontId="45" fillId="11" borderId="27" xfId="0" applyFont="1" applyFill="1" applyBorder="1" applyAlignment="1">
      <alignment horizontal="center" vertical="center" wrapText="1"/>
    </xf>
    <xf numFmtId="0" fontId="0" fillId="11" borderId="1" xfId="0" applyFill="1" applyBorder="1"/>
    <xf numFmtId="0" fontId="0" fillId="11" borderId="35" xfId="0" applyFill="1" applyBorder="1" applyAlignment="1">
      <alignment wrapText="1"/>
    </xf>
    <xf numFmtId="164" fontId="0" fillId="17" borderId="23" xfId="0" applyNumberFormat="1" applyFill="1" applyBorder="1" applyAlignment="1">
      <alignment vertical="center"/>
    </xf>
    <xf numFmtId="0" fontId="24" fillId="2" borderId="7" xfId="0" applyFont="1" applyFill="1" applyBorder="1"/>
    <xf numFmtId="0" fontId="35" fillId="2" borderId="7" xfId="0" applyFont="1" applyFill="1" applyBorder="1" applyAlignment="1">
      <alignment vertical="center"/>
    </xf>
    <xf numFmtId="0" fontId="35" fillId="2" borderId="7" xfId="0" applyFont="1" applyFill="1" applyBorder="1" applyAlignment="1">
      <alignment horizontal="center" vertical="center"/>
    </xf>
    <xf numFmtId="0" fontId="35" fillId="11" borderId="3" xfId="0" applyFont="1" applyFill="1" applyBorder="1" applyAlignment="1">
      <alignment horizontal="center" vertical="center"/>
    </xf>
    <xf numFmtId="164" fontId="37" fillId="11" borderId="19" xfId="51" applyNumberFormat="1" applyFont="1" applyFill="1" applyBorder="1" applyProtection="1"/>
    <xf numFmtId="0" fontId="24" fillId="2" borderId="43" xfId="0" applyFont="1" applyFill="1" applyBorder="1"/>
    <xf numFmtId="164" fontId="37" fillId="0" borderId="7" xfId="0" applyNumberFormat="1" applyFont="1" applyBorder="1"/>
    <xf numFmtId="0" fontId="0" fillId="2" borderId="0" xfId="0" applyFill="1"/>
    <xf numFmtId="0" fontId="0" fillId="2" borderId="84" xfId="0" applyFill="1" applyBorder="1"/>
    <xf numFmtId="44" fontId="0" fillId="2" borderId="84" xfId="51" applyFont="1" applyFill="1" applyBorder="1" applyProtection="1"/>
    <xf numFmtId="0" fontId="0" fillId="2" borderId="82" xfId="0" applyFill="1" applyBorder="1"/>
    <xf numFmtId="44" fontId="0" fillId="2" borderId="82" xfId="51" applyFont="1" applyFill="1" applyBorder="1" applyProtection="1"/>
    <xf numFmtId="0" fontId="0" fillId="2" borderId="83" xfId="0" applyFill="1" applyBorder="1"/>
    <xf numFmtId="44" fontId="0" fillId="2" borderId="83" xfId="51" applyFont="1" applyFill="1" applyBorder="1" applyProtection="1"/>
    <xf numFmtId="0" fontId="13" fillId="11" borderId="32" xfId="0" applyFont="1" applyFill="1" applyBorder="1" applyAlignment="1">
      <alignment horizontal="center" vertical="center" wrapText="1"/>
    </xf>
    <xf numFmtId="0" fontId="13" fillId="11" borderId="63" xfId="0" applyFont="1" applyFill="1" applyBorder="1" applyAlignment="1">
      <alignment horizontal="center" vertical="center" wrapText="1"/>
    </xf>
    <xf numFmtId="0" fontId="32" fillId="11" borderId="35" xfId="0" applyFont="1" applyFill="1" applyBorder="1" applyAlignment="1">
      <alignment horizontal="center" vertical="center" wrapText="1"/>
    </xf>
    <xf numFmtId="0" fontId="0" fillId="2" borderId="0" xfId="0" applyFill="1" applyAlignment="1">
      <alignment horizontal="center" vertical="center"/>
    </xf>
    <xf numFmtId="0" fontId="0" fillId="2" borderId="7" xfId="0" applyFill="1" applyBorder="1" applyAlignment="1">
      <alignment horizontal="center" vertical="center"/>
    </xf>
    <xf numFmtId="0" fontId="0" fillId="2" borderId="0" xfId="0" applyFill="1" applyAlignment="1">
      <alignment horizontal="center" vertical="center" wrapText="1"/>
    </xf>
    <xf numFmtId="0" fontId="16" fillId="2" borderId="0" xfId="0" applyFont="1" applyFill="1" applyAlignment="1">
      <alignment horizontal="center" vertical="center" wrapText="1"/>
    </xf>
    <xf numFmtId="0" fontId="0" fillId="2" borderId="9" xfId="0" applyFill="1" applyBorder="1" applyAlignment="1">
      <alignment horizontal="center" vertical="center"/>
    </xf>
    <xf numFmtId="0" fontId="17" fillId="15" borderId="20" xfId="0" applyFont="1" applyFill="1" applyBorder="1" applyAlignment="1">
      <alignment horizontal="center" vertical="center" wrapText="1"/>
    </xf>
    <xf numFmtId="0" fontId="17" fillId="15" borderId="18" xfId="0" applyFont="1" applyFill="1" applyBorder="1" applyAlignment="1">
      <alignment horizontal="center" vertical="center" wrapText="1"/>
    </xf>
    <xf numFmtId="0" fontId="17" fillId="15" borderId="19" xfId="0" applyFont="1" applyFill="1" applyBorder="1" applyAlignment="1">
      <alignment horizontal="center" vertical="center" wrapText="1"/>
    </xf>
    <xf numFmtId="0" fontId="4" fillId="2" borderId="0" xfId="0" applyFont="1" applyFill="1" applyAlignment="1">
      <alignment vertical="center" wrapText="1"/>
    </xf>
    <xf numFmtId="0" fontId="17" fillId="15" borderId="50" xfId="0" applyFont="1" applyFill="1" applyBorder="1" applyAlignment="1">
      <alignment horizontal="center" vertical="center" wrapText="1"/>
    </xf>
    <xf numFmtId="0" fontId="15" fillId="11" borderId="15" xfId="0" applyFont="1" applyFill="1" applyBorder="1" applyAlignment="1">
      <alignment horizontal="left" vertical="center"/>
    </xf>
    <xf numFmtId="164" fontId="0" fillId="11" borderId="23" xfId="0" applyNumberFormat="1" applyFill="1" applyBorder="1" applyAlignment="1">
      <alignment horizontal="center" vertical="center"/>
    </xf>
    <xf numFmtId="164" fontId="0" fillId="11" borderId="67" xfId="0" applyNumberFormat="1" applyFill="1" applyBorder="1" applyAlignment="1">
      <alignment horizontal="center" vertical="center"/>
    </xf>
    <xf numFmtId="164" fontId="0" fillId="11" borderId="2" xfId="0" applyNumberFormat="1" applyFill="1" applyBorder="1" applyAlignment="1">
      <alignment horizontal="center" vertical="center"/>
    </xf>
    <xf numFmtId="164" fontId="13" fillId="2" borderId="0" xfId="0" applyNumberFormat="1" applyFont="1" applyFill="1" applyAlignment="1">
      <alignment horizontal="center" vertical="center" wrapText="1"/>
    </xf>
    <xf numFmtId="164" fontId="17" fillId="15" borderId="18" xfId="0" applyNumberFormat="1" applyFont="1" applyFill="1" applyBorder="1" applyAlignment="1">
      <alignment horizontal="center" vertical="center" wrapText="1"/>
    </xf>
    <xf numFmtId="0" fontId="17" fillId="15" borderId="3" xfId="0" applyFont="1" applyFill="1" applyBorder="1" applyAlignment="1">
      <alignment horizontal="center" vertical="center" wrapText="1"/>
    </xf>
    <xf numFmtId="0" fontId="17" fillId="15" borderId="18" xfId="0" applyFont="1" applyFill="1" applyBorder="1" applyAlignment="1">
      <alignment horizontal="center" vertical="center"/>
    </xf>
    <xf numFmtId="0" fontId="17" fillId="15" borderId="52" xfId="0" applyFont="1" applyFill="1" applyBorder="1" applyAlignment="1">
      <alignment horizontal="center" vertical="center" wrapText="1"/>
    </xf>
    <xf numFmtId="0" fontId="31" fillId="11" borderId="8" xfId="0" applyFont="1" applyFill="1" applyBorder="1" applyAlignment="1">
      <alignment horizontal="center" vertical="center"/>
    </xf>
    <xf numFmtId="164" fontId="31" fillId="11" borderId="24" xfId="0" applyNumberFormat="1" applyFont="1" applyFill="1" applyBorder="1" applyAlignment="1">
      <alignment horizontal="right" vertical="center"/>
    </xf>
    <xf numFmtId="0" fontId="15" fillId="11" borderId="11" xfId="0" applyFont="1" applyFill="1" applyBorder="1" applyAlignment="1">
      <alignment horizontal="left" vertical="center" wrapText="1"/>
    </xf>
    <xf numFmtId="164" fontId="15" fillId="11" borderId="16" xfId="0" applyNumberFormat="1" applyFont="1" applyFill="1" applyBorder="1" applyAlignment="1">
      <alignment horizontal="right" vertical="center" wrapText="1"/>
    </xf>
    <xf numFmtId="164" fontId="15" fillId="11" borderId="16" xfId="0" applyNumberFormat="1" applyFont="1" applyFill="1" applyBorder="1" applyAlignment="1">
      <alignment horizontal="right" vertical="center"/>
    </xf>
    <xf numFmtId="0" fontId="15" fillId="11" borderId="8" xfId="0" applyFont="1" applyFill="1" applyBorder="1" applyAlignment="1">
      <alignment horizontal="left" vertical="center"/>
    </xf>
    <xf numFmtId="0" fontId="31" fillId="11" borderId="15" xfId="0" applyFont="1" applyFill="1" applyBorder="1" applyAlignment="1">
      <alignment horizontal="center" vertical="center"/>
    </xf>
    <xf numFmtId="164" fontId="15" fillId="11" borderId="42" xfId="0" applyNumberFormat="1" applyFont="1" applyFill="1" applyBorder="1" applyAlignment="1">
      <alignment horizontal="right" vertical="center" wrapText="1"/>
    </xf>
    <xf numFmtId="0" fontId="0" fillId="11" borderId="11" xfId="0" applyFill="1" applyBorder="1" applyAlignment="1">
      <alignment horizontal="left" vertical="center" wrapText="1"/>
    </xf>
    <xf numFmtId="164" fontId="31" fillId="11" borderId="16" xfId="0" applyNumberFormat="1" applyFont="1" applyFill="1" applyBorder="1" applyAlignment="1">
      <alignment horizontal="right" vertical="center"/>
    </xf>
    <xf numFmtId="164" fontId="15" fillId="11" borderId="22" xfId="0" applyNumberFormat="1" applyFont="1" applyFill="1" applyBorder="1" applyAlignment="1">
      <alignment horizontal="right" vertical="center"/>
    </xf>
    <xf numFmtId="164" fontId="0" fillId="2" borderId="0" xfId="0" applyNumberFormat="1" applyFill="1" applyAlignment="1">
      <alignment horizontal="center" vertical="center"/>
    </xf>
    <xf numFmtId="0" fontId="0" fillId="2" borderId="0" xfId="0" applyFill="1" applyAlignment="1">
      <alignment vertical="center"/>
    </xf>
    <xf numFmtId="0" fontId="2" fillId="2" borderId="0" xfId="0" applyFont="1" applyFill="1" applyAlignment="1">
      <alignment horizontal="center" vertical="center" wrapText="1"/>
    </xf>
    <xf numFmtId="0" fontId="28" fillId="11" borderId="27" xfId="0" applyFont="1" applyFill="1" applyBorder="1" applyAlignment="1">
      <alignment horizontal="center" vertical="center" wrapText="1"/>
    </xf>
    <xf numFmtId="0" fontId="15" fillId="4" borderId="1" xfId="0" applyFont="1" applyFill="1" applyBorder="1" applyAlignment="1">
      <alignment horizontal="left" vertical="center" wrapText="1"/>
    </xf>
    <xf numFmtId="0" fontId="15" fillId="17" borderId="16" xfId="0" applyFont="1" applyFill="1" applyBorder="1" applyAlignment="1">
      <alignment horizontal="center" vertical="center" wrapText="1"/>
    </xf>
    <xf numFmtId="0" fontId="15" fillId="17" borderId="22" xfId="0" applyFont="1" applyFill="1" applyBorder="1" applyAlignment="1">
      <alignment horizontal="center" vertical="center" wrapText="1"/>
    </xf>
    <xf numFmtId="164" fontId="35" fillId="2" borderId="7" xfId="0" applyNumberFormat="1" applyFont="1" applyFill="1" applyBorder="1" applyAlignment="1">
      <alignment horizontal="center" vertical="center"/>
    </xf>
    <xf numFmtId="164" fontId="35" fillId="11" borderId="20" xfId="0" applyNumberFormat="1" applyFont="1" applyFill="1" applyBorder="1" applyAlignment="1">
      <alignment horizontal="center" vertical="center"/>
    </xf>
    <xf numFmtId="0" fontId="37" fillId="11" borderId="28" xfId="0" applyFont="1" applyFill="1" applyBorder="1" applyAlignment="1">
      <alignment horizontal="center"/>
    </xf>
    <xf numFmtId="44" fontId="35" fillId="11" borderId="12" xfId="0" applyNumberFormat="1" applyFont="1" applyFill="1" applyBorder="1" applyAlignment="1">
      <alignment horizontal="center" vertical="center"/>
    </xf>
    <xf numFmtId="44" fontId="0" fillId="17" borderId="22" xfId="51" applyFont="1" applyFill="1" applyBorder="1" applyAlignment="1" applyProtection="1">
      <alignment horizontal="right" vertical="center"/>
    </xf>
    <xf numFmtId="164" fontId="0" fillId="17" borderId="22" xfId="0" applyNumberFormat="1" applyFill="1" applyBorder="1" applyAlignment="1">
      <alignment vertical="center"/>
    </xf>
    <xf numFmtId="164" fontId="13" fillId="11" borderId="72" xfId="0" applyNumberFormat="1" applyFont="1" applyFill="1" applyBorder="1" applyAlignment="1">
      <alignment horizontal="center" vertical="center"/>
    </xf>
    <xf numFmtId="164" fontId="13" fillId="11" borderId="51" xfId="0" applyNumberFormat="1" applyFont="1" applyFill="1" applyBorder="1" applyAlignment="1">
      <alignment horizontal="center" vertical="center"/>
    </xf>
    <xf numFmtId="164" fontId="13" fillId="11" borderId="56" xfId="0" applyNumberFormat="1" applyFont="1" applyFill="1" applyBorder="1" applyAlignment="1">
      <alignment horizontal="center" vertical="center"/>
    </xf>
    <xf numFmtId="164" fontId="31" fillId="11" borderId="46" xfId="0" applyNumberFormat="1" applyFont="1" applyFill="1" applyBorder="1" applyAlignment="1">
      <alignment horizontal="right" vertical="center"/>
    </xf>
    <xf numFmtId="164" fontId="15" fillId="11" borderId="17" xfId="0" applyNumberFormat="1" applyFont="1" applyFill="1" applyBorder="1" applyAlignment="1">
      <alignment horizontal="right" vertical="center"/>
    </xf>
    <xf numFmtId="164" fontId="31" fillId="11" borderId="17" xfId="0" applyNumberFormat="1" applyFont="1" applyFill="1" applyBorder="1" applyAlignment="1">
      <alignment horizontal="right" vertical="center"/>
    </xf>
    <xf numFmtId="164" fontId="17" fillId="15" borderId="19" xfId="0" applyNumberFormat="1" applyFont="1" applyFill="1" applyBorder="1" applyAlignment="1">
      <alignment horizontal="center" vertical="center" wrapText="1"/>
    </xf>
    <xf numFmtId="164" fontId="17" fillId="15" borderId="20" xfId="0" applyNumberFormat="1" applyFont="1" applyFill="1" applyBorder="1" applyAlignment="1">
      <alignment horizontal="center" vertical="center" wrapText="1"/>
    </xf>
    <xf numFmtId="44" fontId="15" fillId="2" borderId="16" xfId="51" applyFont="1" applyFill="1" applyBorder="1" applyAlignment="1" applyProtection="1">
      <alignment horizontal="center" vertical="center"/>
      <protection locked="0"/>
    </xf>
    <xf numFmtId="44" fontId="15" fillId="2" borderId="22" xfId="51" applyFont="1" applyFill="1" applyBorder="1" applyAlignment="1" applyProtection="1">
      <alignment horizontal="center" vertical="center"/>
      <protection locked="0"/>
    </xf>
    <xf numFmtId="2" fontId="15" fillId="2" borderId="16" xfId="51" applyNumberFormat="1" applyFont="1" applyFill="1" applyBorder="1" applyAlignment="1" applyProtection="1">
      <alignment horizontal="center" vertical="center" wrapText="1"/>
      <protection locked="0"/>
    </xf>
    <xf numFmtId="0" fontId="0" fillId="8" borderId="90" xfId="0" applyFill="1" applyBorder="1" applyAlignment="1" applyProtection="1">
      <alignment horizontal="left" vertical="center"/>
      <protection hidden="1"/>
    </xf>
    <xf numFmtId="0" fontId="0" fillId="8" borderId="21" xfId="0" applyFill="1" applyBorder="1" applyAlignment="1" applyProtection="1">
      <alignment horizontal="left" vertical="center"/>
      <protection hidden="1"/>
    </xf>
    <xf numFmtId="0" fontId="33" fillId="2" borderId="16" xfId="0" applyFont="1" applyFill="1" applyBorder="1" applyAlignment="1" applyProtection="1">
      <alignment horizontal="center" vertical="center"/>
      <protection locked="0" hidden="1"/>
    </xf>
    <xf numFmtId="0" fontId="33" fillId="2" borderId="22" xfId="0" applyFont="1" applyFill="1" applyBorder="1" applyAlignment="1" applyProtection="1">
      <alignment horizontal="center" vertical="center"/>
      <protection locked="0" hidden="1"/>
    </xf>
    <xf numFmtId="44" fontId="0" fillId="2" borderId="16" xfId="51" applyFont="1" applyFill="1" applyBorder="1" applyAlignment="1" applyProtection="1">
      <alignment vertical="center"/>
      <protection locked="0" hidden="1"/>
    </xf>
    <xf numFmtId="0" fontId="40" fillId="2" borderId="16" xfId="0" applyFont="1" applyFill="1" applyBorder="1" applyAlignment="1" applyProtection="1">
      <alignment horizontal="left" vertical="center" wrapText="1"/>
      <protection locked="0" hidden="1"/>
    </xf>
    <xf numFmtId="0" fontId="40" fillId="2" borderId="22" xfId="0" applyFont="1" applyFill="1" applyBorder="1" applyAlignment="1" applyProtection="1">
      <alignment horizontal="left" vertical="center" wrapText="1"/>
      <protection locked="0" hidden="1"/>
    </xf>
    <xf numFmtId="164" fontId="0" fillId="2" borderId="16" xfId="0" applyNumberFormat="1" applyFill="1" applyBorder="1" applyAlignment="1" applyProtection="1">
      <alignment vertical="center"/>
      <protection locked="0" hidden="1"/>
    </xf>
    <xf numFmtId="164" fontId="0" fillId="2" borderId="22" xfId="0" applyNumberFormat="1" applyFill="1" applyBorder="1" applyAlignment="1" applyProtection="1">
      <alignment vertical="center"/>
      <protection locked="0" hidden="1"/>
    </xf>
    <xf numFmtId="164" fontId="0" fillId="2" borderId="23" xfId="0" applyNumberFormat="1" applyFill="1" applyBorder="1" applyAlignment="1" applyProtection="1">
      <alignment vertical="center"/>
      <protection locked="0" hidden="1"/>
    </xf>
    <xf numFmtId="44" fontId="0" fillId="2" borderId="16" xfId="51" applyFont="1" applyFill="1" applyBorder="1" applyAlignment="1" applyProtection="1">
      <alignment horizontal="right" vertical="center"/>
      <protection locked="0" hidden="1"/>
    </xf>
    <xf numFmtId="0" fontId="0" fillId="17" borderId="23" xfId="0" applyFill="1" applyBorder="1" applyAlignment="1">
      <alignment horizontal="center" vertical="center" wrapText="1"/>
    </xf>
    <xf numFmtId="0" fontId="40" fillId="2" borderId="23" xfId="0" applyFont="1" applyFill="1" applyBorder="1" applyAlignment="1" applyProtection="1">
      <alignment horizontal="left" vertical="center" wrapText="1"/>
      <protection locked="0" hidden="1"/>
    </xf>
    <xf numFmtId="164" fontId="0" fillId="2" borderId="67" xfId="0" applyNumberFormat="1" applyFill="1" applyBorder="1" applyAlignment="1" applyProtection="1">
      <alignment horizontal="center" vertical="center"/>
      <protection locked="0"/>
    </xf>
    <xf numFmtId="0" fontId="0" fillId="17" borderId="51" xfId="0" applyFill="1" applyBorder="1" applyAlignment="1">
      <alignment horizontal="center" vertical="center" wrapText="1"/>
    </xf>
    <xf numFmtId="44" fontId="15" fillId="4" borderId="26" xfId="51" applyFont="1" applyFill="1" applyBorder="1" applyAlignment="1" applyProtection="1">
      <alignment horizontal="center" vertical="center" wrapText="1"/>
    </xf>
    <xf numFmtId="44" fontId="0" fillId="4" borderId="26" xfId="51" applyFont="1" applyFill="1" applyBorder="1" applyAlignment="1" applyProtection="1">
      <alignment vertical="center"/>
    </xf>
    <xf numFmtId="44" fontId="37" fillId="11" borderId="20" xfId="51" applyFont="1" applyFill="1" applyBorder="1" applyAlignment="1" applyProtection="1">
      <alignment horizontal="center"/>
    </xf>
    <xf numFmtId="44" fontId="37" fillId="11" borderId="19" xfId="51" applyFont="1" applyFill="1" applyBorder="1" applyProtection="1"/>
    <xf numFmtId="0" fontId="0" fillId="17" borderId="41" xfId="0" applyFill="1" applyBorder="1" applyAlignment="1">
      <alignment horizontal="center" vertical="center" wrapText="1"/>
    </xf>
    <xf numFmtId="0" fontId="0" fillId="5" borderId="25" xfId="0" applyFill="1" applyBorder="1" applyAlignment="1">
      <alignment horizontal="center" vertical="center"/>
    </xf>
    <xf numFmtId="0" fontId="0" fillId="17" borderId="39" xfId="0" applyFill="1" applyBorder="1" applyAlignment="1">
      <alignment horizontal="center" vertical="center" wrapText="1"/>
    </xf>
    <xf numFmtId="44" fontId="0" fillId="17" borderId="23" xfId="51" applyFont="1" applyFill="1" applyBorder="1" applyAlignment="1" applyProtection="1">
      <alignment horizontal="center" vertical="center"/>
    </xf>
    <xf numFmtId="44" fontId="15" fillId="2" borderId="16" xfId="0" applyNumberFormat="1" applyFont="1" applyFill="1" applyBorder="1" applyAlignment="1" applyProtection="1">
      <alignment horizontal="center" vertical="center"/>
      <protection locked="0" hidden="1"/>
    </xf>
    <xf numFmtId="0" fontId="0" fillId="17" borderId="55" xfId="0" applyFill="1" applyBorder="1" applyAlignment="1">
      <alignment horizontal="center" vertical="center" wrapText="1"/>
    </xf>
    <xf numFmtId="0" fontId="15" fillId="4" borderId="35" xfId="0" applyFont="1" applyFill="1" applyBorder="1" applyAlignment="1" applyProtection="1">
      <alignment horizontal="left" vertical="center" wrapText="1"/>
      <protection hidden="1"/>
    </xf>
    <xf numFmtId="0" fontId="0" fillId="2" borderId="23" xfId="0" applyFill="1" applyBorder="1" applyAlignment="1" applyProtection="1">
      <alignment horizontal="center" vertical="center" wrapText="1"/>
      <protection locked="0"/>
    </xf>
    <xf numFmtId="8" fontId="0" fillId="2" borderId="16" xfId="51" applyNumberFormat="1" applyFont="1" applyFill="1" applyBorder="1" applyAlignment="1" applyProtection="1">
      <alignment horizontal="center" vertical="center"/>
      <protection locked="0"/>
    </xf>
    <xf numFmtId="167" fontId="0" fillId="2" borderId="16" xfId="51" applyNumberFormat="1" applyFont="1" applyFill="1" applyBorder="1" applyAlignment="1" applyProtection="1">
      <alignment horizontal="center" vertical="center"/>
      <protection locked="0"/>
    </xf>
    <xf numFmtId="44" fontId="0" fillId="8" borderId="22" xfId="51" applyFont="1" applyFill="1" applyBorder="1" applyAlignment="1" applyProtection="1">
      <alignment horizontal="center" vertical="center" wrapText="1"/>
      <protection hidden="1"/>
    </xf>
    <xf numFmtId="0" fontId="35" fillId="9" borderId="3" xfId="0" applyFont="1" applyFill="1" applyBorder="1" applyAlignment="1" applyProtection="1">
      <alignment vertical="center"/>
      <protection hidden="1"/>
    </xf>
    <xf numFmtId="0" fontId="0" fillId="8" borderId="22" xfId="0" applyFill="1" applyBorder="1" applyAlignment="1" applyProtection="1">
      <alignment horizontal="center" vertical="center" wrapText="1"/>
      <protection hidden="1"/>
    </xf>
    <xf numFmtId="0" fontId="37" fillId="11" borderId="28" xfId="0" applyFont="1" applyFill="1" applyBorder="1"/>
    <xf numFmtId="0" fontId="0" fillId="11" borderId="85" xfId="0" applyFill="1" applyBorder="1" applyAlignment="1">
      <alignment horizontal="center" vertical="center" wrapText="1"/>
    </xf>
    <xf numFmtId="0" fontId="35" fillId="9" borderId="5" xfId="0" applyFont="1" applyFill="1" applyBorder="1" applyAlignment="1" applyProtection="1">
      <alignment vertical="center"/>
      <protection hidden="1"/>
    </xf>
    <xf numFmtId="0" fontId="15" fillId="2" borderId="16" xfId="0" applyFont="1" applyFill="1" applyBorder="1" applyAlignment="1" applyProtection="1">
      <alignment horizontal="center" vertical="center" wrapText="1"/>
      <protection hidden="1"/>
    </xf>
    <xf numFmtId="0" fontId="27" fillId="11" borderId="80" xfId="0" applyFont="1" applyFill="1" applyBorder="1" applyAlignment="1">
      <alignment horizontal="center" vertical="center" wrapText="1"/>
    </xf>
    <xf numFmtId="10" fontId="53" fillId="2" borderId="7" xfId="0" applyNumberFormat="1" applyFont="1" applyFill="1" applyBorder="1" applyAlignment="1">
      <alignment horizontal="right" vertical="center" wrapText="1"/>
    </xf>
    <xf numFmtId="0" fontId="54" fillId="11" borderId="1" xfId="0" applyFont="1" applyFill="1" applyBorder="1" applyAlignment="1">
      <alignment horizontal="center" vertical="center" wrapText="1"/>
    </xf>
    <xf numFmtId="0" fontId="28" fillId="11" borderId="92" xfId="0" applyFont="1" applyFill="1" applyBorder="1" applyAlignment="1">
      <alignment horizontal="center" vertical="center" wrapText="1"/>
    </xf>
    <xf numFmtId="0" fontId="0" fillId="17" borderId="93" xfId="0" applyFill="1" applyBorder="1" applyAlignment="1">
      <alignment horizontal="center" vertical="center" wrapText="1"/>
    </xf>
    <xf numFmtId="0" fontId="28" fillId="11" borderId="27" xfId="0" applyFont="1" applyFill="1" applyBorder="1" applyAlignment="1" applyProtection="1">
      <alignment horizontal="center" vertical="center" wrapText="1"/>
      <protection hidden="1"/>
    </xf>
    <xf numFmtId="2" fontId="0" fillId="2" borderId="22" xfId="51" applyNumberFormat="1" applyFont="1" applyFill="1" applyBorder="1" applyAlignment="1" applyProtection="1">
      <alignment horizontal="center" vertical="center" wrapText="1"/>
      <protection locked="0"/>
    </xf>
    <xf numFmtId="44" fontId="0" fillId="17" borderId="22" xfId="51" applyFont="1" applyFill="1" applyBorder="1" applyAlignment="1" applyProtection="1">
      <alignment horizontal="center" vertical="center"/>
    </xf>
    <xf numFmtId="43" fontId="15" fillId="4" borderId="54" xfId="129" applyFont="1" applyFill="1" applyBorder="1" applyAlignment="1" applyProtection="1">
      <alignment horizontal="center" vertical="center" wrapText="1"/>
    </xf>
    <xf numFmtId="164" fontId="4" fillId="2" borderId="0" xfId="0" applyNumberFormat="1" applyFont="1" applyFill="1" applyAlignment="1">
      <alignment vertical="center" wrapText="1"/>
    </xf>
    <xf numFmtId="11" fontId="0" fillId="2" borderId="0" xfId="0" applyNumberFormat="1" applyFill="1" applyAlignment="1" applyProtection="1">
      <alignment horizontal="center" vertical="center"/>
      <protection hidden="1"/>
    </xf>
    <xf numFmtId="164" fontId="15" fillId="11" borderId="17" xfId="0" applyNumberFormat="1" applyFont="1" applyFill="1" applyBorder="1" applyAlignment="1">
      <alignment horizontal="right" vertical="center" wrapText="1"/>
    </xf>
    <xf numFmtId="0" fontId="0" fillId="11" borderId="94" xfId="0" applyFill="1" applyBorder="1" applyAlignment="1">
      <alignment horizontal="left" vertical="center" wrapText="1"/>
    </xf>
    <xf numFmtId="164" fontId="15" fillId="11" borderId="22" xfId="0" applyNumberFormat="1" applyFont="1" applyFill="1" applyBorder="1" applyAlignment="1">
      <alignment horizontal="right" vertical="center" wrapText="1"/>
    </xf>
    <xf numFmtId="164" fontId="17" fillId="15" borderId="2" xfId="0" applyNumberFormat="1" applyFont="1" applyFill="1" applyBorder="1" applyAlignment="1">
      <alignment horizontal="center" vertical="center" wrapText="1"/>
    </xf>
    <xf numFmtId="164" fontId="31" fillId="11" borderId="16" xfId="0" applyNumberFormat="1" applyFont="1" applyFill="1" applyBorder="1" applyAlignment="1">
      <alignment vertical="center"/>
    </xf>
    <xf numFmtId="164" fontId="15" fillId="11" borderId="16" xfId="0" applyNumberFormat="1" applyFont="1" applyFill="1" applyBorder="1" applyAlignment="1">
      <alignment vertical="center" wrapText="1"/>
    </xf>
    <xf numFmtId="44" fontId="0" fillId="2" borderId="0" xfId="51" applyFont="1" applyFill="1" applyAlignment="1" applyProtection="1">
      <alignment horizontal="center" vertical="center"/>
    </xf>
    <xf numFmtId="0" fontId="0" fillId="19" borderId="43" xfId="0" applyFill="1" applyBorder="1" applyAlignment="1">
      <alignment horizontal="center" vertical="center"/>
    </xf>
    <xf numFmtId="44" fontId="0" fillId="2" borderId="0" xfId="0" applyNumberFormat="1" applyFill="1" applyAlignment="1">
      <alignment horizontal="center" vertical="center"/>
    </xf>
    <xf numFmtId="9" fontId="0" fillId="2" borderId="0" xfId="130" applyFont="1" applyFill="1" applyAlignment="1" applyProtection="1">
      <alignment horizontal="center" vertical="center"/>
    </xf>
    <xf numFmtId="0" fontId="17" fillId="15" borderId="10" xfId="0" applyFont="1" applyFill="1" applyBorder="1" applyAlignment="1">
      <alignment horizontal="center" vertical="center" wrapText="1"/>
    </xf>
    <xf numFmtId="0" fontId="17" fillId="15" borderId="95" xfId="0" applyFont="1" applyFill="1" applyBorder="1" applyAlignment="1">
      <alignment horizontal="center" vertical="center" wrapText="1"/>
    </xf>
    <xf numFmtId="164" fontId="15" fillId="11" borderId="40" xfId="0" applyNumberFormat="1" applyFont="1" applyFill="1" applyBorder="1" applyAlignment="1">
      <alignment horizontal="right" vertical="center" wrapText="1"/>
    </xf>
    <xf numFmtId="164" fontId="15" fillId="11" borderId="41" xfId="0" applyNumberFormat="1" applyFont="1" applyFill="1" applyBorder="1" applyAlignment="1">
      <alignment horizontal="right" vertical="center" wrapText="1"/>
    </xf>
    <xf numFmtId="0" fontId="17" fillId="15" borderId="90" xfId="0" applyFont="1" applyFill="1" applyBorder="1" applyAlignment="1">
      <alignment horizontal="center" vertical="center" wrapText="1"/>
    </xf>
    <xf numFmtId="164" fontId="15" fillId="11" borderId="66" xfId="0" applyNumberFormat="1" applyFont="1" applyFill="1" applyBorder="1" applyAlignment="1">
      <alignment horizontal="right" vertical="center" wrapText="1"/>
    </xf>
    <xf numFmtId="0" fontId="17" fillId="15" borderId="21" xfId="0" applyFont="1" applyFill="1" applyBorder="1" applyAlignment="1">
      <alignment horizontal="center" vertical="center" wrapText="1"/>
    </xf>
    <xf numFmtId="0" fontId="33" fillId="2" borderId="0" xfId="0" applyFont="1" applyFill="1" applyAlignment="1">
      <alignment horizontal="center" vertical="center"/>
    </xf>
    <xf numFmtId="44" fontId="0" fillId="2" borderId="0" xfId="51" applyFont="1" applyFill="1" applyAlignment="1">
      <alignment horizontal="center" vertical="center"/>
    </xf>
    <xf numFmtId="44" fontId="15" fillId="11" borderId="17" xfId="51" applyFont="1" applyFill="1" applyBorder="1" applyAlignment="1">
      <alignment horizontal="right" vertical="center" wrapText="1"/>
    </xf>
    <xf numFmtId="164" fontId="57" fillId="15" borderId="19" xfId="0" applyNumberFormat="1" applyFont="1" applyFill="1" applyBorder="1" applyAlignment="1">
      <alignment horizontal="center" vertical="center" wrapText="1"/>
    </xf>
    <xf numFmtId="0" fontId="17" fillId="10" borderId="3" xfId="0" applyFont="1" applyFill="1" applyBorder="1" applyAlignment="1" applyProtection="1">
      <alignment horizontal="center" vertical="center" wrapText="1"/>
      <protection hidden="1"/>
    </xf>
    <xf numFmtId="0" fontId="53" fillId="2" borderId="0" xfId="0" applyFont="1" applyFill="1" applyAlignment="1">
      <alignment horizontal="center" vertical="center"/>
    </xf>
    <xf numFmtId="8" fontId="0" fillId="2" borderId="0" xfId="0" applyNumberFormat="1" applyFill="1" applyAlignment="1" applyProtection="1">
      <alignment horizontal="center" vertical="center"/>
      <protection hidden="1"/>
    </xf>
    <xf numFmtId="10" fontId="0" fillId="8" borderId="21" xfId="0" applyNumberFormat="1" applyFill="1" applyBorder="1" applyAlignment="1" applyProtection="1">
      <alignment horizontal="right" vertical="center"/>
      <protection hidden="1"/>
    </xf>
    <xf numFmtId="10" fontId="0" fillId="8" borderId="42" xfId="0" applyNumberFormat="1" applyFill="1" applyBorder="1" applyAlignment="1" applyProtection="1">
      <alignment horizontal="right" vertical="center"/>
      <protection hidden="1"/>
    </xf>
    <xf numFmtId="44" fontId="0" fillId="8" borderId="90" xfId="51" applyFont="1" applyFill="1" applyBorder="1" applyAlignment="1" applyProtection="1">
      <alignment vertical="center"/>
      <protection hidden="1"/>
    </xf>
    <xf numFmtId="44" fontId="0" fillId="8" borderId="66" xfId="51" applyFont="1" applyFill="1" applyBorder="1" applyAlignment="1" applyProtection="1">
      <alignment vertical="center"/>
      <protection hidden="1"/>
    </xf>
    <xf numFmtId="10" fontId="15" fillId="11" borderId="22" xfId="130" applyNumberFormat="1" applyFont="1" applyFill="1" applyBorder="1" applyAlignment="1" applyProtection="1">
      <alignment horizontal="right" vertical="center"/>
    </xf>
    <xf numFmtId="10" fontId="15" fillId="11" borderId="42" xfId="130" applyNumberFormat="1" applyFont="1" applyFill="1" applyBorder="1" applyAlignment="1" applyProtection="1">
      <alignment horizontal="right" vertical="center"/>
    </xf>
    <xf numFmtId="0" fontId="15" fillId="2" borderId="40" xfId="0" applyFont="1" applyFill="1" applyBorder="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5" fillId="2" borderId="22" xfId="0" applyFont="1" applyFill="1" applyBorder="1" applyAlignment="1" applyProtection="1">
      <alignment horizontal="center" vertical="center" wrapText="1"/>
      <protection locked="0"/>
    </xf>
    <xf numFmtId="0" fontId="52" fillId="2" borderId="1" xfId="0" applyFont="1" applyFill="1" applyBorder="1" applyAlignment="1">
      <alignment horizontal="center" vertical="center"/>
    </xf>
    <xf numFmtId="0" fontId="52" fillId="2" borderId="1" xfId="0" applyFont="1" applyFill="1" applyBorder="1" applyAlignment="1">
      <alignment horizontal="left" vertical="center"/>
    </xf>
    <xf numFmtId="0" fontId="25" fillId="8" borderId="61" xfId="0" applyFont="1" applyFill="1" applyBorder="1" applyAlignment="1" applyProtection="1">
      <alignment horizontal="center" vertical="top" wrapText="1"/>
      <protection hidden="1"/>
    </xf>
    <xf numFmtId="0" fontId="25" fillId="8" borderId="62" xfId="0" applyFont="1" applyFill="1" applyBorder="1" applyAlignment="1" applyProtection="1">
      <alignment horizontal="center" vertical="top" wrapText="1"/>
      <protection hidden="1"/>
    </xf>
    <xf numFmtId="0" fontId="25" fillId="8" borderId="63" xfId="0" applyFont="1" applyFill="1" applyBorder="1" applyAlignment="1" applyProtection="1">
      <alignment horizontal="center" vertical="top" wrapText="1"/>
      <protection hidden="1"/>
    </xf>
    <xf numFmtId="0" fontId="42" fillId="16" borderId="48" xfId="0" applyFont="1" applyFill="1" applyBorder="1" applyAlignment="1" applyProtection="1">
      <alignment horizontal="center" vertical="center" wrapText="1"/>
      <protection hidden="1"/>
    </xf>
    <xf numFmtId="0" fontId="42" fillId="16" borderId="37" xfId="0" applyFont="1" applyFill="1" applyBorder="1" applyAlignment="1" applyProtection="1">
      <alignment horizontal="center" vertical="center" wrapText="1"/>
      <protection hidden="1"/>
    </xf>
    <xf numFmtId="0" fontId="42" fillId="16" borderId="49" xfId="0" applyFont="1" applyFill="1" applyBorder="1" applyAlignment="1" applyProtection="1">
      <alignment horizontal="center" vertical="center" wrapText="1"/>
      <protection hidden="1"/>
    </xf>
    <xf numFmtId="0" fontId="42" fillId="16" borderId="45" xfId="0" applyFont="1" applyFill="1" applyBorder="1" applyAlignment="1" applyProtection="1">
      <alignment horizontal="center" vertical="center" wrapText="1"/>
      <protection hidden="1"/>
    </xf>
    <xf numFmtId="0" fontId="42" fillId="16" borderId="6" xfId="0" applyFont="1" applyFill="1" applyBorder="1" applyAlignment="1" applyProtection="1">
      <alignment horizontal="center" vertical="center" wrapText="1"/>
      <protection hidden="1"/>
    </xf>
    <xf numFmtId="0" fontId="42" fillId="16" borderId="47" xfId="0" applyFont="1" applyFill="1" applyBorder="1" applyAlignment="1" applyProtection="1">
      <alignment horizontal="center" vertical="center" wrapText="1"/>
      <protection hidden="1"/>
    </xf>
    <xf numFmtId="0" fontId="42" fillId="2" borderId="16" xfId="0" applyFont="1" applyFill="1" applyBorder="1" applyAlignment="1" applyProtection="1">
      <alignment horizontal="center" vertical="center"/>
      <protection hidden="1"/>
    </xf>
    <xf numFmtId="0" fontId="42" fillId="2" borderId="69" xfId="0" applyFont="1" applyFill="1" applyBorder="1" applyAlignment="1" applyProtection="1">
      <alignment horizontal="center" vertical="center"/>
      <protection hidden="1"/>
    </xf>
    <xf numFmtId="0" fontId="42" fillId="16" borderId="8" xfId="0" applyFont="1" applyFill="1" applyBorder="1" applyAlignment="1" applyProtection="1">
      <alignment horizontal="center" vertical="center" wrapText="1"/>
      <protection hidden="1"/>
    </xf>
    <xf numFmtId="0" fontId="42" fillId="16" borderId="0" xfId="0" applyFont="1" applyFill="1" applyAlignment="1" applyProtection="1">
      <alignment horizontal="center" vertical="center" wrapText="1"/>
      <protection hidden="1"/>
    </xf>
    <xf numFmtId="0" fontId="42" fillId="16" borderId="9" xfId="0" applyFont="1" applyFill="1" applyBorder="1" applyAlignment="1" applyProtection="1">
      <alignment horizontal="center" vertical="center" wrapText="1"/>
      <protection hidden="1"/>
    </xf>
    <xf numFmtId="0" fontId="43" fillId="14" borderId="54" xfId="0" applyFont="1" applyFill="1" applyBorder="1" applyAlignment="1" applyProtection="1">
      <alignment horizontal="center" vertical="center"/>
      <protection hidden="1"/>
    </xf>
    <xf numFmtId="0" fontId="43" fillId="14" borderId="6" xfId="0" applyFont="1" applyFill="1" applyBorder="1" applyAlignment="1" applyProtection="1">
      <alignment horizontal="center" vertical="center"/>
      <protection hidden="1"/>
    </xf>
    <xf numFmtId="0" fontId="43" fillId="14" borderId="57" xfId="0" applyFont="1" applyFill="1" applyBorder="1" applyAlignment="1" applyProtection="1">
      <alignment horizontal="center" vertical="center"/>
      <protection hidden="1"/>
    </xf>
    <xf numFmtId="164" fontId="42" fillId="2" borderId="55" xfId="51" applyNumberFormat="1" applyFont="1" applyFill="1" applyBorder="1" applyAlignment="1" applyProtection="1">
      <alignment horizontal="center" vertical="center"/>
      <protection hidden="1"/>
    </xf>
    <xf numFmtId="164" fontId="42" fillId="2" borderId="70" xfId="51" applyNumberFormat="1" applyFont="1" applyFill="1" applyBorder="1" applyAlignment="1" applyProtection="1">
      <alignment horizontal="center" vertical="center"/>
      <protection hidden="1"/>
    </xf>
    <xf numFmtId="164" fontId="42" fillId="2" borderId="71" xfId="51" applyNumberFormat="1" applyFont="1" applyFill="1" applyBorder="1" applyAlignment="1" applyProtection="1">
      <alignment horizontal="center" vertical="center"/>
      <protection hidden="1"/>
    </xf>
    <xf numFmtId="164" fontId="42" fillId="2" borderId="51" xfId="51" applyNumberFormat="1" applyFont="1" applyFill="1" applyBorder="1" applyAlignment="1" applyProtection="1">
      <alignment horizontal="center" vertical="center"/>
      <protection hidden="1"/>
    </xf>
    <xf numFmtId="164" fontId="42" fillId="2" borderId="72" xfId="51" applyNumberFormat="1" applyFont="1" applyFill="1" applyBorder="1" applyAlignment="1" applyProtection="1">
      <alignment horizontal="center" vertical="center"/>
      <protection hidden="1"/>
    </xf>
    <xf numFmtId="164" fontId="42" fillId="2" borderId="73" xfId="51" applyNumberFormat="1" applyFont="1" applyFill="1" applyBorder="1" applyAlignment="1" applyProtection="1">
      <alignment horizontal="center" vertical="center"/>
      <protection hidden="1"/>
    </xf>
    <xf numFmtId="0" fontId="38" fillId="16" borderId="8" xfId="52" applyFill="1" applyBorder="1" applyAlignment="1" applyProtection="1">
      <alignment horizontal="center" vertical="center" wrapText="1"/>
      <protection hidden="1"/>
    </xf>
    <xf numFmtId="0" fontId="38" fillId="16" borderId="0" xfId="52" applyFill="1" applyBorder="1" applyAlignment="1" applyProtection="1">
      <alignment horizontal="center" vertical="center" wrapText="1"/>
      <protection hidden="1"/>
    </xf>
    <xf numFmtId="0" fontId="38" fillId="16" borderId="9" xfId="52" applyFill="1" applyBorder="1" applyAlignment="1" applyProtection="1">
      <alignment horizontal="center" vertical="center" wrapText="1"/>
      <protection hidden="1"/>
    </xf>
    <xf numFmtId="0" fontId="38" fillId="16" borderId="64" xfId="52" applyFill="1" applyBorder="1" applyAlignment="1" applyProtection="1">
      <alignment horizontal="center" vertical="center" wrapText="1"/>
      <protection hidden="1"/>
    </xf>
    <xf numFmtId="0" fontId="38" fillId="16" borderId="38" xfId="52" applyFill="1" applyBorder="1" applyAlignment="1" applyProtection="1">
      <alignment horizontal="center" vertical="center" wrapText="1"/>
      <protection hidden="1"/>
    </xf>
    <xf numFmtId="0" fontId="38" fillId="16" borderId="65" xfId="52" applyFill="1" applyBorder="1" applyAlignment="1" applyProtection="1">
      <alignment horizontal="center" vertical="center" wrapText="1"/>
      <protection hidden="1"/>
    </xf>
    <xf numFmtId="164" fontId="42" fillId="2" borderId="74" xfId="51" applyNumberFormat="1" applyFont="1" applyFill="1" applyBorder="1" applyAlignment="1" applyProtection="1">
      <alignment horizontal="center" vertical="center"/>
      <protection hidden="1"/>
    </xf>
    <xf numFmtId="164" fontId="42" fillId="2" borderId="75" xfId="51" applyNumberFormat="1" applyFont="1" applyFill="1" applyBorder="1" applyAlignment="1" applyProtection="1">
      <alignment horizontal="center" vertical="center"/>
      <protection hidden="1"/>
    </xf>
    <xf numFmtId="164" fontId="42" fillId="2" borderId="76" xfId="51" applyNumberFormat="1" applyFont="1" applyFill="1" applyBorder="1" applyAlignment="1" applyProtection="1">
      <alignment horizontal="center" vertical="center"/>
      <protection hidden="1"/>
    </xf>
    <xf numFmtId="0" fontId="42" fillId="2" borderId="89" xfId="0" applyFont="1" applyFill="1" applyBorder="1" applyAlignment="1" applyProtection="1">
      <alignment horizontal="center" vertical="center" wrapText="1"/>
      <protection hidden="1"/>
    </xf>
    <xf numFmtId="0" fontId="42" fillId="2" borderId="91" xfId="0" applyFont="1" applyFill="1" applyBorder="1" applyAlignment="1" applyProtection="1">
      <alignment horizontal="center" vertical="center" wrapText="1"/>
      <protection hidden="1"/>
    </xf>
    <xf numFmtId="0" fontId="42" fillId="2" borderId="86" xfId="0" applyFont="1" applyFill="1" applyBorder="1" applyAlignment="1" applyProtection="1">
      <alignment horizontal="center" vertical="center" wrapText="1"/>
      <protection hidden="1"/>
    </xf>
    <xf numFmtId="0" fontId="16" fillId="10" borderId="1" xfId="0" applyFont="1" applyFill="1" applyBorder="1" applyAlignment="1" applyProtection="1">
      <alignment horizontal="center" vertical="center" wrapText="1"/>
      <protection hidden="1"/>
    </xf>
    <xf numFmtId="0" fontId="14" fillId="8" borderId="3" xfId="0" applyFont="1" applyFill="1" applyBorder="1" applyAlignment="1" applyProtection="1">
      <alignment horizontal="center" vertical="center"/>
      <protection hidden="1"/>
    </xf>
    <xf numFmtId="0" fontId="14" fillId="8" borderId="5" xfId="0" applyFont="1" applyFill="1" applyBorder="1" applyAlignment="1" applyProtection="1">
      <alignment horizontal="center" vertical="center"/>
      <protection hidden="1"/>
    </xf>
    <xf numFmtId="0" fontId="14" fillId="8" borderId="4" xfId="0" applyFont="1" applyFill="1" applyBorder="1" applyAlignment="1" applyProtection="1">
      <alignment horizontal="center" vertical="center"/>
      <protection hidden="1"/>
    </xf>
    <xf numFmtId="0" fontId="30" fillId="14" borderId="58" xfId="0" applyFont="1" applyFill="1" applyBorder="1" applyAlignment="1" applyProtection="1">
      <alignment horizontal="center" vertical="center" wrapText="1"/>
      <protection hidden="1"/>
    </xf>
    <xf numFmtId="0" fontId="30" fillId="14" borderId="37" xfId="0" applyFont="1" applyFill="1" applyBorder="1" applyAlignment="1" applyProtection="1">
      <alignment horizontal="center" vertical="center" wrapText="1"/>
      <protection hidden="1"/>
    </xf>
    <xf numFmtId="0" fontId="30" fillId="14" borderId="59" xfId="0" applyFont="1" applyFill="1" applyBorder="1" applyAlignment="1" applyProtection="1">
      <alignment horizontal="center" vertical="center" wrapText="1"/>
      <protection hidden="1"/>
    </xf>
    <xf numFmtId="0" fontId="43" fillId="14" borderId="1" xfId="0" applyFont="1" applyFill="1" applyBorder="1" applyAlignment="1" applyProtection="1">
      <alignment horizontal="center" vertical="center"/>
      <protection hidden="1"/>
    </xf>
    <xf numFmtId="0" fontId="23" fillId="16" borderId="43" xfId="0" applyFont="1" applyFill="1" applyBorder="1" applyAlignment="1" applyProtection="1">
      <alignment horizontal="center" vertical="center" wrapText="1"/>
      <protection hidden="1"/>
    </xf>
    <xf numFmtId="0" fontId="23" fillId="16" borderId="7" xfId="0" applyFont="1" applyFill="1" applyBorder="1" applyAlignment="1" applyProtection="1">
      <alignment horizontal="center" vertical="center" wrapText="1"/>
      <protection hidden="1"/>
    </xf>
    <xf numFmtId="0" fontId="23" fillId="16" borderId="44" xfId="0" applyFont="1" applyFill="1" applyBorder="1" applyAlignment="1" applyProtection="1">
      <alignment horizontal="center" vertical="center" wrapText="1"/>
      <protection hidden="1"/>
    </xf>
    <xf numFmtId="0" fontId="23" fillId="16" borderId="8" xfId="0" applyFont="1" applyFill="1" applyBorder="1" applyAlignment="1" applyProtection="1">
      <alignment horizontal="center" vertical="center" wrapText="1"/>
      <protection hidden="1"/>
    </xf>
    <xf numFmtId="0" fontId="23" fillId="16" borderId="0" xfId="0" applyFont="1" applyFill="1" applyAlignment="1" applyProtection="1">
      <alignment horizontal="center" vertical="center" wrapText="1"/>
      <protection hidden="1"/>
    </xf>
    <xf numFmtId="0" fontId="23" fillId="16" borderId="9" xfId="0" applyFont="1" applyFill="1" applyBorder="1" applyAlignment="1" applyProtection="1">
      <alignment horizontal="center" vertical="center" wrapText="1"/>
      <protection hidden="1"/>
    </xf>
    <xf numFmtId="0" fontId="23" fillId="16" borderId="28" xfId="0" applyFont="1" applyFill="1" applyBorder="1" applyAlignment="1" applyProtection="1">
      <alignment horizontal="center" vertical="center" wrapText="1"/>
      <protection hidden="1"/>
    </xf>
    <xf numFmtId="0" fontId="23" fillId="16" borderId="29" xfId="0" applyFont="1" applyFill="1" applyBorder="1" applyAlignment="1" applyProtection="1">
      <alignment horizontal="center" vertical="center" wrapText="1"/>
      <protection hidden="1"/>
    </xf>
    <xf numFmtId="0" fontId="23" fillId="16" borderId="30" xfId="0" applyFont="1" applyFill="1" applyBorder="1" applyAlignment="1" applyProtection="1">
      <alignment horizontal="center" vertical="center" wrapText="1"/>
      <protection hidden="1"/>
    </xf>
    <xf numFmtId="0" fontId="42" fillId="2" borderId="40" xfId="0" applyFont="1" applyFill="1" applyBorder="1" applyAlignment="1" applyProtection="1">
      <alignment horizontal="center" vertical="center"/>
      <protection hidden="1"/>
    </xf>
    <xf numFmtId="0" fontId="52" fillId="2" borderId="0" xfId="0" applyFont="1" applyFill="1" applyBorder="1" applyAlignment="1">
      <alignment horizontal="center" vertical="center" wrapText="1"/>
    </xf>
    <xf numFmtId="0" fontId="42" fillId="2" borderId="1" xfId="0" applyFont="1" applyFill="1" applyBorder="1" applyAlignment="1">
      <alignment horizontal="left"/>
    </xf>
    <xf numFmtId="166" fontId="0" fillId="2" borderId="89" xfId="0" applyNumberFormat="1" applyFill="1" applyBorder="1" applyAlignment="1" applyProtection="1">
      <alignment horizontal="center" vertical="center"/>
      <protection locked="0"/>
    </xf>
    <xf numFmtId="166" fontId="0" fillId="2" borderId="86" xfId="0" applyNumberFormat="1" applyFill="1" applyBorder="1" applyAlignment="1" applyProtection="1">
      <alignment horizontal="center" vertical="center"/>
      <protection locked="0"/>
    </xf>
    <xf numFmtId="0" fontId="32" fillId="8" borderId="61" xfId="0" applyFont="1" applyFill="1" applyBorder="1" applyAlignment="1" applyProtection="1">
      <alignment horizontal="center" vertical="center" wrapText="1"/>
      <protection hidden="1"/>
    </xf>
    <xf numFmtId="0" fontId="32" fillId="8" borderId="63" xfId="0" applyFont="1" applyFill="1" applyBorder="1" applyAlignment="1" applyProtection="1">
      <alignment horizontal="center" vertical="center" wrapText="1"/>
      <protection hidden="1"/>
    </xf>
    <xf numFmtId="0" fontId="16" fillId="10" borderId="54" xfId="0" applyFont="1" applyFill="1" applyBorder="1" applyAlignment="1" applyProtection="1">
      <alignment horizontal="center" vertical="center" wrapText="1"/>
      <protection hidden="1"/>
    </xf>
    <xf numFmtId="0" fontId="16" fillId="10" borderId="6" xfId="0" applyFont="1" applyFill="1" applyBorder="1" applyAlignment="1" applyProtection="1">
      <alignment horizontal="center" vertical="center" wrapText="1"/>
      <protection hidden="1"/>
    </xf>
    <xf numFmtId="0" fontId="16" fillId="10" borderId="57" xfId="0" applyFont="1" applyFill="1" applyBorder="1" applyAlignment="1" applyProtection="1">
      <alignment horizontal="center" vertical="center" wrapText="1"/>
      <protection hidden="1"/>
    </xf>
    <xf numFmtId="0" fontId="12" fillId="8" borderId="27" xfId="0" applyFont="1" applyFill="1" applyBorder="1" applyAlignment="1" applyProtection="1">
      <alignment horizontal="center" vertical="center"/>
      <protection hidden="1"/>
    </xf>
    <xf numFmtId="0" fontId="24" fillId="5" borderId="54" xfId="0" applyFont="1" applyFill="1" applyBorder="1" applyAlignment="1" applyProtection="1">
      <alignment horizontal="center" vertical="center" wrapText="1"/>
      <protection locked="0"/>
    </xf>
    <xf numFmtId="0" fontId="24" fillId="5" borderId="6" xfId="0" applyFont="1" applyFill="1" applyBorder="1" applyAlignment="1" applyProtection="1">
      <alignment horizontal="center" vertical="center" wrapText="1"/>
      <protection locked="0"/>
    </xf>
    <xf numFmtId="0" fontId="24" fillId="5" borderId="57" xfId="0" applyFont="1" applyFill="1" applyBorder="1" applyAlignment="1" applyProtection="1">
      <alignment horizontal="center" vertical="center" wrapText="1"/>
      <protection locked="0"/>
    </xf>
    <xf numFmtId="0" fontId="12" fillId="8" borderId="26" xfId="0" applyFont="1" applyFill="1" applyBorder="1" applyAlignment="1" applyProtection="1">
      <alignment horizontal="center" vertical="center"/>
      <protection hidden="1"/>
    </xf>
    <xf numFmtId="0" fontId="17" fillId="10" borderId="3" xfId="0" applyFont="1" applyFill="1" applyBorder="1" applyAlignment="1" applyProtection="1">
      <alignment horizontal="center" vertical="center" wrapText="1"/>
      <protection hidden="1"/>
    </xf>
    <xf numFmtId="0" fontId="17" fillId="10" borderId="4" xfId="0" applyFont="1" applyFill="1" applyBorder="1" applyAlignment="1" applyProtection="1">
      <alignment horizontal="center" vertical="center" wrapText="1"/>
      <protection hidden="1"/>
    </xf>
    <xf numFmtId="0" fontId="27" fillId="8" borderId="31" xfId="0" applyFont="1" applyFill="1" applyBorder="1" applyAlignment="1" applyProtection="1">
      <alignment horizontal="center" vertical="center" wrapText="1"/>
      <protection hidden="1"/>
    </xf>
    <xf numFmtId="0" fontId="27" fillId="8" borderId="34" xfId="0" applyFont="1" applyFill="1" applyBorder="1" applyAlignment="1" applyProtection="1">
      <alignment horizontal="center" vertical="center" wrapText="1"/>
      <protection hidden="1"/>
    </xf>
    <xf numFmtId="0" fontId="21" fillId="13" borderId="3" xfId="0" applyFont="1" applyFill="1" applyBorder="1" applyAlignment="1" applyProtection="1">
      <alignment horizontal="center" vertical="center"/>
      <protection hidden="1"/>
    </xf>
    <xf numFmtId="0" fontId="21" fillId="13" borderId="5" xfId="0" applyFont="1" applyFill="1" applyBorder="1" applyAlignment="1" applyProtection="1">
      <alignment horizontal="center" vertical="center"/>
      <protection hidden="1"/>
    </xf>
    <xf numFmtId="0" fontId="21" fillId="13" borderId="4" xfId="0" applyFont="1" applyFill="1" applyBorder="1" applyAlignment="1" applyProtection="1">
      <alignment horizontal="center" vertical="center"/>
      <protection hidden="1"/>
    </xf>
    <xf numFmtId="0" fontId="14" fillId="9" borderId="43" xfId="0" applyFont="1" applyFill="1" applyBorder="1" applyAlignment="1" applyProtection="1">
      <alignment horizontal="center" vertical="center" wrapText="1"/>
      <protection hidden="1"/>
    </xf>
    <xf numFmtId="0" fontId="14" fillId="9" borderId="7" xfId="0" applyFont="1" applyFill="1" applyBorder="1" applyAlignment="1" applyProtection="1">
      <alignment horizontal="center" vertical="center"/>
      <protection hidden="1"/>
    </xf>
    <xf numFmtId="0" fontId="14" fillId="9" borderId="44" xfId="0" applyFont="1" applyFill="1" applyBorder="1" applyAlignment="1" applyProtection="1">
      <alignment horizontal="center" vertical="center"/>
      <protection hidden="1"/>
    </xf>
    <xf numFmtId="44" fontId="35" fillId="9" borderId="3" xfId="0" applyNumberFormat="1" applyFont="1" applyFill="1" applyBorder="1" applyAlignment="1" applyProtection="1">
      <alignment horizontal="center" vertical="center"/>
      <protection hidden="1"/>
    </xf>
    <xf numFmtId="44" fontId="35" fillId="9" borderId="4" xfId="0" applyNumberFormat="1" applyFont="1" applyFill="1" applyBorder="1" applyAlignment="1" applyProtection="1">
      <alignment horizontal="center" vertical="center"/>
      <protection hidden="1"/>
    </xf>
    <xf numFmtId="0" fontId="14" fillId="9" borderId="3" xfId="0" applyFont="1" applyFill="1" applyBorder="1" applyAlignment="1" applyProtection="1">
      <alignment horizontal="center" vertical="center" wrapText="1"/>
      <protection hidden="1"/>
    </xf>
    <xf numFmtId="0" fontId="14" fillId="9" borderId="5" xfId="0" applyFont="1" applyFill="1" applyBorder="1" applyAlignment="1" applyProtection="1">
      <alignment horizontal="center" vertical="center" wrapText="1"/>
      <protection hidden="1"/>
    </xf>
    <xf numFmtId="0" fontId="49" fillId="8" borderId="54" xfId="0" applyFont="1" applyFill="1" applyBorder="1" applyAlignment="1" applyProtection="1">
      <alignment horizontal="center" vertical="center" wrapText="1"/>
      <protection hidden="1"/>
    </xf>
    <xf numFmtId="0" fontId="49" fillId="8" borderId="6" xfId="0" applyFont="1" applyFill="1" applyBorder="1" applyAlignment="1" applyProtection="1">
      <alignment horizontal="center" vertical="center" wrapText="1"/>
      <protection hidden="1"/>
    </xf>
    <xf numFmtId="0" fontId="49" fillId="8" borderId="57" xfId="0" applyFont="1" applyFill="1" applyBorder="1" applyAlignment="1" applyProtection="1">
      <alignment horizontal="center" vertical="center" wrapText="1"/>
      <protection hidden="1"/>
    </xf>
    <xf numFmtId="0" fontId="27" fillId="8" borderId="53" xfId="0" applyFont="1" applyFill="1" applyBorder="1" applyAlignment="1" applyProtection="1">
      <alignment horizontal="center" vertical="center" wrapText="1"/>
      <protection hidden="1"/>
    </xf>
    <xf numFmtId="0" fontId="27" fillId="8" borderId="62" xfId="0" applyFont="1" applyFill="1" applyBorder="1" applyAlignment="1" applyProtection="1">
      <alignment horizontal="center" vertical="center" wrapText="1"/>
      <protection hidden="1"/>
    </xf>
    <xf numFmtId="0" fontId="27" fillId="8" borderId="80" xfId="0" applyFont="1" applyFill="1" applyBorder="1" applyAlignment="1" applyProtection="1">
      <alignment horizontal="center" vertical="center" wrapText="1"/>
      <protection hidden="1"/>
    </xf>
    <xf numFmtId="0" fontId="4" fillId="2" borderId="29" xfId="0" applyFont="1" applyFill="1" applyBorder="1" applyAlignment="1">
      <alignment horizontal="center" vertical="center" wrapText="1"/>
    </xf>
    <xf numFmtId="0" fontId="12" fillId="11" borderId="1" xfId="0" applyFont="1" applyFill="1" applyBorder="1" applyAlignment="1">
      <alignment horizontal="center" vertical="center"/>
    </xf>
    <xf numFmtId="0" fontId="16" fillId="15" borderId="54" xfId="0" applyFont="1" applyFill="1" applyBorder="1" applyAlignment="1">
      <alignment horizontal="center" vertical="center" wrapText="1"/>
    </xf>
    <xf numFmtId="0" fontId="16" fillId="15" borderId="6" xfId="0" applyFont="1" applyFill="1" applyBorder="1" applyAlignment="1">
      <alignment horizontal="center" vertical="center" wrapText="1"/>
    </xf>
    <xf numFmtId="0" fontId="16" fillId="15" borderId="57" xfId="0" applyFont="1" applyFill="1" applyBorder="1" applyAlignment="1">
      <alignment horizontal="center" vertical="center" wrapText="1"/>
    </xf>
    <xf numFmtId="0" fontId="17" fillId="15" borderId="3" xfId="0" applyFont="1" applyFill="1" applyBorder="1" applyAlignment="1">
      <alignment horizontal="center" vertical="center"/>
    </xf>
    <xf numFmtId="0" fontId="17" fillId="15" borderId="4" xfId="0" applyFont="1" applyFill="1" applyBorder="1" applyAlignment="1">
      <alignment horizontal="center" vertical="center"/>
    </xf>
    <xf numFmtId="0" fontId="32" fillId="11" borderId="54" xfId="0" applyFont="1" applyFill="1" applyBorder="1" applyAlignment="1">
      <alignment horizontal="center" vertical="center" wrapText="1"/>
    </xf>
    <xf numFmtId="0" fontId="32" fillId="11" borderId="57" xfId="0" applyFont="1" applyFill="1" applyBorder="1" applyAlignment="1">
      <alignment horizontal="center" vertical="center" wrapText="1"/>
    </xf>
    <xf numFmtId="0" fontId="21" fillId="15" borderId="8" xfId="0" applyFont="1" applyFill="1" applyBorder="1" applyAlignment="1">
      <alignment horizontal="center" vertical="center"/>
    </xf>
    <xf numFmtId="0" fontId="21" fillId="15" borderId="0" xfId="0" applyFont="1" applyFill="1" applyAlignment="1">
      <alignment horizontal="center" vertical="center"/>
    </xf>
    <xf numFmtId="0" fontId="0" fillId="0" borderId="0" xfId="0" applyAlignment="1">
      <alignment horizontal="center" vertical="center"/>
    </xf>
    <xf numFmtId="0" fontId="14" fillId="18" borderId="8" xfId="0" applyFont="1" applyFill="1" applyBorder="1" applyAlignment="1">
      <alignment horizontal="center" vertical="center" wrapText="1"/>
    </xf>
    <xf numFmtId="0" fontId="14" fillId="18" borderId="0" xfId="0" applyFont="1" applyFill="1" applyAlignment="1">
      <alignment horizontal="center" vertical="center" wrapText="1"/>
    </xf>
    <xf numFmtId="0" fontId="0" fillId="0" borderId="0" xfId="0" applyAlignment="1">
      <alignment horizontal="center" vertical="center" wrapText="1"/>
    </xf>
    <xf numFmtId="0" fontId="21" fillId="15" borderId="3" xfId="0" applyFont="1" applyFill="1" applyBorder="1" applyAlignment="1">
      <alignment horizontal="center" vertical="center"/>
    </xf>
    <xf numFmtId="0" fontId="21" fillId="15" borderId="5" xfId="0" applyFont="1" applyFill="1" applyBorder="1" applyAlignment="1">
      <alignment horizontal="center" vertical="center"/>
    </xf>
    <xf numFmtId="0" fontId="21" fillId="15" borderId="4" xfId="0" applyFont="1" applyFill="1" applyBorder="1" applyAlignment="1">
      <alignment horizontal="center" vertical="center"/>
    </xf>
    <xf numFmtId="0" fontId="14" fillId="18" borderId="3" xfId="0" applyFont="1" applyFill="1" applyBorder="1" applyAlignment="1">
      <alignment horizontal="center" vertical="center" wrapText="1"/>
    </xf>
    <xf numFmtId="0" fontId="14" fillId="18" borderId="5" xfId="0" applyFont="1" applyFill="1" applyBorder="1" applyAlignment="1">
      <alignment horizontal="center" vertical="center" wrapText="1"/>
    </xf>
    <xf numFmtId="0" fontId="14" fillId="18" borderId="4" xfId="0" applyFont="1" applyFill="1" applyBorder="1" applyAlignment="1">
      <alignment horizontal="center" vertical="center" wrapText="1"/>
    </xf>
    <xf numFmtId="0" fontId="27" fillId="11" borderId="31" xfId="0" applyFont="1" applyFill="1" applyBorder="1" applyAlignment="1">
      <alignment horizontal="center" vertical="center" wrapText="1"/>
    </xf>
    <xf numFmtId="0" fontId="27" fillId="11" borderId="34" xfId="0" applyFont="1" applyFill="1" applyBorder="1" applyAlignment="1">
      <alignment horizontal="center" vertical="center" wrapText="1"/>
    </xf>
    <xf numFmtId="0" fontId="56" fillId="11" borderId="54" xfId="0" applyFont="1" applyFill="1" applyBorder="1" applyAlignment="1">
      <alignment horizontal="center" vertical="center" wrapText="1"/>
    </xf>
    <xf numFmtId="0" fontId="56" fillId="11" borderId="57" xfId="0" applyFont="1" applyFill="1" applyBorder="1" applyAlignment="1">
      <alignment horizontal="center" vertical="center" wrapText="1"/>
    </xf>
    <xf numFmtId="0" fontId="55" fillId="15" borderId="3" xfId="0" applyFont="1" applyFill="1" applyBorder="1" applyAlignment="1">
      <alignment horizontal="center" vertical="center"/>
    </xf>
    <xf numFmtId="0" fontId="55" fillId="15" borderId="5" xfId="0" applyFont="1" applyFill="1" applyBorder="1" applyAlignment="1">
      <alignment horizontal="center" vertical="center"/>
    </xf>
    <xf numFmtId="0" fontId="55" fillId="15" borderId="4" xfId="0" applyFont="1" applyFill="1" applyBorder="1" applyAlignment="1">
      <alignment horizontal="center" vertical="center"/>
    </xf>
    <xf numFmtId="0" fontId="49" fillId="11" borderId="54" xfId="0" applyFont="1" applyFill="1" applyBorder="1" applyAlignment="1">
      <alignment horizontal="center" vertical="center" wrapText="1"/>
    </xf>
    <xf numFmtId="0" fontId="49" fillId="11" borderId="6" xfId="0" applyFont="1" applyFill="1" applyBorder="1" applyAlignment="1">
      <alignment horizontal="center" vertical="center" wrapText="1"/>
    </xf>
    <xf numFmtId="0" fontId="49" fillId="11" borderId="57" xfId="0" applyFont="1" applyFill="1" applyBorder="1" applyAlignment="1">
      <alignment horizontal="center" vertical="center" wrapText="1"/>
    </xf>
    <xf numFmtId="0" fontId="32" fillId="11" borderId="6" xfId="0" applyFont="1" applyFill="1" applyBorder="1" applyAlignment="1">
      <alignment horizontal="center" vertical="center" wrapText="1"/>
    </xf>
    <xf numFmtId="0" fontId="45" fillId="11" borderId="54" xfId="0" applyFont="1" applyFill="1" applyBorder="1" applyAlignment="1">
      <alignment horizontal="center" vertical="center" wrapText="1"/>
    </xf>
    <xf numFmtId="0" fontId="45" fillId="11" borderId="57" xfId="0" applyFont="1" applyFill="1" applyBorder="1" applyAlignment="1">
      <alignment horizontal="center" vertical="center" wrapText="1"/>
    </xf>
    <xf numFmtId="0" fontId="27" fillId="11" borderId="53" xfId="0" applyFont="1" applyFill="1" applyBorder="1" applyAlignment="1">
      <alignment horizontal="center" vertical="center" wrapText="1"/>
    </xf>
    <xf numFmtId="0" fontId="27" fillId="11" borderId="62" xfId="0" applyFont="1" applyFill="1" applyBorder="1" applyAlignment="1">
      <alignment horizontal="center" vertical="center" wrapText="1"/>
    </xf>
    <xf numFmtId="0" fontId="27" fillId="11" borderId="80" xfId="0" applyFont="1" applyFill="1" applyBorder="1" applyAlignment="1">
      <alignment horizontal="center" vertical="center" wrapText="1"/>
    </xf>
    <xf numFmtId="0" fontId="28" fillId="11" borderId="54" xfId="0" applyFont="1" applyFill="1" applyBorder="1" applyAlignment="1">
      <alignment horizontal="center" vertical="center" wrapText="1"/>
    </xf>
    <xf numFmtId="0" fontId="28" fillId="11" borderId="57" xfId="0" applyFont="1" applyFill="1" applyBorder="1" applyAlignment="1">
      <alignment horizontal="center" vertical="center" wrapText="1"/>
    </xf>
    <xf numFmtId="0" fontId="28" fillId="11" borderId="6" xfId="0" applyFont="1" applyFill="1" applyBorder="1" applyAlignment="1">
      <alignment horizontal="center" vertical="center" wrapText="1"/>
    </xf>
    <xf numFmtId="0" fontId="4" fillId="14" borderId="20" xfId="0" applyFont="1" applyFill="1" applyBorder="1" applyAlignment="1" applyProtection="1">
      <alignment horizontal="center"/>
      <protection hidden="1"/>
    </xf>
    <xf numFmtId="0" fontId="4" fillId="14" borderId="18" xfId="0" applyFont="1" applyFill="1" applyBorder="1" applyAlignment="1" applyProtection="1">
      <alignment horizontal="center"/>
      <protection hidden="1"/>
    </xf>
    <xf numFmtId="0" fontId="4" fillId="14" borderId="19" xfId="0" applyFont="1" applyFill="1" applyBorder="1" applyAlignment="1" applyProtection="1">
      <alignment horizontal="center"/>
      <protection hidden="1"/>
    </xf>
    <xf numFmtId="0" fontId="2" fillId="14" borderId="20" xfId="0" applyFont="1" applyFill="1" applyBorder="1" applyAlignment="1" applyProtection="1">
      <alignment horizontal="center"/>
      <protection hidden="1"/>
    </xf>
    <xf numFmtId="0" fontId="2" fillId="14" borderId="19" xfId="0" applyFont="1" applyFill="1" applyBorder="1" applyAlignment="1" applyProtection="1">
      <alignment horizontal="center"/>
      <protection hidden="1"/>
    </xf>
  </cellXfs>
  <cellStyles count="131">
    <cellStyle name="à saisir" xfId="5"/>
    <cellStyle name="Cadre DDR" xfId="50"/>
    <cellStyle name="Cadre SI" xfId="49"/>
    <cellStyle name="Champs-saisie" xfId="14"/>
    <cellStyle name="Champs-saisie-sans_bordure" xfId="6"/>
    <cellStyle name="Lien hypertexte" xfId="52" builtinId="8"/>
    <cellStyle name="Milliers" xfId="129" builtinId="3"/>
    <cellStyle name="Milliers 2" xfId="7"/>
    <cellStyle name="Milliers 2 2" xfId="18"/>
    <cellStyle name="Milliers 2 2 2" xfId="31"/>
    <cellStyle name="Milliers 2 2 2 2" xfId="39"/>
    <cellStyle name="Milliers 2 2 2 2 2" xfId="81"/>
    <cellStyle name="Milliers 2 2 2 2 3" xfId="118"/>
    <cellStyle name="Milliers 2 2 2 3" xfId="73"/>
    <cellStyle name="Milliers 2 2 2 4" xfId="110"/>
    <cellStyle name="Milliers 2 2 3" xfId="41"/>
    <cellStyle name="Milliers 2 2 3 2" xfId="83"/>
    <cellStyle name="Milliers 2 2 3 3" xfId="120"/>
    <cellStyle name="Milliers 2 2 4" xfId="45"/>
    <cellStyle name="Milliers 2 2 4 2" xfId="87"/>
    <cellStyle name="Milliers 2 2 4 3" xfId="124"/>
    <cellStyle name="Milliers 2 2 5" xfId="35"/>
    <cellStyle name="Milliers 2 2 5 2" xfId="77"/>
    <cellStyle name="Milliers 2 2 5 3" xfId="114"/>
    <cellStyle name="Milliers 2 2 6" xfId="61"/>
    <cellStyle name="Milliers 2 2 7" xfId="98"/>
    <cellStyle name="Milliers 2 3" xfId="20"/>
    <cellStyle name="Milliers 2 3 2" xfId="33"/>
    <cellStyle name="Milliers 2 3 2 2" xfId="43"/>
    <cellStyle name="Milliers 2 3 2 2 2" xfId="85"/>
    <cellStyle name="Milliers 2 3 2 2 3" xfId="122"/>
    <cellStyle name="Milliers 2 3 2 3" xfId="75"/>
    <cellStyle name="Milliers 2 3 2 4" xfId="112"/>
    <cellStyle name="Milliers 2 3 3" xfId="47"/>
    <cellStyle name="Milliers 2 3 3 2" xfId="89"/>
    <cellStyle name="Milliers 2 3 3 3" xfId="126"/>
    <cellStyle name="Milliers 2 3 4" xfId="37"/>
    <cellStyle name="Milliers 2 3 4 2" xfId="79"/>
    <cellStyle name="Milliers 2 3 4 3" xfId="116"/>
    <cellStyle name="Milliers 2 3 5" xfId="63"/>
    <cellStyle name="Milliers 2 3 6" xfId="100"/>
    <cellStyle name="Milliers 2 4" xfId="16"/>
    <cellStyle name="Milliers 2 4 2" xfId="59"/>
    <cellStyle name="Milliers 2 4 3" xfId="96"/>
    <cellStyle name="Milliers 2 5" xfId="57"/>
    <cellStyle name="Milliers 2 6" xfId="94"/>
    <cellStyle name="Monétaire" xfId="51" builtinId="4"/>
    <cellStyle name="Monétaire 2" xfId="2"/>
    <cellStyle name="Monétaire 2 2" xfId="19"/>
    <cellStyle name="Monétaire 2 2 2" xfId="32"/>
    <cellStyle name="Monétaire 2 2 2 2" xfId="40"/>
    <cellStyle name="Monétaire 2 2 2 2 2" xfId="82"/>
    <cellStyle name="Monétaire 2 2 2 2 3" xfId="119"/>
    <cellStyle name="Monétaire 2 2 2 3" xfId="74"/>
    <cellStyle name="Monétaire 2 2 2 4" xfId="111"/>
    <cellStyle name="Monétaire 2 2 3" xfId="42"/>
    <cellStyle name="Monétaire 2 2 3 2" xfId="84"/>
    <cellStyle name="Monétaire 2 2 3 3" xfId="121"/>
    <cellStyle name="Monétaire 2 2 4" xfId="46"/>
    <cellStyle name="Monétaire 2 2 4 2" xfId="88"/>
    <cellStyle name="Monétaire 2 2 4 3" xfId="125"/>
    <cellStyle name="Monétaire 2 2 5" xfId="36"/>
    <cellStyle name="Monétaire 2 2 5 2" xfId="78"/>
    <cellStyle name="Monétaire 2 2 5 3" xfId="115"/>
    <cellStyle name="Monétaire 2 2 6" xfId="62"/>
    <cellStyle name="Monétaire 2 2 7" xfId="99"/>
    <cellStyle name="Monétaire 2 3" xfId="21"/>
    <cellStyle name="Monétaire 2 3 2" xfId="34"/>
    <cellStyle name="Monétaire 2 3 2 2" xfId="44"/>
    <cellStyle name="Monétaire 2 3 2 2 2" xfId="86"/>
    <cellStyle name="Monétaire 2 3 2 2 3" xfId="123"/>
    <cellStyle name="Monétaire 2 3 2 3" xfId="76"/>
    <cellStyle name="Monétaire 2 3 2 4" xfId="113"/>
    <cellStyle name="Monétaire 2 3 3" xfId="48"/>
    <cellStyle name="Monétaire 2 3 3 2" xfId="90"/>
    <cellStyle name="Monétaire 2 3 3 3" xfId="127"/>
    <cellStyle name="Monétaire 2 3 4" xfId="38"/>
    <cellStyle name="Monétaire 2 3 4 2" xfId="80"/>
    <cellStyle name="Monétaire 2 3 4 3" xfId="117"/>
    <cellStyle name="Monétaire 2 3 5" xfId="64"/>
    <cellStyle name="Monétaire 2 3 6" xfId="101"/>
    <cellStyle name="Monétaire 2 4" xfId="17"/>
    <cellStyle name="Monétaire 2 4 2" xfId="60"/>
    <cellStyle name="Monétaire 2 4 3" xfId="97"/>
    <cellStyle name="Monétaire 2 5" xfId="23"/>
    <cellStyle name="Monétaire 2 5 2" xfId="66"/>
    <cellStyle name="Monétaire 2 5 3" xfId="103"/>
    <cellStyle name="Monétaire 2 6" xfId="28"/>
    <cellStyle name="Monétaire 2 6 2" xfId="70"/>
    <cellStyle name="Monétaire 2 6 3" xfId="107"/>
    <cellStyle name="Monétaire 2 7" xfId="8"/>
    <cellStyle name="Monétaire 2 7 2" xfId="58"/>
    <cellStyle name="Monétaire 2 7 3" xfId="95"/>
    <cellStyle name="Monétaire 2 8" xfId="54"/>
    <cellStyle name="Monétaire 2 9" xfId="92"/>
    <cellStyle name="Monétaire 3" xfId="1"/>
    <cellStyle name="Monétaire 3 2" xfId="27"/>
    <cellStyle name="Monétaire 3 2 2" xfId="69"/>
    <cellStyle name="Monétaire 3 2 3" xfId="106"/>
    <cellStyle name="Monétaire 3 3" xfId="22"/>
    <cellStyle name="Monétaire 3 3 2" xfId="65"/>
    <cellStyle name="Monétaire 3 3 3" xfId="102"/>
    <cellStyle name="Monétaire 3 4" xfId="53"/>
    <cellStyle name="Monétaire 3 5" xfId="91"/>
    <cellStyle name="Monétaire 4" xfId="3"/>
    <cellStyle name="Monétaire 4 2" xfId="30"/>
    <cellStyle name="Monétaire 4 2 2" xfId="72"/>
    <cellStyle name="Monétaire 4 2 3" xfId="109"/>
    <cellStyle name="Monétaire 4 3" xfId="25"/>
    <cellStyle name="Monétaire 4 3 2" xfId="68"/>
    <cellStyle name="Monétaire 4 3 3" xfId="105"/>
    <cellStyle name="Monétaire 4 4" xfId="56"/>
    <cellStyle name="Monétaire 4 5" xfId="93"/>
    <cellStyle name="Monétaire 5" xfId="24"/>
    <cellStyle name="Monétaire 5 2" xfId="67"/>
    <cellStyle name="Monétaire 5 3" xfId="104"/>
    <cellStyle name="Monétaire 6" xfId="29"/>
    <cellStyle name="Monétaire 6 2" xfId="71"/>
    <cellStyle name="Monétaire 6 3" xfId="108"/>
    <cellStyle name="Monétaire 7" xfId="55"/>
    <cellStyle name="Monétaire 8" xfId="128"/>
    <cellStyle name="Normal" xfId="0" builtinId="0"/>
    <cellStyle name="Normal 2" xfId="4"/>
    <cellStyle name="Normal 2 2" xfId="10"/>
    <cellStyle name="Normal 2 3" xfId="26"/>
    <cellStyle name="Normal 2 4" xfId="9"/>
    <cellStyle name="Normal 3" xfId="11"/>
    <cellStyle name="OSIRIS_LIBEL" xfId="15"/>
    <cellStyle name="Pourcentage" xfId="130" builtinId="5"/>
    <cellStyle name="protégé" xfId="12"/>
    <cellStyle name="Saisie obligatoire" xfId="13"/>
  </cellStyles>
  <dxfs count="8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ill>
        <patternFill>
          <bgColor theme="9" tint="0.59996337778862885"/>
        </patternFill>
      </fill>
    </dxf>
    <dxf>
      <font>
        <color rgb="FFFF0000"/>
      </font>
    </dxf>
    <dxf>
      <font>
        <color rgb="FFFF0000"/>
      </font>
    </dxf>
    <dxf>
      <fill>
        <patternFill>
          <bgColor theme="9" tint="0.59996337778862885"/>
        </patternFill>
      </fill>
    </dxf>
    <dxf>
      <font>
        <color rgb="FFFF000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FF0000"/>
      </font>
    </dxf>
    <dxf>
      <fill>
        <patternFill>
          <bgColor theme="9" tint="0.59996337778862885"/>
        </patternFill>
      </fill>
    </dxf>
    <dxf>
      <font>
        <color rgb="FFFF0000"/>
      </font>
    </dxf>
    <dxf>
      <font>
        <color rgb="FFFF0000"/>
      </font>
    </dxf>
    <dxf>
      <font>
        <color rgb="FFFF0000"/>
      </font>
    </dxf>
    <dxf>
      <font>
        <color rgb="FFFF0000"/>
      </font>
    </dxf>
    <dxf>
      <fill>
        <patternFill>
          <bgColor theme="9" tint="0.59996337778862885"/>
        </patternFill>
      </fill>
    </dxf>
    <dxf>
      <fill>
        <patternFill>
          <bgColor theme="9" tint="0.59996337778862885"/>
        </patternFill>
      </fill>
    </dxf>
    <dxf>
      <fill>
        <patternFill>
          <bgColor theme="9" tint="0.59996337778862885"/>
        </patternFill>
      </fill>
    </dxf>
    <dxf>
      <font>
        <color rgb="FFFF000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9" tint="0.59996337778862885"/>
        </patternFill>
      </fill>
    </dxf>
    <dxf>
      <fill>
        <patternFill>
          <bgColor theme="9" tint="0.59996337778862885"/>
        </patternFill>
      </fill>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9" tint="0.59996337778862885"/>
        </patternFill>
      </fill>
    </dxf>
    <dxf>
      <font>
        <color rgb="FFFF0000"/>
      </font>
    </dxf>
    <dxf>
      <font>
        <color rgb="FFFF0000"/>
      </font>
    </dxf>
    <dxf>
      <font>
        <color rgb="FFFF0000"/>
      </font>
    </dxf>
    <dxf>
      <fill>
        <patternFill>
          <bgColor theme="9" tint="0.59996337778862885"/>
        </patternFill>
      </fill>
    </dxf>
    <dxf>
      <font>
        <color rgb="FFFF0000"/>
      </font>
    </dxf>
    <dxf>
      <fill>
        <patternFill>
          <bgColor theme="9" tint="0.59996337778862885"/>
        </patternFill>
      </fill>
    </dxf>
    <dxf>
      <fill>
        <patternFill>
          <bgColor rgb="FFFF0000"/>
        </patternFill>
      </fill>
    </dxf>
    <dxf>
      <fill>
        <patternFill>
          <bgColor rgb="FFFF000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rgb="FFFF0000"/>
      </font>
    </dxf>
    <dxf>
      <font>
        <color rgb="FFFF0000"/>
      </font>
    </dxf>
    <dxf>
      <font>
        <color rgb="FFFF0000"/>
      </font>
    </dxf>
    <dxf>
      <fill>
        <patternFill patternType="solid">
          <bgColor rgb="FFFF0000"/>
        </patternFill>
      </fill>
    </dxf>
    <dxf>
      <fill>
        <patternFill>
          <bgColor rgb="FFFF0000"/>
        </patternFill>
      </fill>
    </dxf>
  </dxfs>
  <tableStyles count="0" defaultTableStyle="TableStyleMedium2" defaultPivotStyle="PivotStyleLight16"/>
  <colors>
    <mruColors>
      <color rgb="FF33CCCC"/>
      <color rgb="FFFF00FF"/>
      <color rgb="FF000000"/>
      <color rgb="FF009999"/>
      <color rgb="FF006699"/>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97155</xdr:colOff>
      <xdr:row>0</xdr:row>
      <xdr:rowOff>58728</xdr:rowOff>
    </xdr:from>
    <xdr:to>
      <xdr:col>2</xdr:col>
      <xdr:colOff>43708</xdr:colOff>
      <xdr:row>7</xdr:row>
      <xdr:rowOff>1986</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155" y="58728"/>
          <a:ext cx="1470553" cy="1276758"/>
        </a:xfrm>
        <a:prstGeom prst="rect">
          <a:avLst/>
        </a:prstGeom>
      </xdr:spPr>
    </xdr:pic>
    <xdr:clientData/>
  </xdr:twoCellAnchor>
  <xdr:twoCellAnchor editAs="oneCell">
    <xdr:from>
      <xdr:col>20</xdr:col>
      <xdr:colOff>285751</xdr:colOff>
      <xdr:row>0</xdr:row>
      <xdr:rowOff>48797</xdr:rowOff>
    </xdr:from>
    <xdr:to>
      <xdr:col>22</xdr:col>
      <xdr:colOff>742950</xdr:colOff>
      <xdr:row>7</xdr:row>
      <xdr:rowOff>11917</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525751" y="48797"/>
          <a:ext cx="1981199" cy="1296620"/>
        </a:xfrm>
        <a:prstGeom prst="rect">
          <a:avLst/>
        </a:prstGeom>
      </xdr:spPr>
    </xdr:pic>
    <xdr:clientData/>
  </xdr:twoCellAnchor>
  <xdr:twoCellAnchor editAs="oneCell">
    <xdr:from>
      <xdr:col>10</xdr:col>
      <xdr:colOff>426138</xdr:colOff>
      <xdr:row>0</xdr:row>
      <xdr:rowOff>42807</xdr:rowOff>
    </xdr:from>
    <xdr:to>
      <xdr:col>12</xdr:col>
      <xdr:colOff>531971</xdr:colOff>
      <xdr:row>6</xdr:row>
      <xdr:rowOff>170307</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046138" y="42807"/>
          <a:ext cx="1629833" cy="1270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97155</xdr:colOff>
      <xdr:row>0</xdr:row>
      <xdr:rowOff>72111</xdr:rowOff>
    </xdr:from>
    <xdr:to>
      <xdr:col>1</xdr:col>
      <xdr:colOff>85725</xdr:colOff>
      <xdr:row>7</xdr:row>
      <xdr:rowOff>44896</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155" y="72111"/>
          <a:ext cx="1474470" cy="1306285"/>
        </a:xfrm>
        <a:prstGeom prst="rect">
          <a:avLst/>
        </a:prstGeom>
      </xdr:spPr>
    </xdr:pic>
    <xdr:clientData/>
  </xdr:twoCellAnchor>
  <xdr:twoCellAnchor editAs="oneCell">
    <xdr:from>
      <xdr:col>7</xdr:col>
      <xdr:colOff>307288</xdr:colOff>
      <xdr:row>0</xdr:row>
      <xdr:rowOff>44034</xdr:rowOff>
    </xdr:from>
    <xdr:to>
      <xdr:col>9</xdr:col>
      <xdr:colOff>764487</xdr:colOff>
      <xdr:row>7</xdr:row>
      <xdr:rowOff>7154</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785413" y="44034"/>
          <a:ext cx="1981199" cy="1296620"/>
        </a:xfrm>
        <a:prstGeom prst="rect">
          <a:avLst/>
        </a:prstGeom>
      </xdr:spPr>
    </xdr:pic>
    <xdr:clientData/>
  </xdr:twoCellAnchor>
  <xdr:twoCellAnchor editAs="oneCell">
    <xdr:from>
      <xdr:col>4</xdr:col>
      <xdr:colOff>619840</xdr:colOff>
      <xdr:row>0</xdr:row>
      <xdr:rowOff>95194</xdr:rowOff>
    </xdr:from>
    <xdr:to>
      <xdr:col>5</xdr:col>
      <xdr:colOff>868549</xdr:colOff>
      <xdr:row>7</xdr:row>
      <xdr:rowOff>32194</xdr:rowOff>
    </xdr:to>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544515" y="95194"/>
          <a:ext cx="1629833" cy="1270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114159</xdr:rowOff>
    </xdr:from>
    <xdr:to>
      <xdr:col>1</xdr:col>
      <xdr:colOff>890531</xdr:colOff>
      <xdr:row>7</xdr:row>
      <xdr:rowOff>21123</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114159"/>
          <a:ext cx="1411605" cy="1240464"/>
        </a:xfrm>
        <a:prstGeom prst="rect">
          <a:avLst/>
        </a:prstGeom>
      </xdr:spPr>
    </xdr:pic>
    <xdr:clientData/>
  </xdr:twoCellAnchor>
  <xdr:twoCellAnchor editAs="oneCell">
    <xdr:from>
      <xdr:col>8</xdr:col>
      <xdr:colOff>285750</xdr:colOff>
      <xdr:row>0</xdr:row>
      <xdr:rowOff>86081</xdr:rowOff>
    </xdr:from>
    <xdr:to>
      <xdr:col>8</xdr:col>
      <xdr:colOff>2266949</xdr:colOff>
      <xdr:row>7</xdr:row>
      <xdr:rowOff>49201</xdr:rowOff>
    </xdr:to>
    <xdr:pic>
      <xdr:nvPicPr>
        <xdr:cNvPr id="5" name="Imag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592425" y="86081"/>
          <a:ext cx="1981199" cy="1296620"/>
        </a:xfrm>
        <a:prstGeom prst="rect">
          <a:avLst/>
        </a:prstGeom>
      </xdr:spPr>
    </xdr:pic>
    <xdr:clientData/>
  </xdr:twoCellAnchor>
  <xdr:twoCellAnchor editAs="oneCell">
    <xdr:from>
      <xdr:col>3</xdr:col>
      <xdr:colOff>662411</xdr:colOff>
      <xdr:row>0</xdr:row>
      <xdr:rowOff>99141</xdr:rowOff>
    </xdr:from>
    <xdr:to>
      <xdr:col>4</xdr:col>
      <xdr:colOff>324010</xdr:colOff>
      <xdr:row>7</xdr:row>
      <xdr:rowOff>36141</xdr:rowOff>
    </xdr:to>
    <xdr:pic>
      <xdr:nvPicPr>
        <xdr:cNvPr id="6" name="Imag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691861" y="99141"/>
          <a:ext cx="1629833" cy="1270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SN\6.%20SAFRAN\1.%20Dispositifs%20PSN\77.07%20-%20Soutien%20aux%20projets%20pilotes%20et%20d&#233;veloppement\1.%20Parametrage%20Usager\1.%20Envoi%20ASP\Envoi%202\Fiche%20de%20Synth&#232;se%20des%20d&#233;penses%2077.07%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SN/6.%20SAFRAN/1.%20Dispositifs%20PSN/77.07%20-%20Soutien%20aux%20projets%20pilotes%20et%20d&#233;veloppement/1.%20Parametrage%20Usager/1.%20Envoi%20ASP/Envoi%202/Fiche%20de%20Synth&#232;se%20des%20d&#233;penses%2077.07%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is de personnel"/>
      <sheetName val="Liste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egifrance.gouv.fr/jorf/id/JORFTEXT000047416556" TargetMode="External"/><Relationship Id="rId7" Type="http://schemas.openxmlformats.org/officeDocument/2006/relationships/drawing" Target="../drawings/drawing1.xml"/><Relationship Id="rId2" Type="http://schemas.openxmlformats.org/officeDocument/2006/relationships/hyperlink" Target="https://daaf.mayotte.agriculture.gouv.fr/guide-du-beneficiaire-et-notice-transversale-a618.html" TargetMode="External"/><Relationship Id="rId1" Type="http://schemas.openxmlformats.org/officeDocument/2006/relationships/hyperlink" Target="https://daaf.mayotte.agriculture.gouv.fr/guide-du-beneficiaire-et-notice-transversale-a618.html" TargetMode="External"/><Relationship Id="rId6" Type="http://schemas.openxmlformats.org/officeDocument/2006/relationships/printerSettings" Target="../printerSettings/printerSettings1.bin"/><Relationship Id="rId5" Type="http://schemas.openxmlformats.org/officeDocument/2006/relationships/hyperlink" Target="https://www.legifrance.gouv.fr/jorf/id/JORFTEXT000048092179" TargetMode="External"/><Relationship Id="rId4" Type="http://schemas.openxmlformats.org/officeDocument/2006/relationships/hyperlink" Target="https://www.legifrance.gouv.fr/jorf/id/JORFTEXT00004809217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4" tint="0.39997558519241921"/>
    <pageSetUpPr fitToPage="1"/>
  </sheetPr>
  <dimension ref="A1:X63"/>
  <sheetViews>
    <sheetView tabSelected="1" zoomScaleNormal="100" workbookViewId="0">
      <selection activeCell="A9" sqref="A9:W9"/>
    </sheetView>
  </sheetViews>
  <sheetFormatPr baseColWidth="10" defaultColWidth="11.42578125" defaultRowHeight="15" x14ac:dyDescent="0.25"/>
  <cols>
    <col min="1" max="15" width="11.42578125" style="36"/>
    <col min="16" max="16" width="19.5703125" style="36" customWidth="1"/>
    <col min="17" max="22" width="11.42578125" style="36"/>
    <col min="23" max="23" width="16" style="36" customWidth="1"/>
    <col min="24" max="16384" width="11.42578125" style="36"/>
  </cols>
  <sheetData>
    <row r="1" spans="1:23" x14ac:dyDescent="0.25">
      <c r="A1" s="19"/>
      <c r="B1" s="19"/>
      <c r="C1" s="19"/>
      <c r="D1" s="19"/>
      <c r="E1" s="19"/>
      <c r="F1" s="3"/>
    </row>
    <row r="2" spans="1:23" x14ac:dyDescent="0.25">
      <c r="A2" s="19"/>
      <c r="B2" s="19"/>
      <c r="C2" s="19"/>
      <c r="D2" s="19"/>
      <c r="E2" s="19"/>
      <c r="F2" s="3"/>
    </row>
    <row r="3" spans="1:23" x14ac:dyDescent="0.25">
      <c r="A3" s="19"/>
      <c r="B3" s="19"/>
      <c r="C3" s="19"/>
      <c r="D3" s="19"/>
      <c r="E3" s="19"/>
      <c r="F3" s="3"/>
    </row>
    <row r="4" spans="1:23" x14ac:dyDescent="0.25">
      <c r="A4" s="19"/>
      <c r="B4" s="19"/>
      <c r="C4" s="19"/>
      <c r="D4" s="34"/>
      <c r="E4" s="19"/>
      <c r="F4" s="3"/>
    </row>
    <row r="5" spans="1:23" x14ac:dyDescent="0.25">
      <c r="A5" s="19"/>
      <c r="B5" s="19"/>
      <c r="C5" s="19"/>
      <c r="D5" s="34"/>
      <c r="E5" s="19"/>
      <c r="F5" s="3"/>
    </row>
    <row r="6" spans="1:23" x14ac:dyDescent="0.25">
      <c r="A6" s="19"/>
      <c r="B6" s="19"/>
      <c r="C6" s="19"/>
      <c r="D6" s="19"/>
      <c r="E6" s="19"/>
      <c r="F6" s="3"/>
    </row>
    <row r="7" spans="1:23" x14ac:dyDescent="0.25">
      <c r="A7" s="19"/>
      <c r="B7" s="1"/>
      <c r="C7" s="1"/>
      <c r="D7" s="19"/>
      <c r="E7" s="19"/>
      <c r="F7" s="3"/>
    </row>
    <row r="8" spans="1:23" x14ac:dyDescent="0.25">
      <c r="A8" s="19"/>
      <c r="B8" s="1"/>
      <c r="C8" s="1"/>
      <c r="D8" s="19"/>
      <c r="E8" s="19"/>
      <c r="F8" s="3"/>
    </row>
    <row r="9" spans="1:23" ht="63.6" customHeight="1" x14ac:dyDescent="0.25">
      <c r="A9" s="374" t="s">
        <v>232</v>
      </c>
      <c r="B9" s="374"/>
      <c r="C9" s="374"/>
      <c r="D9" s="374"/>
      <c r="E9" s="374"/>
      <c r="F9" s="374"/>
      <c r="G9" s="374"/>
      <c r="H9" s="374"/>
      <c r="I9" s="374"/>
      <c r="J9" s="374"/>
      <c r="K9" s="374"/>
      <c r="L9" s="374"/>
      <c r="M9" s="374"/>
      <c r="N9" s="374"/>
      <c r="O9" s="374"/>
      <c r="P9" s="374"/>
      <c r="Q9" s="374"/>
      <c r="R9" s="374"/>
      <c r="S9" s="374"/>
      <c r="T9" s="374"/>
      <c r="U9" s="374"/>
      <c r="V9" s="374"/>
      <c r="W9" s="374"/>
    </row>
    <row r="10" spans="1:23" ht="15.75" thickBot="1" x14ac:dyDescent="0.3">
      <c r="L10" s="59" t="s">
        <v>313</v>
      </c>
    </row>
    <row r="11" spans="1:23" ht="15.75" thickBot="1" x14ac:dyDescent="0.3"/>
    <row r="12" spans="1:23" ht="24" thickBot="1" x14ac:dyDescent="0.3">
      <c r="A12" s="375" t="s">
        <v>35</v>
      </c>
      <c r="B12" s="376"/>
      <c r="C12" s="376"/>
      <c r="D12" s="376"/>
      <c r="E12" s="376"/>
      <c r="F12" s="376"/>
      <c r="G12" s="376"/>
      <c r="H12" s="376"/>
      <c r="I12" s="376"/>
      <c r="J12" s="376"/>
      <c r="K12" s="376"/>
      <c r="L12" s="376"/>
      <c r="M12" s="376"/>
      <c r="N12" s="376"/>
      <c r="O12" s="376"/>
      <c r="P12" s="376"/>
      <c r="Q12" s="376"/>
      <c r="R12" s="376"/>
      <c r="S12" s="376"/>
      <c r="T12" s="376"/>
      <c r="U12" s="376"/>
      <c r="V12" s="376"/>
      <c r="W12" s="377"/>
    </row>
    <row r="13" spans="1:23" ht="15" customHeight="1" x14ac:dyDescent="0.25">
      <c r="A13" s="382" t="s">
        <v>68</v>
      </c>
      <c r="B13" s="383"/>
      <c r="C13" s="383"/>
      <c r="D13" s="383"/>
      <c r="E13" s="383"/>
      <c r="F13" s="383"/>
      <c r="G13" s="383"/>
      <c r="H13" s="383"/>
      <c r="I13" s="383"/>
      <c r="J13" s="383"/>
      <c r="K13" s="383"/>
      <c r="L13" s="383"/>
      <c r="M13" s="383"/>
      <c r="N13" s="383"/>
      <c r="O13" s="383"/>
      <c r="P13" s="383"/>
      <c r="Q13" s="383"/>
      <c r="R13" s="383"/>
      <c r="S13" s="383"/>
      <c r="T13" s="383"/>
      <c r="U13" s="383"/>
      <c r="V13" s="383"/>
      <c r="W13" s="384"/>
    </row>
    <row r="14" spans="1:23" ht="15" customHeight="1" x14ac:dyDescent="0.25">
      <c r="A14" s="57"/>
      <c r="B14" s="56"/>
      <c r="C14" s="56"/>
      <c r="D14" s="127" t="s">
        <v>70</v>
      </c>
      <c r="E14" s="128"/>
      <c r="F14" s="128"/>
      <c r="G14" s="128"/>
      <c r="H14" s="128"/>
      <c r="I14" s="128"/>
      <c r="J14" s="128"/>
      <c r="K14" s="128"/>
      <c r="L14" s="128"/>
      <c r="M14" s="130" t="s">
        <v>69</v>
      </c>
      <c r="N14" s="129"/>
      <c r="O14" s="129"/>
      <c r="P14" s="129"/>
      <c r="Q14" s="129"/>
      <c r="R14" s="129"/>
      <c r="S14" s="129"/>
      <c r="T14" s="129"/>
      <c r="U14" s="56"/>
      <c r="V14" s="56"/>
      <c r="W14" s="58"/>
    </row>
    <row r="15" spans="1:23" ht="15" customHeight="1" x14ac:dyDescent="0.25">
      <c r="A15" s="99"/>
      <c r="B15" s="100"/>
      <c r="C15" s="100"/>
      <c r="D15" s="100"/>
      <c r="E15" s="100"/>
      <c r="F15" s="100"/>
      <c r="G15" s="100"/>
      <c r="H15" s="100"/>
      <c r="I15" s="100"/>
      <c r="J15" s="100"/>
      <c r="K15" s="100"/>
      <c r="L15" s="100"/>
      <c r="M15" s="100"/>
      <c r="N15" s="100"/>
      <c r="O15" s="100"/>
      <c r="P15" s="100"/>
      <c r="Q15" s="100"/>
      <c r="R15" s="100"/>
      <c r="S15" s="100"/>
      <c r="T15" s="100"/>
      <c r="U15" s="100"/>
      <c r="V15" s="100"/>
      <c r="W15" s="101"/>
    </row>
    <row r="16" spans="1:23" ht="15" customHeight="1" x14ac:dyDescent="0.25">
      <c r="A16" s="385" t="s">
        <v>76</v>
      </c>
      <c r="B16" s="386"/>
      <c r="C16" s="386"/>
      <c r="D16" s="386"/>
      <c r="E16" s="386"/>
      <c r="F16" s="386"/>
      <c r="G16" s="386"/>
      <c r="H16" s="386"/>
      <c r="I16" s="386"/>
      <c r="J16" s="386"/>
      <c r="K16" s="386"/>
      <c r="L16" s="386"/>
      <c r="M16" s="386"/>
      <c r="N16" s="386"/>
      <c r="O16" s="386"/>
      <c r="P16" s="386"/>
      <c r="Q16" s="386"/>
      <c r="R16" s="386"/>
      <c r="S16" s="386"/>
      <c r="T16" s="386"/>
      <c r="U16" s="386"/>
      <c r="V16" s="386"/>
      <c r="W16" s="387"/>
    </row>
    <row r="17" spans="1:23" ht="15" customHeight="1" x14ac:dyDescent="0.25">
      <c r="A17" s="99"/>
      <c r="B17" s="100"/>
      <c r="C17" s="100"/>
      <c r="D17" s="100"/>
      <c r="E17" s="100"/>
      <c r="F17" s="100"/>
      <c r="G17" s="100"/>
      <c r="H17" s="100"/>
      <c r="I17" s="100"/>
      <c r="J17" s="100"/>
      <c r="K17" s="100"/>
      <c r="L17" s="100"/>
      <c r="M17" s="100"/>
      <c r="N17" s="100"/>
      <c r="O17" s="100"/>
      <c r="P17" s="100"/>
      <c r="Q17" s="100"/>
      <c r="R17" s="100"/>
      <c r="S17" s="100"/>
      <c r="T17" s="100"/>
      <c r="U17" s="100"/>
      <c r="V17" s="100"/>
      <c r="W17" s="101"/>
    </row>
    <row r="18" spans="1:23" ht="15" customHeight="1" thickBot="1" x14ac:dyDescent="0.3">
      <c r="A18" s="388" t="s">
        <v>67</v>
      </c>
      <c r="B18" s="389"/>
      <c r="C18" s="389"/>
      <c r="D18" s="389"/>
      <c r="E18" s="389"/>
      <c r="F18" s="389"/>
      <c r="G18" s="389"/>
      <c r="H18" s="389"/>
      <c r="I18" s="389"/>
      <c r="J18" s="389"/>
      <c r="K18" s="389"/>
      <c r="L18" s="389"/>
      <c r="M18" s="389"/>
      <c r="N18" s="389"/>
      <c r="O18" s="389"/>
      <c r="P18" s="389"/>
      <c r="Q18" s="389"/>
      <c r="R18" s="389"/>
      <c r="S18" s="389"/>
      <c r="T18" s="389"/>
      <c r="U18" s="389"/>
      <c r="V18" s="389"/>
      <c r="W18" s="390"/>
    </row>
    <row r="20" spans="1:23" ht="15.75" thickBot="1" x14ac:dyDescent="0.3"/>
    <row r="21" spans="1:23" ht="24" thickBot="1" x14ac:dyDescent="0.3">
      <c r="A21" s="375" t="s">
        <v>36</v>
      </c>
      <c r="B21" s="376"/>
      <c r="C21" s="376"/>
      <c r="D21" s="376"/>
      <c r="E21" s="376"/>
      <c r="F21" s="376"/>
      <c r="G21" s="376"/>
      <c r="H21" s="376"/>
      <c r="I21" s="376"/>
      <c r="J21" s="376"/>
      <c r="K21" s="376"/>
      <c r="L21" s="376"/>
      <c r="M21" s="376"/>
      <c r="N21" s="376"/>
      <c r="O21" s="376"/>
      <c r="P21" s="376"/>
      <c r="Q21" s="376"/>
      <c r="R21" s="376"/>
      <c r="S21" s="376"/>
      <c r="T21" s="376"/>
      <c r="U21" s="376"/>
      <c r="V21" s="376"/>
      <c r="W21" s="377"/>
    </row>
    <row r="22" spans="1:23" ht="18.75" customHeight="1" x14ac:dyDescent="0.25">
      <c r="A22" s="339" t="s">
        <v>25</v>
      </c>
      <c r="B22" s="340"/>
      <c r="C22" s="340"/>
      <c r="D22" s="340"/>
      <c r="E22" s="340"/>
      <c r="F22" s="340"/>
      <c r="G22" s="340"/>
      <c r="H22" s="340"/>
      <c r="I22" s="340"/>
      <c r="J22" s="340"/>
      <c r="K22" s="340"/>
      <c r="L22" s="340"/>
      <c r="M22" s="340"/>
      <c r="N22" s="340"/>
      <c r="O22" s="340"/>
      <c r="P22" s="340"/>
      <c r="Q22" s="340"/>
      <c r="R22" s="340"/>
      <c r="S22" s="340"/>
      <c r="T22" s="340"/>
      <c r="U22" s="340"/>
      <c r="V22" s="340"/>
      <c r="W22" s="341"/>
    </row>
    <row r="23" spans="1:23" ht="45" customHeight="1" thickBot="1" x14ac:dyDescent="0.3">
      <c r="A23" s="345" t="s">
        <v>195</v>
      </c>
      <c r="B23" s="346"/>
      <c r="C23" s="346"/>
      <c r="D23" s="346"/>
      <c r="E23" s="346"/>
      <c r="F23" s="346"/>
      <c r="G23" s="346"/>
      <c r="H23" s="346"/>
      <c r="I23" s="346"/>
      <c r="J23" s="346"/>
      <c r="K23" s="346"/>
      <c r="L23" s="346"/>
      <c r="M23" s="346"/>
      <c r="N23" s="346"/>
      <c r="O23" s="346"/>
      <c r="P23" s="346"/>
      <c r="Q23" s="346"/>
      <c r="R23" s="346"/>
      <c r="S23" s="346"/>
      <c r="T23" s="346"/>
      <c r="U23" s="346"/>
      <c r="V23" s="346"/>
      <c r="W23" s="347"/>
    </row>
    <row r="24" spans="1:23" ht="18.75" customHeight="1" x14ac:dyDescent="0.25">
      <c r="A24" s="339" t="s">
        <v>200</v>
      </c>
      <c r="B24" s="340"/>
      <c r="C24" s="340"/>
      <c r="D24" s="340"/>
      <c r="E24" s="340"/>
      <c r="F24" s="340"/>
      <c r="G24" s="340"/>
      <c r="H24" s="340"/>
      <c r="I24" s="340"/>
      <c r="J24" s="340"/>
      <c r="K24" s="340"/>
      <c r="L24" s="340"/>
      <c r="M24" s="340"/>
      <c r="N24" s="340"/>
      <c r="O24" s="340"/>
      <c r="P24" s="340"/>
      <c r="Q24" s="340"/>
      <c r="R24" s="340"/>
      <c r="S24" s="340"/>
      <c r="T24" s="340"/>
      <c r="U24" s="340"/>
      <c r="V24" s="340"/>
      <c r="W24" s="341"/>
    </row>
    <row r="25" spans="1:23" x14ac:dyDescent="0.25">
      <c r="A25" s="342" t="s">
        <v>107</v>
      </c>
      <c r="B25" s="343"/>
      <c r="C25" s="343"/>
      <c r="D25" s="343"/>
      <c r="E25" s="343"/>
      <c r="F25" s="343"/>
      <c r="G25" s="343"/>
      <c r="H25" s="343"/>
      <c r="I25" s="343"/>
      <c r="J25" s="343"/>
      <c r="K25" s="343"/>
      <c r="L25" s="343"/>
      <c r="M25" s="343"/>
      <c r="N25" s="343"/>
      <c r="O25" s="343"/>
      <c r="P25" s="343"/>
      <c r="Q25" s="343"/>
      <c r="R25" s="343"/>
      <c r="S25" s="343"/>
      <c r="T25" s="343"/>
      <c r="U25" s="343"/>
      <c r="V25" s="343"/>
      <c r="W25" s="344"/>
    </row>
    <row r="26" spans="1:23" x14ac:dyDescent="0.25">
      <c r="A26" s="67"/>
      <c r="B26" s="68"/>
      <c r="C26" s="68"/>
      <c r="D26" s="68"/>
      <c r="E26" s="68"/>
      <c r="F26" s="68"/>
      <c r="G26" s="68"/>
      <c r="H26" s="381" t="s">
        <v>108</v>
      </c>
      <c r="I26" s="381"/>
      <c r="J26" s="353" t="s">
        <v>109</v>
      </c>
      <c r="K26" s="354"/>
      <c r="L26" s="354"/>
      <c r="M26" s="354"/>
      <c r="N26" s="354"/>
      <c r="O26" s="354"/>
      <c r="P26" s="355"/>
      <c r="Q26" s="68"/>
      <c r="R26" s="68"/>
      <c r="S26" s="68"/>
      <c r="T26" s="68"/>
      <c r="U26" s="68"/>
      <c r="V26" s="68"/>
      <c r="W26" s="69"/>
    </row>
    <row r="27" spans="1:23" x14ac:dyDescent="0.25">
      <c r="A27" s="67"/>
      <c r="B27" s="68"/>
      <c r="C27" s="68"/>
      <c r="D27" s="68"/>
      <c r="E27" s="68"/>
      <c r="F27" s="68"/>
      <c r="G27" s="68"/>
      <c r="H27" s="391" t="s">
        <v>103</v>
      </c>
      <c r="I27" s="391"/>
      <c r="J27" s="356">
        <v>60000</v>
      </c>
      <c r="K27" s="357"/>
      <c r="L27" s="357"/>
      <c r="M27" s="357"/>
      <c r="N27" s="357"/>
      <c r="O27" s="357"/>
      <c r="P27" s="358"/>
      <c r="Q27" s="68"/>
      <c r="R27" s="68"/>
      <c r="S27" s="68"/>
      <c r="T27" s="68"/>
      <c r="U27" s="68"/>
      <c r="V27" s="68"/>
      <c r="W27" s="69"/>
    </row>
    <row r="28" spans="1:23" x14ac:dyDescent="0.25">
      <c r="A28" s="67"/>
      <c r="B28" s="68"/>
      <c r="C28" s="68"/>
      <c r="D28" s="68"/>
      <c r="E28" s="68"/>
      <c r="F28" s="68"/>
      <c r="G28" s="68"/>
      <c r="H28" s="348" t="s">
        <v>106</v>
      </c>
      <c r="I28" s="348"/>
      <c r="J28" s="359">
        <v>80000</v>
      </c>
      <c r="K28" s="360"/>
      <c r="L28" s="360"/>
      <c r="M28" s="360"/>
      <c r="N28" s="360"/>
      <c r="O28" s="360"/>
      <c r="P28" s="361"/>
      <c r="Q28" s="68"/>
      <c r="R28" s="68"/>
      <c r="S28" s="68"/>
      <c r="T28" s="68"/>
      <c r="U28" s="68"/>
      <c r="V28" s="68"/>
      <c r="W28" s="69"/>
    </row>
    <row r="29" spans="1:23" x14ac:dyDescent="0.25">
      <c r="A29" s="67"/>
      <c r="B29" s="68"/>
      <c r="C29" s="68"/>
      <c r="D29" s="68"/>
      <c r="E29" s="68"/>
      <c r="F29" s="68"/>
      <c r="G29" s="68"/>
      <c r="H29" s="348" t="s">
        <v>105</v>
      </c>
      <c r="I29" s="348"/>
      <c r="J29" s="359">
        <v>110000</v>
      </c>
      <c r="K29" s="360"/>
      <c r="L29" s="360"/>
      <c r="M29" s="360"/>
      <c r="N29" s="360"/>
      <c r="O29" s="360"/>
      <c r="P29" s="361"/>
      <c r="Q29" s="68"/>
      <c r="R29" s="68"/>
      <c r="S29" s="68"/>
      <c r="T29" s="68"/>
      <c r="U29" s="68"/>
      <c r="V29" s="68"/>
      <c r="W29" s="69"/>
    </row>
    <row r="30" spans="1:23" x14ac:dyDescent="0.25">
      <c r="A30" s="67"/>
      <c r="B30" s="68"/>
      <c r="C30" s="68"/>
      <c r="D30" s="68"/>
      <c r="E30" s="68"/>
      <c r="F30" s="68"/>
      <c r="G30" s="68"/>
      <c r="H30" s="349" t="s">
        <v>104</v>
      </c>
      <c r="I30" s="349"/>
      <c r="J30" s="368">
        <v>140000</v>
      </c>
      <c r="K30" s="369"/>
      <c r="L30" s="369"/>
      <c r="M30" s="369"/>
      <c r="N30" s="369"/>
      <c r="O30" s="369"/>
      <c r="P30" s="370"/>
      <c r="Q30" s="68"/>
      <c r="R30" s="68"/>
      <c r="S30" s="68"/>
      <c r="T30" s="68"/>
      <c r="U30" s="68"/>
      <c r="V30" s="68"/>
      <c r="W30" s="69"/>
    </row>
    <row r="31" spans="1:23" ht="45" customHeight="1" thickBot="1" x14ac:dyDescent="0.3">
      <c r="A31" s="350" t="s">
        <v>196</v>
      </c>
      <c r="B31" s="351"/>
      <c r="C31" s="351"/>
      <c r="D31" s="351"/>
      <c r="E31" s="351"/>
      <c r="F31" s="351"/>
      <c r="G31" s="351"/>
      <c r="H31" s="351"/>
      <c r="I31" s="351"/>
      <c r="J31" s="351"/>
      <c r="K31" s="351"/>
      <c r="L31" s="351"/>
      <c r="M31" s="351"/>
      <c r="N31" s="351"/>
      <c r="O31" s="351"/>
      <c r="P31" s="351"/>
      <c r="Q31" s="351"/>
      <c r="R31" s="351"/>
      <c r="S31" s="351"/>
      <c r="T31" s="351"/>
      <c r="U31" s="351"/>
      <c r="V31" s="351"/>
      <c r="W31" s="352"/>
    </row>
    <row r="32" spans="1:23" ht="18.75" customHeight="1" x14ac:dyDescent="0.25">
      <c r="A32" s="339" t="s">
        <v>201</v>
      </c>
      <c r="B32" s="340"/>
      <c r="C32" s="340"/>
      <c r="D32" s="340"/>
      <c r="E32" s="340"/>
      <c r="F32" s="340"/>
      <c r="G32" s="340"/>
      <c r="H32" s="340"/>
      <c r="I32" s="340"/>
      <c r="J32" s="340"/>
      <c r="K32" s="340"/>
      <c r="L32" s="340"/>
      <c r="M32" s="340"/>
      <c r="N32" s="340"/>
      <c r="O32" s="340"/>
      <c r="P32" s="340"/>
      <c r="Q32" s="340"/>
      <c r="R32" s="340"/>
      <c r="S32" s="340"/>
      <c r="T32" s="340"/>
      <c r="U32" s="340"/>
      <c r="V32" s="340"/>
      <c r="W32" s="341"/>
    </row>
    <row r="33" spans="1:24" ht="45" customHeight="1" thickBot="1" x14ac:dyDescent="0.3">
      <c r="A33" s="345" t="s">
        <v>110</v>
      </c>
      <c r="B33" s="346"/>
      <c r="C33" s="346"/>
      <c r="D33" s="346"/>
      <c r="E33" s="346"/>
      <c r="F33" s="346"/>
      <c r="G33" s="346"/>
      <c r="H33" s="346"/>
      <c r="I33" s="346"/>
      <c r="J33" s="346"/>
      <c r="K33" s="346"/>
      <c r="L33" s="346"/>
      <c r="M33" s="346"/>
      <c r="N33" s="346"/>
      <c r="O33" s="346"/>
      <c r="P33" s="346"/>
      <c r="Q33" s="346"/>
      <c r="R33" s="346"/>
      <c r="S33" s="346"/>
      <c r="T33" s="346"/>
      <c r="U33" s="346"/>
      <c r="V33" s="346"/>
      <c r="W33" s="347"/>
    </row>
    <row r="34" spans="1:24" ht="18.75" customHeight="1" x14ac:dyDescent="0.25">
      <c r="A34" s="339" t="s">
        <v>140</v>
      </c>
      <c r="B34" s="340"/>
      <c r="C34" s="340"/>
      <c r="D34" s="340"/>
      <c r="E34" s="340"/>
      <c r="F34" s="340"/>
      <c r="G34" s="340"/>
      <c r="H34" s="340"/>
      <c r="I34" s="340"/>
      <c r="J34" s="340"/>
      <c r="K34" s="340"/>
      <c r="L34" s="340"/>
      <c r="M34" s="340"/>
      <c r="N34" s="340"/>
      <c r="O34" s="340"/>
      <c r="P34" s="340"/>
      <c r="Q34" s="340"/>
      <c r="R34" s="340"/>
      <c r="S34" s="340"/>
      <c r="T34" s="340"/>
      <c r="U34" s="340"/>
      <c r="V34" s="340"/>
      <c r="W34" s="341"/>
    </row>
    <row r="35" spans="1:24" ht="99.95" customHeight="1" thickBot="1" x14ac:dyDescent="0.3">
      <c r="A35" s="345" t="s">
        <v>111</v>
      </c>
      <c r="B35" s="346"/>
      <c r="C35" s="346"/>
      <c r="D35" s="346"/>
      <c r="E35" s="346"/>
      <c r="F35" s="346"/>
      <c r="G35" s="346"/>
      <c r="H35" s="346"/>
      <c r="I35" s="346"/>
      <c r="J35" s="346"/>
      <c r="K35" s="346"/>
      <c r="L35" s="346"/>
      <c r="M35" s="346"/>
      <c r="N35" s="346"/>
      <c r="O35" s="346"/>
      <c r="P35" s="346"/>
      <c r="Q35" s="346"/>
      <c r="R35" s="346"/>
      <c r="S35" s="346"/>
      <c r="T35" s="346"/>
      <c r="U35" s="346"/>
      <c r="V35" s="346"/>
      <c r="W35" s="347"/>
    </row>
    <row r="36" spans="1:24" ht="18.75" customHeight="1" x14ac:dyDescent="0.25">
      <c r="A36" s="339" t="s">
        <v>197</v>
      </c>
      <c r="B36" s="340"/>
      <c r="C36" s="340"/>
      <c r="D36" s="340"/>
      <c r="E36" s="340"/>
      <c r="F36" s="340"/>
      <c r="G36" s="340"/>
      <c r="H36" s="340"/>
      <c r="I36" s="340"/>
      <c r="J36" s="340"/>
      <c r="K36" s="340"/>
      <c r="L36" s="340"/>
      <c r="M36" s="340"/>
      <c r="N36" s="340"/>
      <c r="O36" s="340"/>
      <c r="P36" s="340"/>
      <c r="Q36" s="340"/>
      <c r="R36" s="340"/>
      <c r="S36" s="340"/>
      <c r="T36" s="340"/>
      <c r="U36" s="340"/>
      <c r="V36" s="340"/>
      <c r="W36" s="341"/>
    </row>
    <row r="37" spans="1:24" ht="45.75" customHeight="1" x14ac:dyDescent="0.25">
      <c r="A37" s="345" t="s">
        <v>199</v>
      </c>
      <c r="B37" s="346"/>
      <c r="C37" s="346"/>
      <c r="D37" s="346"/>
      <c r="E37" s="346"/>
      <c r="F37" s="346"/>
      <c r="G37" s="346"/>
      <c r="H37" s="346"/>
      <c r="I37" s="346"/>
      <c r="J37" s="346"/>
      <c r="K37" s="346"/>
      <c r="L37" s="346"/>
      <c r="M37" s="346"/>
      <c r="N37" s="346"/>
      <c r="O37" s="346"/>
      <c r="P37" s="346"/>
      <c r="Q37" s="346"/>
      <c r="R37" s="346"/>
      <c r="S37" s="346"/>
      <c r="T37" s="346"/>
      <c r="U37" s="346"/>
      <c r="V37" s="346"/>
      <c r="W37" s="347"/>
      <c r="X37" s="40"/>
    </row>
    <row r="38" spans="1:24" ht="15" customHeight="1" x14ac:dyDescent="0.25">
      <c r="A38" s="362" t="s">
        <v>112</v>
      </c>
      <c r="B38" s="363"/>
      <c r="C38" s="363"/>
      <c r="D38" s="363"/>
      <c r="E38" s="363"/>
      <c r="F38" s="363"/>
      <c r="G38" s="363"/>
      <c r="H38" s="363"/>
      <c r="I38" s="363"/>
      <c r="J38" s="363"/>
      <c r="K38" s="363"/>
      <c r="L38" s="363"/>
      <c r="M38" s="363"/>
      <c r="N38" s="363"/>
      <c r="O38" s="363"/>
      <c r="P38" s="363"/>
      <c r="Q38" s="363"/>
      <c r="R38" s="363"/>
      <c r="S38" s="363"/>
      <c r="T38" s="363"/>
      <c r="U38" s="363"/>
      <c r="V38" s="363"/>
      <c r="W38" s="364"/>
    </row>
    <row r="39" spans="1:24" ht="15" customHeight="1" x14ac:dyDescent="0.25">
      <c r="A39" s="362" t="s">
        <v>113</v>
      </c>
      <c r="B39" s="363"/>
      <c r="C39" s="363"/>
      <c r="D39" s="363"/>
      <c r="E39" s="363"/>
      <c r="F39" s="363"/>
      <c r="G39" s="363"/>
      <c r="H39" s="363"/>
      <c r="I39" s="363"/>
      <c r="J39" s="363"/>
      <c r="K39" s="363"/>
      <c r="L39" s="363"/>
      <c r="M39" s="363"/>
      <c r="N39" s="363"/>
      <c r="O39" s="363"/>
      <c r="P39" s="363"/>
      <c r="Q39" s="363"/>
      <c r="R39" s="363"/>
      <c r="S39" s="363"/>
      <c r="T39" s="363"/>
      <c r="U39" s="363"/>
      <c r="V39" s="363"/>
      <c r="W39" s="364"/>
      <c r="X39" s="40"/>
    </row>
    <row r="40" spans="1:24" ht="15" customHeight="1" x14ac:dyDescent="0.25">
      <c r="A40" s="365" t="s">
        <v>114</v>
      </c>
      <c r="B40" s="366"/>
      <c r="C40" s="366"/>
      <c r="D40" s="366"/>
      <c r="E40" s="366"/>
      <c r="F40" s="366"/>
      <c r="G40" s="366"/>
      <c r="H40" s="366"/>
      <c r="I40" s="366"/>
      <c r="J40" s="366"/>
      <c r="K40" s="366"/>
      <c r="L40" s="366"/>
      <c r="M40" s="366"/>
      <c r="N40" s="366"/>
      <c r="O40" s="366"/>
      <c r="P40" s="366"/>
      <c r="Q40" s="366"/>
      <c r="R40" s="366"/>
      <c r="S40" s="366"/>
      <c r="T40" s="366"/>
      <c r="U40" s="366"/>
      <c r="V40" s="366"/>
      <c r="W40" s="367"/>
    </row>
    <row r="41" spans="1:24" x14ac:dyDescent="0.25">
      <c r="A41" s="37"/>
      <c r="B41" s="38"/>
      <c r="C41" s="38"/>
      <c r="D41" s="38"/>
      <c r="E41" s="38"/>
      <c r="F41" s="38"/>
      <c r="G41" s="38"/>
      <c r="H41" s="38"/>
      <c r="I41" s="38"/>
      <c r="J41" s="38"/>
      <c r="K41" s="38"/>
      <c r="L41" s="38"/>
      <c r="M41" s="38"/>
      <c r="N41" s="38"/>
      <c r="O41" s="38"/>
      <c r="P41" s="38"/>
      <c r="Q41" s="38"/>
      <c r="R41" s="38"/>
      <c r="S41" s="38"/>
      <c r="T41" s="38"/>
      <c r="U41" s="38"/>
      <c r="V41" s="38"/>
      <c r="W41" s="39"/>
    </row>
    <row r="42" spans="1:24" ht="32.25" customHeight="1" x14ac:dyDescent="0.25">
      <c r="A42" s="40"/>
      <c r="I42" s="378" t="s">
        <v>45</v>
      </c>
      <c r="J42" s="379"/>
      <c r="K42" s="380"/>
      <c r="L42" s="378" t="s">
        <v>56</v>
      </c>
      <c r="M42" s="379"/>
      <c r="N42" s="379"/>
      <c r="O42" s="380"/>
      <c r="W42" s="41"/>
    </row>
    <row r="43" spans="1:24" ht="15" customHeight="1" x14ac:dyDescent="0.25">
      <c r="A43" s="40"/>
      <c r="I43" s="337" t="s">
        <v>25</v>
      </c>
      <c r="J43" s="337"/>
      <c r="K43" s="337"/>
      <c r="L43" s="338" t="s">
        <v>80</v>
      </c>
      <c r="M43" s="338"/>
      <c r="N43" s="338"/>
      <c r="O43" s="338"/>
    </row>
    <row r="44" spans="1:24" ht="15" customHeight="1" x14ac:dyDescent="0.25">
      <c r="A44" s="40"/>
      <c r="I44" s="337"/>
      <c r="J44" s="337"/>
      <c r="K44" s="337"/>
      <c r="L44" s="338" t="s">
        <v>81</v>
      </c>
      <c r="M44" s="338"/>
      <c r="N44" s="338"/>
      <c r="O44" s="338"/>
    </row>
    <row r="45" spans="1:24" ht="15" customHeight="1" x14ac:dyDescent="0.25">
      <c r="A45" s="40"/>
      <c r="I45" s="337"/>
      <c r="J45" s="337"/>
      <c r="K45" s="337"/>
      <c r="L45" s="338" t="s">
        <v>83</v>
      </c>
      <c r="M45" s="338"/>
      <c r="N45" s="338"/>
      <c r="O45" s="338"/>
    </row>
    <row r="46" spans="1:24" ht="15" customHeight="1" x14ac:dyDescent="0.25">
      <c r="A46" s="40"/>
      <c r="I46" s="337"/>
      <c r="J46" s="337"/>
      <c r="K46" s="337"/>
      <c r="L46" s="338" t="s">
        <v>82</v>
      </c>
      <c r="M46" s="338"/>
      <c r="N46" s="338"/>
      <c r="O46" s="338"/>
    </row>
    <row r="47" spans="1:24" ht="15" customHeight="1" x14ac:dyDescent="0.25">
      <c r="A47" s="40"/>
      <c r="I47" s="337"/>
      <c r="J47" s="337"/>
      <c r="K47" s="337"/>
      <c r="L47" s="338" t="s">
        <v>84</v>
      </c>
      <c r="M47" s="338"/>
      <c r="N47" s="338"/>
      <c r="O47" s="338"/>
    </row>
    <row r="48" spans="1:24" x14ac:dyDescent="0.25">
      <c r="A48" s="40"/>
      <c r="I48" s="337" t="s">
        <v>77</v>
      </c>
      <c r="J48" s="337"/>
      <c r="K48" s="337"/>
      <c r="L48" s="338" t="s">
        <v>85</v>
      </c>
      <c r="M48" s="338"/>
      <c r="N48" s="338"/>
      <c r="O48" s="338"/>
    </row>
    <row r="49" spans="1:23" ht="15" customHeight="1" x14ac:dyDescent="0.25">
      <c r="A49" s="40"/>
      <c r="I49" s="337"/>
      <c r="J49" s="337"/>
      <c r="K49" s="337"/>
      <c r="L49" s="338" t="s">
        <v>86</v>
      </c>
      <c r="M49" s="338"/>
      <c r="N49" s="338"/>
      <c r="O49" s="338"/>
    </row>
    <row r="50" spans="1:23" ht="15" customHeight="1" x14ac:dyDescent="0.25">
      <c r="A50" s="40"/>
      <c r="I50" s="337"/>
      <c r="J50" s="337"/>
      <c r="K50" s="337"/>
      <c r="L50" s="338" t="s">
        <v>87</v>
      </c>
      <c r="M50" s="338"/>
      <c r="N50" s="338"/>
      <c r="O50" s="338"/>
    </row>
    <row r="51" spans="1:23" ht="15" customHeight="1" x14ac:dyDescent="0.25">
      <c r="A51" s="40"/>
      <c r="I51" s="337"/>
      <c r="J51" s="337"/>
      <c r="K51" s="337"/>
      <c r="L51" s="338" t="s">
        <v>88</v>
      </c>
      <c r="M51" s="338"/>
      <c r="N51" s="338"/>
      <c r="O51" s="338"/>
    </row>
    <row r="52" spans="1:23" ht="15" customHeight="1" x14ac:dyDescent="0.25">
      <c r="A52" s="40"/>
      <c r="I52" s="337" t="s">
        <v>95</v>
      </c>
      <c r="J52" s="337"/>
      <c r="K52" s="337"/>
      <c r="L52" s="338" t="s">
        <v>235</v>
      </c>
      <c r="M52" s="338"/>
      <c r="N52" s="338"/>
      <c r="O52" s="338"/>
    </row>
    <row r="53" spans="1:23" ht="15" customHeight="1" x14ac:dyDescent="0.25">
      <c r="A53" s="40"/>
      <c r="I53" s="337" t="s">
        <v>140</v>
      </c>
      <c r="J53" s="337"/>
      <c r="K53" s="337"/>
      <c r="L53" s="338" t="s">
        <v>89</v>
      </c>
      <c r="M53" s="338"/>
      <c r="N53" s="338"/>
      <c r="O53" s="338"/>
    </row>
    <row r="54" spans="1:23" ht="15" customHeight="1" x14ac:dyDescent="0.25">
      <c r="A54" s="40"/>
      <c r="I54" s="337"/>
      <c r="J54" s="337"/>
      <c r="K54" s="337"/>
      <c r="L54" s="393" t="s">
        <v>90</v>
      </c>
      <c r="M54" s="393"/>
      <c r="N54" s="393"/>
      <c r="O54" s="393"/>
    </row>
    <row r="55" spans="1:23" ht="15" customHeight="1" x14ac:dyDescent="0.25">
      <c r="A55" s="40"/>
      <c r="I55" s="337" t="s">
        <v>79</v>
      </c>
      <c r="J55" s="337"/>
      <c r="K55" s="337"/>
      <c r="L55" s="338" t="s">
        <v>236</v>
      </c>
      <c r="M55" s="338"/>
      <c r="N55" s="338"/>
      <c r="O55" s="338"/>
    </row>
    <row r="56" spans="1:23" ht="15" customHeight="1" x14ac:dyDescent="0.25">
      <c r="A56" s="40"/>
      <c r="I56" s="337"/>
      <c r="J56" s="337"/>
      <c r="K56" s="337"/>
      <c r="L56" s="338" t="s">
        <v>92</v>
      </c>
      <c r="M56" s="338"/>
      <c r="N56" s="338"/>
      <c r="O56" s="338"/>
    </row>
    <row r="57" spans="1:23" ht="15" customHeight="1" x14ac:dyDescent="0.25">
      <c r="A57" s="40"/>
      <c r="I57" s="337"/>
      <c r="J57" s="337"/>
      <c r="K57" s="337"/>
      <c r="L57" s="393" t="s">
        <v>93</v>
      </c>
      <c r="M57" s="393"/>
      <c r="N57" s="393"/>
      <c r="O57" s="393"/>
    </row>
    <row r="58" spans="1:23" ht="15" customHeight="1" x14ac:dyDescent="0.25">
      <c r="A58" s="40"/>
    </row>
    <row r="59" spans="1:23" ht="36" customHeight="1" x14ac:dyDescent="0.25">
      <c r="A59" s="40"/>
      <c r="G59" s="392" t="s">
        <v>305</v>
      </c>
      <c r="H59" s="392"/>
      <c r="I59" s="392"/>
      <c r="J59" s="392"/>
      <c r="K59" s="392"/>
      <c r="L59" s="392"/>
      <c r="M59" s="392"/>
      <c r="N59" s="392"/>
      <c r="O59" s="392"/>
      <c r="P59" s="392"/>
    </row>
    <row r="60" spans="1:23" ht="15.75" thickBot="1" x14ac:dyDescent="0.3">
      <c r="A60" s="40"/>
      <c r="W60" s="41"/>
    </row>
    <row r="61" spans="1:23" ht="18.75" customHeight="1" x14ac:dyDescent="0.25">
      <c r="A61" s="339" t="s">
        <v>37</v>
      </c>
      <c r="B61" s="340"/>
      <c r="C61" s="340"/>
      <c r="D61" s="340"/>
      <c r="E61" s="340"/>
      <c r="F61" s="340"/>
      <c r="G61" s="340"/>
      <c r="H61" s="340"/>
      <c r="I61" s="340"/>
      <c r="J61" s="340"/>
      <c r="K61" s="340"/>
      <c r="L61" s="340"/>
      <c r="M61" s="340"/>
      <c r="N61" s="340"/>
      <c r="O61" s="340"/>
      <c r="P61" s="340"/>
      <c r="Q61" s="340"/>
      <c r="R61" s="340"/>
      <c r="S61" s="340"/>
      <c r="T61" s="340"/>
      <c r="U61" s="340"/>
      <c r="V61" s="340"/>
      <c r="W61" s="341"/>
    </row>
    <row r="62" spans="1:23" ht="36" customHeight="1" thickBot="1" x14ac:dyDescent="0.3">
      <c r="A62" s="371" t="s">
        <v>291</v>
      </c>
      <c r="B62" s="372"/>
      <c r="C62" s="372"/>
      <c r="D62" s="372"/>
      <c r="E62" s="372"/>
      <c r="F62" s="372"/>
      <c r="G62" s="372"/>
      <c r="H62" s="372"/>
      <c r="I62" s="372"/>
      <c r="J62" s="372"/>
      <c r="K62" s="372"/>
      <c r="L62" s="372"/>
      <c r="M62" s="372"/>
      <c r="N62" s="372"/>
      <c r="O62" s="372"/>
      <c r="P62" s="372"/>
      <c r="Q62" s="372"/>
      <c r="R62" s="372"/>
      <c r="S62" s="372"/>
      <c r="T62" s="372"/>
      <c r="U62" s="372"/>
      <c r="V62" s="372"/>
      <c r="W62" s="373"/>
    </row>
    <row r="63" spans="1:23" x14ac:dyDescent="0.25">
      <c r="A63" s="62"/>
      <c r="B63" s="62"/>
      <c r="C63" s="62"/>
      <c r="D63" s="62"/>
      <c r="E63" s="62"/>
      <c r="F63" s="62"/>
      <c r="G63" s="62"/>
      <c r="H63" s="62"/>
      <c r="I63" s="62"/>
      <c r="J63" s="62"/>
      <c r="K63" s="62"/>
      <c r="L63" s="62"/>
      <c r="M63" s="62"/>
      <c r="N63" s="62"/>
      <c r="O63" s="62"/>
      <c r="P63" s="62"/>
      <c r="Q63" s="62"/>
      <c r="R63" s="62"/>
      <c r="S63" s="62"/>
      <c r="T63" s="62"/>
      <c r="U63" s="62"/>
      <c r="V63" s="62"/>
      <c r="W63" s="62"/>
    </row>
  </sheetData>
  <sheetProtection algorithmName="SHA-512" hashValue="91bKzPNKq0jwXyyNzCzjcGUb9kmJYqgiXwI+7VeUm6FCW+sMFJ22EC1Jxq194veFenyNpHl9F0Wl7JnLNdK2bQ==" saltValue="FX4MnqUzEv2gfIVq7nGrlg==" spinCount="100000" sheet="1" objects="1" scenarios="1"/>
  <mergeCells count="55">
    <mergeCell ref="G59:P59"/>
    <mergeCell ref="I48:K51"/>
    <mergeCell ref="I52:K52"/>
    <mergeCell ref="I53:K54"/>
    <mergeCell ref="I55:K57"/>
    <mergeCell ref="L53:O53"/>
    <mergeCell ref="L54:O54"/>
    <mergeCell ref="L55:O55"/>
    <mergeCell ref="L56:O56"/>
    <mergeCell ref="L57:O57"/>
    <mergeCell ref="L44:O44"/>
    <mergeCell ref="L45:O45"/>
    <mergeCell ref="L46:O46"/>
    <mergeCell ref="L47:O47"/>
    <mergeCell ref="L51:O51"/>
    <mergeCell ref="L50:O50"/>
    <mergeCell ref="L49:O49"/>
    <mergeCell ref="L48:O48"/>
    <mergeCell ref="A62:W62"/>
    <mergeCell ref="A61:W61"/>
    <mergeCell ref="A9:W9"/>
    <mergeCell ref="A12:W12"/>
    <mergeCell ref="A21:W21"/>
    <mergeCell ref="A22:W22"/>
    <mergeCell ref="A23:W23"/>
    <mergeCell ref="L42:O42"/>
    <mergeCell ref="H26:I26"/>
    <mergeCell ref="A13:W13"/>
    <mergeCell ref="A16:W16"/>
    <mergeCell ref="A18:W18"/>
    <mergeCell ref="I42:K42"/>
    <mergeCell ref="H27:I27"/>
    <mergeCell ref="A35:W35"/>
    <mergeCell ref="A36:W36"/>
    <mergeCell ref="A39:W39"/>
    <mergeCell ref="A40:W40"/>
    <mergeCell ref="A37:W37"/>
    <mergeCell ref="A38:W38"/>
    <mergeCell ref="J30:P30"/>
    <mergeCell ref="I43:K47"/>
    <mergeCell ref="L43:O43"/>
    <mergeCell ref="L52:O52"/>
    <mergeCell ref="A24:W24"/>
    <mergeCell ref="A25:W25"/>
    <mergeCell ref="A32:W32"/>
    <mergeCell ref="A33:W33"/>
    <mergeCell ref="A34:W34"/>
    <mergeCell ref="H28:I28"/>
    <mergeCell ref="H29:I29"/>
    <mergeCell ref="H30:I30"/>
    <mergeCell ref="A31:W31"/>
    <mergeCell ref="J26:P26"/>
    <mergeCell ref="J27:P27"/>
    <mergeCell ref="J28:P28"/>
    <mergeCell ref="J29:P29"/>
  </mergeCells>
  <hyperlinks>
    <hyperlink ref="M14:T14" r:id="rId1" display=": https://daaf.mayotte.agriculture.gouv.fr/guide-du-beneficiaire-et-notice-transversale-a618.html"/>
    <hyperlink ref="M14" r:id="rId2"/>
    <hyperlink ref="A40:W40" r:id="rId3" display="Frais de déplacement : Voir l'arrêté du 27 mars 2023"/>
    <hyperlink ref="A39:W39" r:id="rId4" display="Frais de d'hébergement : Voir l'arrêté du 20 septembre 2023"/>
    <hyperlink ref="A38:W38" r:id="rId5" display="Frais de restauration : 20 € (à hauteur de deux repas maximum par jour)"/>
  </hyperlinks>
  <pageMargins left="0.7" right="0.7" top="0.75" bottom="0.75" header="0.3" footer="0.3"/>
  <pageSetup paperSize="9" scale="49"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4" tint="0.39997558519241921"/>
    <pageSetUpPr fitToPage="1"/>
  </sheetPr>
  <dimension ref="A1:N87"/>
  <sheetViews>
    <sheetView zoomScale="70" zoomScaleNormal="70" workbookViewId="0">
      <selection activeCell="A9" sqref="A9:J9"/>
    </sheetView>
  </sheetViews>
  <sheetFormatPr baseColWidth="10" defaultColWidth="11.42578125" defaultRowHeight="15" x14ac:dyDescent="0.25"/>
  <cols>
    <col min="1" max="1" width="22.28515625" style="19" customWidth="1"/>
    <col min="2" max="2" width="24.5703125" style="19" customWidth="1"/>
    <col min="3" max="3" width="40.5703125" style="19" customWidth="1"/>
    <col min="4" max="4" width="34.85546875" style="19" customWidth="1"/>
    <col min="5" max="5" width="20.7109375" style="19" customWidth="1"/>
    <col min="6" max="6" width="77.28515625" style="3" bestFit="1" customWidth="1"/>
    <col min="7" max="7" width="25" style="19" customWidth="1"/>
    <col min="8" max="9" width="11.42578125" style="19"/>
    <col min="10" max="10" width="12.5703125" style="19" customWidth="1"/>
    <col min="11" max="12" width="11.42578125" style="19"/>
    <col min="13" max="13" width="17.140625" style="19" hidden="1" customWidth="1"/>
    <col min="14" max="14" width="11.42578125" style="19" hidden="1" customWidth="1"/>
    <col min="15" max="16384" width="11.42578125" style="19"/>
  </cols>
  <sheetData>
    <row r="1" spans="1:10" ht="15" customHeight="1" x14ac:dyDescent="0.25"/>
    <row r="2" spans="1:10" ht="15" customHeight="1" x14ac:dyDescent="0.25"/>
    <row r="3" spans="1:10" ht="15" customHeight="1" x14ac:dyDescent="0.25"/>
    <row r="4" spans="1:10" ht="15" customHeight="1" x14ac:dyDescent="0.25"/>
    <row r="5" spans="1:10" ht="15" customHeight="1" x14ac:dyDescent="0.25"/>
    <row r="6" spans="1:10" ht="15" customHeight="1" x14ac:dyDescent="0.25"/>
    <row r="7" spans="1:10" ht="15" customHeight="1" x14ac:dyDescent="0.25">
      <c r="B7" s="1"/>
      <c r="C7" s="1"/>
    </row>
    <row r="8" spans="1:10" ht="15" customHeight="1" x14ac:dyDescent="0.25">
      <c r="B8" s="1"/>
      <c r="C8" s="1"/>
    </row>
    <row r="9" spans="1:10" ht="66" customHeight="1" x14ac:dyDescent="0.25">
      <c r="A9" s="398" t="s">
        <v>232</v>
      </c>
      <c r="B9" s="399"/>
      <c r="C9" s="399"/>
      <c r="D9" s="399"/>
      <c r="E9" s="399"/>
      <c r="F9" s="399"/>
      <c r="G9" s="399"/>
      <c r="H9" s="399"/>
      <c r="I9" s="399"/>
      <c r="J9" s="400"/>
    </row>
    <row r="10" spans="1:10" ht="20.100000000000001" customHeight="1" x14ac:dyDescent="0.25">
      <c r="A10" s="401" t="s">
        <v>63</v>
      </c>
      <c r="B10" s="401"/>
      <c r="C10" s="401"/>
      <c r="D10" s="401"/>
      <c r="E10" s="402"/>
      <c r="F10" s="403"/>
      <c r="G10" s="403"/>
      <c r="H10" s="403"/>
      <c r="I10" s="403"/>
      <c r="J10" s="404"/>
    </row>
    <row r="11" spans="1:10" ht="20.100000000000001" customHeight="1" x14ac:dyDescent="0.25">
      <c r="A11" s="405" t="s">
        <v>62</v>
      </c>
      <c r="B11" s="405"/>
      <c r="C11" s="405"/>
      <c r="D11" s="405"/>
      <c r="E11" s="402"/>
      <c r="F11" s="403"/>
      <c r="G11" s="403"/>
      <c r="H11" s="403"/>
      <c r="I11" s="403"/>
      <c r="J11" s="404"/>
    </row>
    <row r="12" spans="1:10" ht="24.95" customHeight="1" x14ac:dyDescent="0.25">
      <c r="A12" s="374" t="s">
        <v>32</v>
      </c>
      <c r="B12" s="374"/>
      <c r="C12" s="374"/>
      <c r="D12" s="374"/>
      <c r="E12" s="374"/>
      <c r="F12" s="374"/>
      <c r="G12" s="374"/>
      <c r="H12" s="374"/>
      <c r="I12" s="374"/>
      <c r="J12" s="374"/>
    </row>
    <row r="13" spans="1:10" ht="24.95" customHeight="1" thickBot="1" x14ac:dyDescent="0.3">
      <c r="B13" s="12"/>
      <c r="C13" s="12"/>
      <c r="D13" s="12"/>
      <c r="E13" s="12"/>
      <c r="F13" s="12"/>
    </row>
    <row r="14" spans="1:10" ht="20.100000000000001" customHeight="1" thickBot="1" x14ac:dyDescent="0.3">
      <c r="C14" s="13" t="s">
        <v>26</v>
      </c>
      <c r="D14" s="31" t="s">
        <v>27</v>
      </c>
      <c r="F14" s="325" t="s">
        <v>71</v>
      </c>
      <c r="G14" s="31" t="s">
        <v>27</v>
      </c>
    </row>
    <row r="15" spans="1:10" ht="20.100000000000001" customHeight="1" x14ac:dyDescent="0.25">
      <c r="C15" s="257" t="s">
        <v>25</v>
      </c>
      <c r="D15" s="136">
        <f>G15</f>
        <v>0</v>
      </c>
      <c r="F15" s="17" t="s">
        <v>25</v>
      </c>
      <c r="G15" s="32">
        <f>IF(C29="",0,SUM(G16:G20))</f>
        <v>0</v>
      </c>
    </row>
    <row r="16" spans="1:10" ht="20.100000000000001" customHeight="1" x14ac:dyDescent="0.25">
      <c r="B16" s="2"/>
      <c r="C16" s="103" t="s">
        <v>200</v>
      </c>
      <c r="D16" s="136">
        <f>G21</f>
        <v>0</v>
      </c>
      <c r="F16" s="15" t="s">
        <v>80</v>
      </c>
      <c r="G16" s="116">
        <f>IF($C$29="",0,SUMIF(Devis!$E$6:$E$505,'Synthèse dépenses bénéficiaire'!F16,Devis!$G$6:$G$505))</f>
        <v>0</v>
      </c>
    </row>
    <row r="17" spans="2:14" ht="20.100000000000001" customHeight="1" x14ac:dyDescent="0.25">
      <c r="B17" s="20"/>
      <c r="C17" s="103" t="s">
        <v>202</v>
      </c>
      <c r="D17" s="136">
        <f>G26</f>
        <v>0</v>
      </c>
      <c r="F17" s="15" t="s">
        <v>82</v>
      </c>
      <c r="G17" s="116">
        <f>IF($C$29="",0,SUMIF(Devis!$E$6:$E$505,'Synthèse dépenses bénéficiaire'!F17,Devis!$G$6:$G$505))</f>
        <v>0</v>
      </c>
    </row>
    <row r="18" spans="2:14" ht="20.100000000000001" customHeight="1" x14ac:dyDescent="0.25">
      <c r="B18" s="20"/>
      <c r="C18" s="103" t="s">
        <v>140</v>
      </c>
      <c r="D18" s="136">
        <f>G28</f>
        <v>0</v>
      </c>
      <c r="F18" s="16" t="s">
        <v>81</v>
      </c>
      <c r="G18" s="116">
        <f>IF($C$29="",0,SUMIF(Devis!$E$6:$E$505,'Synthèse dépenses bénéficiaire'!F18,Devis!$G$6:$G$505))</f>
        <v>0</v>
      </c>
    </row>
    <row r="19" spans="2:14" ht="20.100000000000001" customHeight="1" thickBot="1" x14ac:dyDescent="0.3">
      <c r="B19" s="20"/>
      <c r="C19" s="258" t="s">
        <v>198</v>
      </c>
      <c r="D19" s="136">
        <f>G31</f>
        <v>0</v>
      </c>
      <c r="F19" s="14" t="s">
        <v>83</v>
      </c>
      <c r="G19" s="116">
        <f>IF($C$29="",0,SUMIF(Devis!$E$6:$E$505,'Synthèse dépenses bénéficiaire'!F19,Devis!$G$6:$G$505))</f>
        <v>0</v>
      </c>
    </row>
    <row r="20" spans="2:14" ht="20.100000000000001" customHeight="1" thickBot="1" x14ac:dyDescent="0.3">
      <c r="B20" s="21"/>
      <c r="C20" s="13" t="s">
        <v>2</v>
      </c>
      <c r="D20" s="137">
        <f>SUM(D15:D19)</f>
        <v>0</v>
      </c>
      <c r="F20" s="15" t="s">
        <v>84</v>
      </c>
      <c r="G20" s="116">
        <f>IF($C$29="",0,SUMIF(Devis!$E$6:$E$505,'Synthèse dépenses bénéficiaire'!F20,Devis!$G$6:$G$505))</f>
        <v>0</v>
      </c>
      <c r="M20" s="327">
        <f>SUMIFS('Frais de personnel'!$J$6:$J$506,'Frais de personnel'!$F$6:$F$506,"Transfert")</f>
        <v>0</v>
      </c>
      <c r="N20" s="327">
        <f>SUMIFS('Frais de personnel'!$J$6:$J$506,'Frais de personnel'!$F$6:$F$506,"Hors-Transfert")</f>
        <v>0</v>
      </c>
    </row>
    <row r="21" spans="2:14" ht="20.100000000000001" customHeight="1" thickBot="1" x14ac:dyDescent="0.3">
      <c r="B21" s="21"/>
      <c r="C21" s="20"/>
      <c r="D21" s="12"/>
      <c r="F21" s="18" t="s">
        <v>200</v>
      </c>
      <c r="G21" s="32">
        <f>IF(C29="",0,SUM(G22:G25))</f>
        <v>0</v>
      </c>
      <c r="M21" s="327">
        <f>IF($C$29="Oui",M20*0.15,0)</f>
        <v>0</v>
      </c>
      <c r="N21" s="327">
        <f>IF($C$29="Oui",N20*0.15,0)</f>
        <v>0</v>
      </c>
    </row>
    <row r="22" spans="2:14" ht="36.75" customHeight="1" thickBot="1" x14ac:dyDescent="0.3">
      <c r="B22" s="20"/>
      <c r="C22" s="13" t="s">
        <v>298</v>
      </c>
      <c r="D22" s="31" t="s">
        <v>299</v>
      </c>
      <c r="F22" s="103" t="s">
        <v>167</v>
      </c>
      <c r="G22" s="116">
        <f>IF($C$29="",0,SUMIF('Frais de personnel'!$E$6:$E$505,'Synthèse dépenses bénéficiaire'!F22,'Frais de personnel'!$J$6:$J$505))</f>
        <v>0</v>
      </c>
    </row>
    <row r="23" spans="2:14" ht="20.100000000000001" customHeight="1" x14ac:dyDescent="0.25">
      <c r="B23" s="20"/>
      <c r="C23" s="330">
        <f>IF(C29="",0,SUMIFS(Devis!$G$6:$G$506,Devis!$F$6:$F$506,"Transfert")+SUMIFS('Frais de personnel'!$J$6:$J$506,'Frais de personnel'!$F$6:$F$506,"Transfert")+SUMIFS('Frais réels'!$H$6:$H$506,'Frais réels'!$F$6:$F$506,"Transfert")+SUMIFS(Forfaitaires!$N$6:$N$506,Forfaitaires!$I$6:$I$506,"Transfert")+M21)</f>
        <v>0</v>
      </c>
      <c r="D23" s="331">
        <f>IF(C29="",0,SUMIFS(Devis!$G$6:$G$506,Devis!$F$6:$F$506,"Hors-Transfert")+SUMIFS('Frais de personnel'!$J$6:$J$506,'Frais de personnel'!$F$6:$F$506,"Hors-Transfert")+SUMIFS('Frais réels'!$H$6:$H$506,'Frais réels'!$F$6:$F$506,"Hors-Transfert")+SUMIFS(Forfaitaires!$N$6:$N$506,Forfaitaires!$I$6:$I$506,"Hors-Transfert")+N21)</f>
        <v>0</v>
      </c>
      <c r="F23" s="103" t="s">
        <v>168</v>
      </c>
      <c r="G23" s="116">
        <f>IF($C$29="",0,SUMIF('Frais de personnel'!$E$6:$E$505,'Synthèse dépenses bénéficiaire'!F23,'Frais de personnel'!$J$6:$J$505))</f>
        <v>0</v>
      </c>
    </row>
    <row r="24" spans="2:14" ht="20.100000000000001" customHeight="1" thickBot="1" x14ac:dyDescent="0.3">
      <c r="B24" s="20"/>
      <c r="C24" s="328">
        <f>IFERROR(IF(C29=0,0,C23/D20),0)</f>
        <v>0</v>
      </c>
      <c r="D24" s="329">
        <f>IFERROR(IF(C29=0,0,D23/D20),0)</f>
        <v>0</v>
      </c>
      <c r="E24" s="20"/>
      <c r="F24" s="103" t="s">
        <v>169</v>
      </c>
      <c r="G24" s="116">
        <f>IF($C$29="",0,SUMIF('Frais de personnel'!$E$6:$E$505,'Synthèse dépenses bénéficiaire'!F24,'Frais de personnel'!$J$6:$J$505))</f>
        <v>0</v>
      </c>
    </row>
    <row r="25" spans="2:14" ht="20.100000000000001" customHeight="1" x14ac:dyDescent="0.25">
      <c r="B25" s="20"/>
      <c r="C25" s="135"/>
      <c r="D25" s="20"/>
      <c r="E25" s="20"/>
      <c r="F25" s="103" t="s">
        <v>170</v>
      </c>
      <c r="G25" s="116">
        <f>IF($C$29="",0,SUMIF('Frais de personnel'!$E$6:$E$505,'Synthèse dépenses bénéficiaire'!F25,'Frais de personnel'!$J$6:$J$505))</f>
        <v>0</v>
      </c>
    </row>
    <row r="26" spans="2:14" ht="20.100000000000001" customHeight="1" thickBot="1" x14ac:dyDescent="0.3">
      <c r="B26" s="20"/>
      <c r="C26" s="20"/>
      <c r="D26" s="20"/>
      <c r="E26" s="20"/>
      <c r="F26" s="18" t="s">
        <v>201</v>
      </c>
      <c r="G26" s="32">
        <f>IF(C29="",0,G27)</f>
        <v>0</v>
      </c>
    </row>
    <row r="27" spans="2:14" ht="34.5" customHeight="1" thickBot="1" x14ac:dyDescent="0.3">
      <c r="B27" s="20"/>
      <c r="C27" s="406" t="s">
        <v>229</v>
      </c>
      <c r="D27" s="407"/>
      <c r="E27" s="20"/>
      <c r="F27" s="103" t="s">
        <v>96</v>
      </c>
      <c r="G27" s="116">
        <f>IF(C29="Non",0,G21*0.15)</f>
        <v>0</v>
      </c>
    </row>
    <row r="28" spans="2:14" ht="51.75" customHeight="1" x14ac:dyDescent="0.25">
      <c r="C28" s="396" t="s">
        <v>230</v>
      </c>
      <c r="D28" s="397"/>
      <c r="E28" s="20"/>
      <c r="F28" s="104" t="s">
        <v>78</v>
      </c>
      <c r="G28" s="32">
        <f>IF(C29="",0,G29+G30)</f>
        <v>0</v>
      </c>
    </row>
    <row r="29" spans="2:14" ht="20.100000000000001" customHeight="1" thickBot="1" x14ac:dyDescent="0.3">
      <c r="C29" s="394"/>
      <c r="D29" s="395"/>
      <c r="E29" s="20"/>
      <c r="F29" s="103" t="s">
        <v>89</v>
      </c>
      <c r="G29" s="116">
        <f>IF($C$29="",0,SUMIF('Frais réels'!$E$6:$E$505,'Synthèse dépenses bénéficiaire'!F29,'Frais réels'!$H$6:$H$505))</f>
        <v>0</v>
      </c>
    </row>
    <row r="30" spans="2:14" ht="20.100000000000001" customHeight="1" x14ac:dyDescent="0.25">
      <c r="C30" s="303"/>
      <c r="E30" s="20"/>
      <c r="F30" s="103" t="s">
        <v>90</v>
      </c>
      <c r="G30" s="116">
        <f>IF($C$29="",0,SUMIF('Frais réels'!$E$6:$E$505,'Synthèse dépenses bénéficiaire'!F30,'Frais réels'!$H$6:$H$505))</f>
        <v>0</v>
      </c>
    </row>
    <row r="31" spans="2:14" ht="20.100000000000001" customHeight="1" x14ac:dyDescent="0.25">
      <c r="B31" s="20"/>
      <c r="C31" s="20"/>
      <c r="D31" s="20"/>
      <c r="E31" s="20"/>
      <c r="F31" s="18" t="s">
        <v>198</v>
      </c>
      <c r="G31" s="32">
        <f>IF(C29="",0,SUM(G32:G34))</f>
        <v>0</v>
      </c>
    </row>
    <row r="32" spans="2:14" ht="20.100000000000001" customHeight="1" x14ac:dyDescent="0.25">
      <c r="B32" s="20"/>
      <c r="C32" s="20"/>
      <c r="D32" s="20"/>
      <c r="E32" s="20"/>
      <c r="F32" s="103" t="s">
        <v>91</v>
      </c>
      <c r="G32" s="116">
        <f>IF($C$29="",0,SUMIF(Forfaitaires!$G$6:$G$505,'Synthèse dépenses bénéficiaire'!F32,Forfaitaires!$N$6:$N$505))</f>
        <v>0</v>
      </c>
    </row>
    <row r="33" spans="2:7" ht="20.100000000000001" customHeight="1" x14ac:dyDescent="0.25">
      <c r="B33" s="20"/>
      <c r="C33" s="20"/>
      <c r="D33" s="20"/>
      <c r="E33" s="20"/>
      <c r="F33" s="103" t="s">
        <v>92</v>
      </c>
      <c r="G33" s="116">
        <f>IF($C$29="",0,SUMIF(Forfaitaires!$G$6:$G$505,'Synthèse dépenses bénéficiaire'!F33,Forfaitaires!$N$6:$N$505))</f>
        <v>0</v>
      </c>
    </row>
    <row r="34" spans="2:7" ht="20.100000000000001" customHeight="1" thickBot="1" x14ac:dyDescent="0.3">
      <c r="C34" s="20"/>
      <c r="D34" s="20"/>
      <c r="E34" s="20"/>
      <c r="F34" s="103" t="s">
        <v>93</v>
      </c>
      <c r="G34" s="116">
        <f>IF($C$29="",0,SUMIF(Forfaitaires!$G$6:$G$505,'Synthèse dépenses bénéficiaire'!F34,Forfaitaires!$N$6:$N$505))</f>
        <v>0</v>
      </c>
    </row>
    <row r="35" spans="2:7" ht="20.100000000000001" customHeight="1" thickBot="1" x14ac:dyDescent="0.3">
      <c r="C35" s="20"/>
      <c r="D35" s="20"/>
      <c r="E35" s="20"/>
      <c r="F35" s="13" t="s">
        <v>2</v>
      </c>
      <c r="G35" s="33">
        <f>G15+G21+G26+G28+G31</f>
        <v>0</v>
      </c>
    </row>
    <row r="36" spans="2:7" ht="20.100000000000001" customHeight="1" x14ac:dyDescent="0.25">
      <c r="D36" s="20"/>
      <c r="E36" s="20"/>
      <c r="F36" s="20"/>
    </row>
    <row r="37" spans="2:7" ht="20.100000000000001" customHeight="1" x14ac:dyDescent="0.25">
      <c r="E37" s="20"/>
      <c r="F37" s="20"/>
    </row>
    <row r="38" spans="2:7" ht="15.75" customHeight="1" x14ac:dyDescent="0.25">
      <c r="E38" s="20"/>
      <c r="F38" s="20"/>
    </row>
    <row r="39" spans="2:7" ht="15.75" customHeight="1" x14ac:dyDescent="0.25">
      <c r="E39" s="20"/>
      <c r="F39" s="20"/>
    </row>
    <row r="40" spans="2:7" ht="15.75" x14ac:dyDescent="0.25">
      <c r="E40" s="20"/>
      <c r="F40" s="20"/>
    </row>
    <row r="41" spans="2:7" ht="15.75" x14ac:dyDescent="0.25">
      <c r="E41" s="20"/>
      <c r="F41" s="20"/>
    </row>
    <row r="42" spans="2:7" ht="15.75" x14ac:dyDescent="0.25">
      <c r="E42" s="20"/>
      <c r="F42" s="20"/>
      <c r="G42" s="3"/>
    </row>
    <row r="43" spans="2:7" ht="15.75" x14ac:dyDescent="0.25">
      <c r="E43" s="20"/>
      <c r="F43" s="20"/>
      <c r="G43" s="3"/>
    </row>
    <row r="44" spans="2:7" ht="15.75" x14ac:dyDescent="0.25">
      <c r="E44" s="20"/>
      <c r="F44" s="20"/>
      <c r="G44" s="3"/>
    </row>
    <row r="45" spans="2:7" ht="15.75" x14ac:dyDescent="0.25">
      <c r="E45" s="20"/>
      <c r="F45" s="20"/>
      <c r="G45" s="3"/>
    </row>
    <row r="46" spans="2:7" ht="15.75" x14ac:dyDescent="0.25">
      <c r="E46" s="20"/>
      <c r="F46" s="20"/>
      <c r="G46" s="3"/>
    </row>
    <row r="47" spans="2:7" ht="15.75" x14ac:dyDescent="0.25">
      <c r="F47" s="20"/>
      <c r="G47" s="3"/>
    </row>
    <row r="48" spans="2:7" ht="15.75" x14ac:dyDescent="0.25">
      <c r="F48" s="20"/>
    </row>
    <row r="49" spans="6:6" ht="15.75" x14ac:dyDescent="0.25">
      <c r="F49" s="20"/>
    </row>
    <row r="50" spans="6:6" ht="15.75" x14ac:dyDescent="0.25">
      <c r="F50" s="20"/>
    </row>
    <row r="51" spans="6:6" ht="15.75" x14ac:dyDescent="0.25">
      <c r="F51" s="20"/>
    </row>
    <row r="52" spans="6:6" ht="15.75" x14ac:dyDescent="0.25">
      <c r="F52" s="20"/>
    </row>
    <row r="53" spans="6:6" ht="15.75" x14ac:dyDescent="0.25">
      <c r="F53" s="20"/>
    </row>
    <row r="54" spans="6:6" ht="15.75" x14ac:dyDescent="0.25">
      <c r="F54" s="20"/>
    </row>
    <row r="55" spans="6:6" ht="15.75" x14ac:dyDescent="0.25">
      <c r="F55" s="20"/>
    </row>
    <row r="56" spans="6:6" ht="15.75" x14ac:dyDescent="0.25">
      <c r="F56" s="20"/>
    </row>
    <row r="57" spans="6:6" ht="15.75" x14ac:dyDescent="0.25">
      <c r="F57" s="20"/>
    </row>
    <row r="58" spans="6:6" ht="15.75" x14ac:dyDescent="0.25">
      <c r="F58" s="20"/>
    </row>
    <row r="59" spans="6:6" ht="15.75" x14ac:dyDescent="0.25">
      <c r="F59" s="20"/>
    </row>
    <row r="60" spans="6:6" ht="15.75" x14ac:dyDescent="0.25">
      <c r="F60" s="20"/>
    </row>
    <row r="69" spans="5:5" ht="16.5" customHeight="1" x14ac:dyDescent="0.25"/>
    <row r="70" spans="5:5" ht="16.5" customHeight="1" x14ac:dyDescent="0.25"/>
    <row r="71" spans="5:5" ht="16.5" customHeight="1" x14ac:dyDescent="0.25"/>
    <row r="72" spans="5:5" ht="16.5" customHeight="1" x14ac:dyDescent="0.25"/>
    <row r="73" spans="5:5" ht="16.5" customHeight="1" x14ac:dyDescent="0.25">
      <c r="E73" s="11"/>
    </row>
    <row r="74" spans="5:5" ht="16.5" customHeight="1" x14ac:dyDescent="0.25"/>
    <row r="75" spans="5:5" ht="16.5" customHeight="1" x14ac:dyDescent="0.25"/>
    <row r="76" spans="5:5" ht="16.5" customHeight="1" x14ac:dyDescent="0.25"/>
    <row r="77" spans="5:5" ht="16.5" customHeight="1" x14ac:dyDescent="0.25"/>
    <row r="78" spans="5:5" ht="16.5" customHeight="1" x14ac:dyDescent="0.25"/>
    <row r="79" spans="5:5" ht="16.5" customHeight="1" x14ac:dyDescent="0.25"/>
    <row r="80" spans="5:5"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sheetData>
  <sheetProtection algorithmName="SHA-512" hashValue="pmnzBXJgeKO+jd24XOPA/Foxue6KdFoZbBVmLeV+VGcCUinvlbgE3clodyWGO1ynL4FUOxORpvzdVvJNQcgODQ==" saltValue="AMh8hKGLd4pmdfToi9NMYw==" spinCount="100000" sheet="1" objects="1" scenarios="1"/>
  <mergeCells count="9">
    <mergeCell ref="C29:D29"/>
    <mergeCell ref="C28:D28"/>
    <mergeCell ref="A12:J12"/>
    <mergeCell ref="A9:J9"/>
    <mergeCell ref="A10:D10"/>
    <mergeCell ref="E10:J10"/>
    <mergeCell ref="A11:D11"/>
    <mergeCell ref="E11:J11"/>
    <mergeCell ref="C27:D27"/>
  </mergeCells>
  <conditionalFormatting sqref="C29">
    <cfRule type="expression" dxfId="79" priority="169">
      <formula>ISBLANK($C$29)</formula>
    </cfRule>
    <cfRule type="expression" dxfId="78" priority="170">
      <formula>IF($C$29="","","")</formula>
    </cfRule>
  </conditionalFormatting>
  <pageMargins left="0.25" right="0.25" top="0.75" bottom="0.75" header="0.3" footer="0.3"/>
  <pageSetup paperSize="9" scale="53" orientation="landscape" r:id="rId1"/>
  <rowBreaks count="1" manualBreakCount="1">
    <brk id="39" min="1" max="14" man="1"/>
  </rowBreaks>
  <drawing r:id="rId2"/>
  <extLst>
    <ext xmlns:x14="http://schemas.microsoft.com/office/spreadsheetml/2009/9/main" uri="{CCE6A557-97BC-4b89-ADB6-D9C93CAAB3DF}">
      <x14:dataValidations xmlns:xm="http://schemas.microsoft.com/office/excel/2006/main" count="1">
        <x14:dataValidation type="list" showInputMessage="1" showErrorMessage="1" errorTitle="Utiliser la liste déroulante">
          <x14:formula1>
            <xm:f>Listes!$E$3:$E$4</xm:f>
          </x14:formula1>
          <xm:sqref>C29:D29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4" tint="0.39997558519241921"/>
    <pageSetUpPr fitToPage="1"/>
  </sheetPr>
  <dimension ref="A1:J506"/>
  <sheetViews>
    <sheetView zoomScaleNormal="100" workbookViewId="0">
      <pane ySplit="4" topLeftCell="A5" activePane="bottomLeft" state="frozen"/>
      <selection activeCell="A2" sqref="A1:O2"/>
      <selection pane="bottomLeft" sqref="A1:J1"/>
    </sheetView>
  </sheetViews>
  <sheetFormatPr baseColWidth="10" defaultColWidth="11.42578125" defaultRowHeight="15" x14ac:dyDescent="0.25"/>
  <cols>
    <col min="1" max="1" width="10.7109375" style="36" customWidth="1"/>
    <col min="2" max="2" width="38.28515625" style="36" customWidth="1"/>
    <col min="3" max="3" width="22.28515625" style="36" customWidth="1"/>
    <col min="4" max="4" width="20.85546875" style="36" customWidth="1"/>
    <col min="5" max="5" width="38.7109375" style="36" bestFit="1" customWidth="1"/>
    <col min="6" max="6" width="28.85546875" style="36" customWidth="1"/>
    <col min="7" max="9" width="17.7109375" style="36" customWidth="1"/>
    <col min="10" max="10" width="45.5703125" style="36" customWidth="1"/>
    <col min="11" max="16384" width="11.42578125" style="36"/>
  </cols>
  <sheetData>
    <row r="1" spans="1:10" ht="29.25" thickBot="1" x14ac:dyDescent="0.3">
      <c r="A1" s="410" t="s">
        <v>4</v>
      </c>
      <c r="B1" s="411"/>
      <c r="C1" s="411"/>
      <c r="D1" s="411"/>
      <c r="E1" s="411"/>
      <c r="F1" s="411"/>
      <c r="G1" s="411"/>
      <c r="H1" s="411"/>
      <c r="I1" s="411"/>
      <c r="J1" s="412"/>
    </row>
    <row r="2" spans="1:10" ht="45" customHeight="1" thickBot="1" x14ac:dyDescent="0.3">
      <c r="A2" s="413" t="s">
        <v>60</v>
      </c>
      <c r="B2" s="414"/>
      <c r="C2" s="414"/>
      <c r="D2" s="414"/>
      <c r="E2" s="414"/>
      <c r="F2" s="414"/>
      <c r="G2" s="414"/>
      <c r="H2" s="414"/>
      <c r="I2" s="414"/>
      <c r="J2" s="415"/>
    </row>
    <row r="3" spans="1:10" ht="45" x14ac:dyDescent="0.25">
      <c r="A3" s="408" t="s">
        <v>0</v>
      </c>
      <c r="B3" s="42" t="s">
        <v>3</v>
      </c>
      <c r="C3" s="42" t="s">
        <v>47</v>
      </c>
      <c r="D3" s="42" t="s">
        <v>59</v>
      </c>
      <c r="E3" s="42" t="s">
        <v>48</v>
      </c>
      <c r="F3" s="42" t="s">
        <v>300</v>
      </c>
      <c r="G3" s="42" t="s">
        <v>49</v>
      </c>
      <c r="H3" s="42" t="s">
        <v>50</v>
      </c>
      <c r="I3" s="42" t="s">
        <v>51</v>
      </c>
      <c r="J3" s="43" t="s">
        <v>38</v>
      </c>
    </row>
    <row r="4" spans="1:10" ht="51" x14ac:dyDescent="0.25">
      <c r="A4" s="409"/>
      <c r="B4" s="131" t="s">
        <v>39</v>
      </c>
      <c r="C4" s="131" t="s">
        <v>206</v>
      </c>
      <c r="D4" s="131" t="s">
        <v>61</v>
      </c>
      <c r="E4" s="131" t="s">
        <v>102</v>
      </c>
      <c r="F4" s="131" t="s">
        <v>292</v>
      </c>
      <c r="G4" s="131" t="s">
        <v>207</v>
      </c>
      <c r="H4" s="131" t="s">
        <v>41</v>
      </c>
      <c r="I4" s="131" t="s">
        <v>41</v>
      </c>
      <c r="J4" s="133" t="s">
        <v>42</v>
      </c>
    </row>
    <row r="5" spans="1:10" ht="20.100000000000001" customHeight="1" x14ac:dyDescent="0.25">
      <c r="A5" s="44" t="s">
        <v>43</v>
      </c>
      <c r="B5" s="45" t="s">
        <v>53</v>
      </c>
      <c r="C5" s="45" t="s">
        <v>44</v>
      </c>
      <c r="D5" s="45" t="s">
        <v>54</v>
      </c>
      <c r="E5" s="46" t="s">
        <v>29</v>
      </c>
      <c r="F5" s="47" t="s">
        <v>233</v>
      </c>
      <c r="G5" s="47">
        <v>2850</v>
      </c>
      <c r="H5" s="48">
        <v>2644</v>
      </c>
      <c r="I5" s="48"/>
      <c r="J5" s="282" t="s">
        <v>55</v>
      </c>
    </row>
    <row r="6" spans="1:10" ht="20.100000000000001" customHeight="1" x14ac:dyDescent="0.25">
      <c r="A6" s="50">
        <v>1</v>
      </c>
      <c r="B6" s="24"/>
      <c r="C6" s="24"/>
      <c r="D6" s="24"/>
      <c r="E6" s="22"/>
      <c r="F6" s="283"/>
      <c r="G6" s="284"/>
      <c r="H6" s="284"/>
      <c r="I6" s="284"/>
      <c r="J6" s="106"/>
    </row>
    <row r="7" spans="1:10" ht="20.100000000000001" customHeight="1" x14ac:dyDescent="0.25">
      <c r="A7" s="51">
        <v>2</v>
      </c>
      <c r="B7" s="24"/>
      <c r="C7" s="24"/>
      <c r="D7" s="24"/>
      <c r="E7" s="24"/>
      <c r="F7" s="283"/>
      <c r="G7" s="284"/>
      <c r="H7" s="284"/>
      <c r="I7" s="284"/>
      <c r="J7" s="106"/>
    </row>
    <row r="8" spans="1:10" ht="20.100000000000001" customHeight="1" x14ac:dyDescent="0.25">
      <c r="A8" s="51">
        <v>3</v>
      </c>
      <c r="B8" s="24"/>
      <c r="C8" s="24"/>
      <c r="D8" s="24"/>
      <c r="E8" s="24"/>
      <c r="F8" s="283"/>
      <c r="G8" s="284"/>
      <c r="H8" s="284"/>
      <c r="I8" s="284"/>
      <c r="J8" s="106"/>
    </row>
    <row r="9" spans="1:10" ht="20.100000000000001" customHeight="1" x14ac:dyDescent="0.25">
      <c r="A9" s="51">
        <v>4</v>
      </c>
      <c r="B9" s="24"/>
      <c r="C9" s="24"/>
      <c r="D9" s="24"/>
      <c r="E9" s="24"/>
      <c r="F9" s="283"/>
      <c r="G9" s="284"/>
      <c r="H9" s="284"/>
      <c r="I9" s="284"/>
      <c r="J9" s="106"/>
    </row>
    <row r="10" spans="1:10" ht="20.100000000000001" customHeight="1" x14ac:dyDescent="0.25">
      <c r="A10" s="51">
        <v>5</v>
      </c>
      <c r="B10" s="24"/>
      <c r="C10" s="24"/>
      <c r="D10" s="24"/>
      <c r="E10" s="24"/>
      <c r="F10" s="283"/>
      <c r="G10" s="284"/>
      <c r="H10" s="284"/>
      <c r="I10" s="284"/>
      <c r="J10" s="106"/>
    </row>
    <row r="11" spans="1:10" ht="20.100000000000001" customHeight="1" x14ac:dyDescent="0.25">
      <c r="A11" s="51">
        <v>6</v>
      </c>
      <c r="B11" s="24"/>
      <c r="C11" s="24"/>
      <c r="D11" s="24"/>
      <c r="E11" s="24"/>
      <c r="F11" s="283"/>
      <c r="G11" s="284"/>
      <c r="H11" s="284"/>
      <c r="I11" s="284"/>
      <c r="J11" s="106"/>
    </row>
    <row r="12" spans="1:10" ht="20.100000000000001" customHeight="1" x14ac:dyDescent="0.25">
      <c r="A12" s="51">
        <v>7</v>
      </c>
      <c r="B12" s="24"/>
      <c r="C12" s="24"/>
      <c r="D12" s="24"/>
      <c r="E12" s="24"/>
      <c r="F12" s="283"/>
      <c r="G12" s="284"/>
      <c r="H12" s="284"/>
      <c r="I12" s="284"/>
      <c r="J12" s="106"/>
    </row>
    <row r="13" spans="1:10" ht="20.100000000000001" customHeight="1" x14ac:dyDescent="0.25">
      <c r="A13" s="51">
        <v>8</v>
      </c>
      <c r="B13" s="24"/>
      <c r="C13" s="24"/>
      <c r="D13" s="24"/>
      <c r="E13" s="24"/>
      <c r="F13" s="283"/>
      <c r="G13" s="284"/>
      <c r="H13" s="284"/>
      <c r="I13" s="284"/>
      <c r="J13" s="106"/>
    </row>
    <row r="14" spans="1:10" ht="20.100000000000001" customHeight="1" x14ac:dyDescent="0.25">
      <c r="A14" s="51">
        <v>9</v>
      </c>
      <c r="B14" s="24"/>
      <c r="C14" s="24"/>
      <c r="D14" s="24"/>
      <c r="E14" s="24"/>
      <c r="F14" s="283"/>
      <c r="G14" s="284"/>
      <c r="H14" s="284"/>
      <c r="I14" s="284"/>
      <c r="J14" s="106"/>
    </row>
    <row r="15" spans="1:10" ht="20.100000000000001" customHeight="1" x14ac:dyDescent="0.25">
      <c r="A15" s="51">
        <v>10</v>
      </c>
      <c r="B15" s="24"/>
      <c r="C15" s="24"/>
      <c r="D15" s="24"/>
      <c r="E15" s="24"/>
      <c r="F15" s="283"/>
      <c r="G15" s="284"/>
      <c r="H15" s="284"/>
      <c r="I15" s="284"/>
      <c r="J15" s="106"/>
    </row>
    <row r="16" spans="1:10" ht="20.100000000000001" customHeight="1" x14ac:dyDescent="0.25">
      <c r="A16" s="51">
        <v>11</v>
      </c>
      <c r="B16" s="24"/>
      <c r="C16" s="24"/>
      <c r="D16" s="24"/>
      <c r="E16" s="24"/>
      <c r="F16" s="283"/>
      <c r="G16" s="284"/>
      <c r="H16" s="284"/>
      <c r="I16" s="284"/>
      <c r="J16" s="106"/>
    </row>
    <row r="17" spans="1:10" ht="20.100000000000001" customHeight="1" x14ac:dyDescent="0.25">
      <c r="A17" s="51">
        <v>12</v>
      </c>
      <c r="B17" s="24"/>
      <c r="C17" s="24"/>
      <c r="D17" s="24"/>
      <c r="E17" s="24"/>
      <c r="F17" s="283"/>
      <c r="G17" s="284"/>
      <c r="H17" s="284"/>
      <c r="I17" s="284"/>
      <c r="J17" s="106"/>
    </row>
    <row r="18" spans="1:10" ht="20.100000000000001" customHeight="1" x14ac:dyDescent="0.25">
      <c r="A18" s="51">
        <v>13</v>
      </c>
      <c r="B18" s="24"/>
      <c r="C18" s="24"/>
      <c r="D18" s="24"/>
      <c r="E18" s="24"/>
      <c r="F18" s="283"/>
      <c r="G18" s="284"/>
      <c r="H18" s="284"/>
      <c r="I18" s="284"/>
      <c r="J18" s="106"/>
    </row>
    <row r="19" spans="1:10" ht="20.100000000000001" customHeight="1" x14ac:dyDescent="0.25">
      <c r="A19" s="51">
        <v>14</v>
      </c>
      <c r="B19" s="24"/>
      <c r="C19" s="24"/>
      <c r="D19" s="24"/>
      <c r="E19" s="24"/>
      <c r="F19" s="283"/>
      <c r="G19" s="284"/>
      <c r="H19" s="284"/>
      <c r="I19" s="284"/>
      <c r="J19" s="106"/>
    </row>
    <row r="20" spans="1:10" ht="20.100000000000001" customHeight="1" x14ac:dyDescent="0.25">
      <c r="A20" s="51">
        <v>15</v>
      </c>
      <c r="B20" s="24"/>
      <c r="C20" s="24"/>
      <c r="D20" s="24"/>
      <c r="E20" s="24"/>
      <c r="F20" s="283"/>
      <c r="G20" s="284"/>
      <c r="H20" s="284"/>
      <c r="I20" s="284"/>
      <c r="J20" s="106"/>
    </row>
    <row r="21" spans="1:10" ht="20.100000000000001" customHeight="1" x14ac:dyDescent="0.25">
      <c r="A21" s="51">
        <v>16</v>
      </c>
      <c r="B21" s="23"/>
      <c r="C21" s="23"/>
      <c r="D21" s="24"/>
      <c r="E21" s="24"/>
      <c r="F21" s="283"/>
      <c r="G21" s="284"/>
      <c r="H21" s="284"/>
      <c r="I21" s="284"/>
      <c r="J21" s="106"/>
    </row>
    <row r="22" spans="1:10" ht="20.100000000000001" customHeight="1" x14ac:dyDescent="0.25">
      <c r="A22" s="51">
        <v>17</v>
      </c>
      <c r="B22" s="23"/>
      <c r="C22" s="23"/>
      <c r="D22" s="24"/>
      <c r="E22" s="24"/>
      <c r="F22" s="283"/>
      <c r="G22" s="284"/>
      <c r="H22" s="284"/>
      <c r="I22" s="284"/>
      <c r="J22" s="106"/>
    </row>
    <row r="23" spans="1:10" ht="20.100000000000001" customHeight="1" x14ac:dyDescent="0.25">
      <c r="A23" s="51">
        <v>18</v>
      </c>
      <c r="B23" s="23"/>
      <c r="C23" s="23"/>
      <c r="D23" s="24"/>
      <c r="E23" s="24"/>
      <c r="F23" s="283"/>
      <c r="G23" s="284"/>
      <c r="H23" s="284"/>
      <c r="I23" s="284"/>
      <c r="J23" s="106"/>
    </row>
    <row r="24" spans="1:10" ht="20.100000000000001" customHeight="1" x14ac:dyDescent="0.25">
      <c r="A24" s="51">
        <v>19</v>
      </c>
      <c r="B24" s="23"/>
      <c r="C24" s="23"/>
      <c r="D24" s="24"/>
      <c r="E24" s="24"/>
      <c r="F24" s="283"/>
      <c r="G24" s="284"/>
      <c r="H24" s="284"/>
      <c r="I24" s="284"/>
      <c r="J24" s="106"/>
    </row>
    <row r="25" spans="1:10" ht="20.100000000000001" customHeight="1" x14ac:dyDescent="0.25">
      <c r="A25" s="51">
        <v>20</v>
      </c>
      <c r="B25" s="23"/>
      <c r="C25" s="23"/>
      <c r="D25" s="24"/>
      <c r="E25" s="24"/>
      <c r="F25" s="283"/>
      <c r="G25" s="284"/>
      <c r="H25" s="284"/>
      <c r="I25" s="284"/>
      <c r="J25" s="106"/>
    </row>
    <row r="26" spans="1:10" ht="20.100000000000001" customHeight="1" x14ac:dyDescent="0.25">
      <c r="A26" s="51">
        <v>21</v>
      </c>
      <c r="B26" s="23"/>
      <c r="C26" s="23"/>
      <c r="D26" s="24"/>
      <c r="E26" s="24"/>
      <c r="F26" s="283"/>
      <c r="G26" s="284"/>
      <c r="H26" s="284"/>
      <c r="I26" s="284"/>
      <c r="J26" s="106"/>
    </row>
    <row r="27" spans="1:10" ht="20.100000000000001" customHeight="1" x14ac:dyDescent="0.25">
      <c r="A27" s="51">
        <v>22</v>
      </c>
      <c r="B27" s="23"/>
      <c r="C27" s="23"/>
      <c r="D27" s="24"/>
      <c r="E27" s="24"/>
      <c r="F27" s="283"/>
      <c r="G27" s="284"/>
      <c r="H27" s="284"/>
      <c r="I27" s="284"/>
      <c r="J27" s="106"/>
    </row>
    <row r="28" spans="1:10" ht="20.100000000000001" customHeight="1" x14ac:dyDescent="0.25">
      <c r="A28" s="51">
        <v>23</v>
      </c>
      <c r="B28" s="23"/>
      <c r="C28" s="23"/>
      <c r="D28" s="24"/>
      <c r="E28" s="24"/>
      <c r="F28" s="283"/>
      <c r="G28" s="284"/>
      <c r="H28" s="284"/>
      <c r="I28" s="284"/>
      <c r="J28" s="106"/>
    </row>
    <row r="29" spans="1:10" ht="20.100000000000001" customHeight="1" x14ac:dyDescent="0.25">
      <c r="A29" s="51">
        <v>24</v>
      </c>
      <c r="B29" s="23"/>
      <c r="C29" s="23"/>
      <c r="D29" s="24"/>
      <c r="E29" s="24"/>
      <c r="F29" s="283"/>
      <c r="G29" s="284"/>
      <c r="H29" s="284"/>
      <c r="I29" s="284"/>
      <c r="J29" s="106"/>
    </row>
    <row r="30" spans="1:10" ht="20.100000000000001" customHeight="1" x14ac:dyDescent="0.25">
      <c r="A30" s="51">
        <v>25</v>
      </c>
      <c r="B30" s="23"/>
      <c r="C30" s="23"/>
      <c r="D30" s="24"/>
      <c r="E30" s="24"/>
      <c r="F30" s="283"/>
      <c r="G30" s="284"/>
      <c r="H30" s="284"/>
      <c r="I30" s="284"/>
      <c r="J30" s="106"/>
    </row>
    <row r="31" spans="1:10" ht="20.100000000000001" customHeight="1" x14ac:dyDescent="0.25">
      <c r="A31" s="51">
        <v>26</v>
      </c>
      <c r="B31" s="23"/>
      <c r="C31" s="23"/>
      <c r="D31" s="24"/>
      <c r="E31" s="24"/>
      <c r="F31" s="283"/>
      <c r="G31" s="284"/>
      <c r="H31" s="284"/>
      <c r="I31" s="284"/>
      <c r="J31" s="106"/>
    </row>
    <row r="32" spans="1:10" ht="20.100000000000001" customHeight="1" x14ac:dyDescent="0.25">
      <c r="A32" s="51">
        <v>27</v>
      </c>
      <c r="B32" s="23"/>
      <c r="C32" s="23"/>
      <c r="D32" s="24"/>
      <c r="E32" s="24"/>
      <c r="F32" s="283"/>
      <c r="G32" s="284"/>
      <c r="H32" s="284"/>
      <c r="I32" s="284"/>
      <c r="J32" s="106"/>
    </row>
    <row r="33" spans="1:10" ht="20.100000000000001" customHeight="1" x14ac:dyDescent="0.25">
      <c r="A33" s="51">
        <v>28</v>
      </c>
      <c r="B33" s="23"/>
      <c r="C33" s="23"/>
      <c r="D33" s="24"/>
      <c r="E33" s="24"/>
      <c r="F33" s="283"/>
      <c r="G33" s="284"/>
      <c r="H33" s="284"/>
      <c r="I33" s="284"/>
      <c r="J33" s="106"/>
    </row>
    <row r="34" spans="1:10" ht="20.100000000000001" customHeight="1" x14ac:dyDescent="0.25">
      <c r="A34" s="51">
        <v>29</v>
      </c>
      <c r="B34" s="23"/>
      <c r="C34" s="23"/>
      <c r="D34" s="24"/>
      <c r="E34" s="24"/>
      <c r="F34" s="283"/>
      <c r="G34" s="284"/>
      <c r="H34" s="284"/>
      <c r="I34" s="284"/>
      <c r="J34" s="106"/>
    </row>
    <row r="35" spans="1:10" ht="20.100000000000001" customHeight="1" x14ac:dyDescent="0.25">
      <c r="A35" s="51">
        <v>30</v>
      </c>
      <c r="B35" s="23"/>
      <c r="C35" s="23"/>
      <c r="D35" s="24"/>
      <c r="E35" s="24"/>
      <c r="F35" s="283"/>
      <c r="G35" s="284"/>
      <c r="H35" s="284"/>
      <c r="I35" s="284"/>
      <c r="J35" s="106"/>
    </row>
    <row r="36" spans="1:10" ht="20.100000000000001" customHeight="1" x14ac:dyDescent="0.25">
      <c r="A36" s="51">
        <v>31</v>
      </c>
      <c r="B36" s="23"/>
      <c r="C36" s="23"/>
      <c r="D36" s="24"/>
      <c r="E36" s="24"/>
      <c r="F36" s="283"/>
      <c r="G36" s="284"/>
      <c r="H36" s="284"/>
      <c r="I36" s="284"/>
      <c r="J36" s="106"/>
    </row>
    <row r="37" spans="1:10" ht="20.100000000000001" customHeight="1" x14ac:dyDescent="0.25">
      <c r="A37" s="51">
        <v>32</v>
      </c>
      <c r="B37" s="23"/>
      <c r="C37" s="23"/>
      <c r="D37" s="24"/>
      <c r="E37" s="24"/>
      <c r="F37" s="283"/>
      <c r="G37" s="284"/>
      <c r="H37" s="284"/>
      <c r="I37" s="284"/>
      <c r="J37" s="106"/>
    </row>
    <row r="38" spans="1:10" ht="20.100000000000001" customHeight="1" x14ac:dyDescent="0.25">
      <c r="A38" s="51">
        <v>33</v>
      </c>
      <c r="B38" s="23"/>
      <c r="C38" s="23"/>
      <c r="D38" s="24"/>
      <c r="E38" s="24"/>
      <c r="F38" s="283"/>
      <c r="G38" s="284"/>
      <c r="H38" s="284"/>
      <c r="I38" s="284"/>
      <c r="J38" s="106"/>
    </row>
    <row r="39" spans="1:10" ht="20.100000000000001" customHeight="1" x14ac:dyDescent="0.25">
      <c r="A39" s="51">
        <v>34</v>
      </c>
      <c r="B39" s="23"/>
      <c r="C39" s="23"/>
      <c r="D39" s="24"/>
      <c r="E39" s="24"/>
      <c r="F39" s="283"/>
      <c r="G39" s="284"/>
      <c r="H39" s="284"/>
      <c r="I39" s="284"/>
      <c r="J39" s="106"/>
    </row>
    <row r="40" spans="1:10" ht="20.100000000000001" customHeight="1" x14ac:dyDescent="0.25">
      <c r="A40" s="51">
        <v>35</v>
      </c>
      <c r="B40" s="23"/>
      <c r="C40" s="23"/>
      <c r="D40" s="24"/>
      <c r="E40" s="24"/>
      <c r="F40" s="283"/>
      <c r="G40" s="284"/>
      <c r="H40" s="284"/>
      <c r="I40" s="284"/>
      <c r="J40" s="106"/>
    </row>
    <row r="41" spans="1:10" ht="20.100000000000001" customHeight="1" x14ac:dyDescent="0.25">
      <c r="A41" s="51">
        <v>36</v>
      </c>
      <c r="B41" s="23"/>
      <c r="C41" s="23"/>
      <c r="D41" s="24"/>
      <c r="E41" s="24"/>
      <c r="F41" s="283"/>
      <c r="G41" s="284"/>
      <c r="H41" s="284"/>
      <c r="I41" s="284"/>
      <c r="J41" s="106"/>
    </row>
    <row r="42" spans="1:10" ht="20.100000000000001" customHeight="1" x14ac:dyDescent="0.25">
      <c r="A42" s="51">
        <v>37</v>
      </c>
      <c r="B42" s="23"/>
      <c r="C42" s="23"/>
      <c r="D42" s="24"/>
      <c r="E42" s="24"/>
      <c r="F42" s="283"/>
      <c r="G42" s="284"/>
      <c r="H42" s="284"/>
      <c r="I42" s="284"/>
      <c r="J42" s="106"/>
    </row>
    <row r="43" spans="1:10" ht="20.100000000000001" customHeight="1" x14ac:dyDescent="0.25">
      <c r="A43" s="51">
        <v>38</v>
      </c>
      <c r="B43" s="23"/>
      <c r="C43" s="23"/>
      <c r="D43" s="24"/>
      <c r="E43" s="24"/>
      <c r="F43" s="283"/>
      <c r="G43" s="284"/>
      <c r="H43" s="284"/>
      <c r="I43" s="284"/>
      <c r="J43" s="106"/>
    </row>
    <row r="44" spans="1:10" ht="20.100000000000001" customHeight="1" x14ac:dyDescent="0.25">
      <c r="A44" s="51">
        <v>39</v>
      </c>
      <c r="B44" s="23"/>
      <c r="C44" s="23"/>
      <c r="D44" s="24"/>
      <c r="E44" s="24"/>
      <c r="F44" s="283"/>
      <c r="G44" s="284"/>
      <c r="H44" s="284"/>
      <c r="I44" s="284"/>
      <c r="J44" s="106"/>
    </row>
    <row r="45" spans="1:10" ht="20.100000000000001" customHeight="1" x14ac:dyDescent="0.25">
      <c r="A45" s="51">
        <v>40</v>
      </c>
      <c r="B45" s="23"/>
      <c r="C45" s="23"/>
      <c r="D45" s="24"/>
      <c r="E45" s="24"/>
      <c r="F45" s="283"/>
      <c r="G45" s="284"/>
      <c r="H45" s="284"/>
      <c r="I45" s="284"/>
      <c r="J45" s="106"/>
    </row>
    <row r="46" spans="1:10" ht="20.100000000000001" customHeight="1" x14ac:dyDescent="0.25">
      <c r="A46" s="51">
        <v>41</v>
      </c>
      <c r="B46" s="23"/>
      <c r="C46" s="23"/>
      <c r="D46" s="24"/>
      <c r="E46" s="24"/>
      <c r="F46" s="283"/>
      <c r="G46" s="284"/>
      <c r="H46" s="284"/>
      <c r="I46" s="284"/>
      <c r="J46" s="106"/>
    </row>
    <row r="47" spans="1:10" ht="20.100000000000001" customHeight="1" x14ac:dyDescent="0.25">
      <c r="A47" s="51">
        <v>42</v>
      </c>
      <c r="B47" s="23"/>
      <c r="C47" s="23"/>
      <c r="D47" s="24"/>
      <c r="E47" s="24"/>
      <c r="F47" s="283"/>
      <c r="G47" s="284"/>
      <c r="H47" s="284"/>
      <c r="I47" s="284"/>
      <c r="J47" s="106"/>
    </row>
    <row r="48" spans="1:10" ht="20.100000000000001" customHeight="1" x14ac:dyDescent="0.25">
      <c r="A48" s="51">
        <v>43</v>
      </c>
      <c r="B48" s="23"/>
      <c r="C48" s="23"/>
      <c r="D48" s="24"/>
      <c r="E48" s="24"/>
      <c r="F48" s="283"/>
      <c r="G48" s="284"/>
      <c r="H48" s="284"/>
      <c r="I48" s="284"/>
      <c r="J48" s="106"/>
    </row>
    <row r="49" spans="1:10" ht="20.100000000000001" customHeight="1" x14ac:dyDescent="0.25">
      <c r="A49" s="51">
        <v>44</v>
      </c>
      <c r="B49" s="23"/>
      <c r="C49" s="23"/>
      <c r="D49" s="24"/>
      <c r="E49" s="24"/>
      <c r="F49" s="283"/>
      <c r="G49" s="284"/>
      <c r="H49" s="284"/>
      <c r="I49" s="284"/>
      <c r="J49" s="106"/>
    </row>
    <row r="50" spans="1:10" ht="20.100000000000001" customHeight="1" x14ac:dyDescent="0.25">
      <c r="A50" s="51">
        <v>45</v>
      </c>
      <c r="B50" s="23"/>
      <c r="C50" s="23"/>
      <c r="D50" s="24"/>
      <c r="E50" s="24"/>
      <c r="F50" s="283"/>
      <c r="G50" s="284"/>
      <c r="H50" s="284"/>
      <c r="I50" s="284"/>
      <c r="J50" s="106"/>
    </row>
    <row r="51" spans="1:10" ht="20.100000000000001" customHeight="1" x14ac:dyDescent="0.25">
      <c r="A51" s="51">
        <v>46</v>
      </c>
      <c r="B51" s="23"/>
      <c r="C51" s="23"/>
      <c r="D51" s="24"/>
      <c r="E51" s="24"/>
      <c r="F51" s="283"/>
      <c r="G51" s="284"/>
      <c r="H51" s="284"/>
      <c r="I51" s="284"/>
      <c r="J51" s="106"/>
    </row>
    <row r="52" spans="1:10" ht="20.100000000000001" customHeight="1" x14ac:dyDescent="0.25">
      <c r="A52" s="51">
        <v>47</v>
      </c>
      <c r="B52" s="23"/>
      <c r="C52" s="23"/>
      <c r="D52" s="24"/>
      <c r="E52" s="24"/>
      <c r="F52" s="283"/>
      <c r="G52" s="284"/>
      <c r="H52" s="284"/>
      <c r="I52" s="284"/>
      <c r="J52" s="106"/>
    </row>
    <row r="53" spans="1:10" ht="20.100000000000001" customHeight="1" x14ac:dyDescent="0.25">
      <c r="A53" s="51">
        <v>48</v>
      </c>
      <c r="B53" s="23"/>
      <c r="C53" s="23"/>
      <c r="D53" s="24"/>
      <c r="E53" s="24"/>
      <c r="F53" s="283"/>
      <c r="G53" s="284"/>
      <c r="H53" s="284"/>
      <c r="I53" s="284"/>
      <c r="J53" s="106"/>
    </row>
    <row r="54" spans="1:10" ht="20.100000000000001" customHeight="1" x14ac:dyDescent="0.25">
      <c r="A54" s="51">
        <v>49</v>
      </c>
      <c r="B54" s="23"/>
      <c r="C54" s="23"/>
      <c r="D54" s="24"/>
      <c r="E54" s="24"/>
      <c r="F54" s="283"/>
      <c r="G54" s="284"/>
      <c r="H54" s="284"/>
      <c r="I54" s="284"/>
      <c r="J54" s="106"/>
    </row>
    <row r="55" spans="1:10" ht="20.100000000000001" customHeight="1" x14ac:dyDescent="0.25">
      <c r="A55" s="51">
        <v>50</v>
      </c>
      <c r="B55" s="23"/>
      <c r="C55" s="23"/>
      <c r="D55" s="24"/>
      <c r="E55" s="24"/>
      <c r="F55" s="283"/>
      <c r="G55" s="284"/>
      <c r="H55" s="284"/>
      <c r="I55" s="284"/>
      <c r="J55" s="106"/>
    </row>
    <row r="56" spans="1:10" ht="20.100000000000001" customHeight="1" x14ac:dyDescent="0.25">
      <c r="A56" s="51">
        <v>51</v>
      </c>
      <c r="B56" s="23"/>
      <c r="C56" s="23"/>
      <c r="D56" s="24"/>
      <c r="E56" s="24"/>
      <c r="F56" s="283"/>
      <c r="G56" s="284"/>
      <c r="H56" s="284"/>
      <c r="I56" s="284"/>
      <c r="J56" s="106"/>
    </row>
    <row r="57" spans="1:10" ht="20.100000000000001" customHeight="1" x14ac:dyDescent="0.25">
      <c r="A57" s="51">
        <v>52</v>
      </c>
      <c r="B57" s="23"/>
      <c r="C57" s="23"/>
      <c r="D57" s="24"/>
      <c r="E57" s="24"/>
      <c r="F57" s="283"/>
      <c r="G57" s="284"/>
      <c r="H57" s="284"/>
      <c r="I57" s="284"/>
      <c r="J57" s="106"/>
    </row>
    <row r="58" spans="1:10" ht="20.100000000000001" customHeight="1" x14ac:dyDescent="0.25">
      <c r="A58" s="51">
        <v>53</v>
      </c>
      <c r="B58" s="23"/>
      <c r="C58" s="23"/>
      <c r="D58" s="24"/>
      <c r="E58" s="24"/>
      <c r="F58" s="283"/>
      <c r="G58" s="284"/>
      <c r="H58" s="284"/>
      <c r="I58" s="284"/>
      <c r="J58" s="106"/>
    </row>
    <row r="59" spans="1:10" ht="20.100000000000001" customHeight="1" x14ac:dyDescent="0.25">
      <c r="A59" s="51">
        <v>54</v>
      </c>
      <c r="B59" s="23"/>
      <c r="C59" s="23"/>
      <c r="D59" s="24"/>
      <c r="E59" s="24"/>
      <c r="F59" s="283"/>
      <c r="G59" s="284"/>
      <c r="H59" s="284"/>
      <c r="I59" s="284"/>
      <c r="J59" s="106"/>
    </row>
    <row r="60" spans="1:10" ht="20.100000000000001" customHeight="1" x14ac:dyDescent="0.25">
      <c r="A60" s="51">
        <v>55</v>
      </c>
      <c r="B60" s="23"/>
      <c r="C60" s="23"/>
      <c r="D60" s="24"/>
      <c r="E60" s="24"/>
      <c r="F60" s="283"/>
      <c r="G60" s="284"/>
      <c r="H60" s="284"/>
      <c r="I60" s="284"/>
      <c r="J60" s="106"/>
    </row>
    <row r="61" spans="1:10" ht="20.100000000000001" customHeight="1" x14ac:dyDescent="0.25">
      <c r="A61" s="51">
        <v>56</v>
      </c>
      <c r="B61" s="23"/>
      <c r="C61" s="23"/>
      <c r="D61" s="24"/>
      <c r="E61" s="24"/>
      <c r="F61" s="283"/>
      <c r="G61" s="284"/>
      <c r="H61" s="284"/>
      <c r="I61" s="284"/>
      <c r="J61" s="106"/>
    </row>
    <row r="62" spans="1:10" ht="20.100000000000001" customHeight="1" x14ac:dyDescent="0.25">
      <c r="A62" s="51">
        <v>57</v>
      </c>
      <c r="B62" s="23"/>
      <c r="C62" s="23"/>
      <c r="D62" s="24"/>
      <c r="E62" s="24"/>
      <c r="F62" s="283"/>
      <c r="G62" s="284"/>
      <c r="H62" s="284"/>
      <c r="I62" s="284"/>
      <c r="J62" s="106"/>
    </row>
    <row r="63" spans="1:10" ht="20.100000000000001" customHeight="1" x14ac:dyDescent="0.25">
      <c r="A63" s="51">
        <v>58</v>
      </c>
      <c r="B63" s="23"/>
      <c r="C63" s="23"/>
      <c r="D63" s="24"/>
      <c r="E63" s="24"/>
      <c r="F63" s="283"/>
      <c r="G63" s="284"/>
      <c r="H63" s="284"/>
      <c r="I63" s="284"/>
      <c r="J63" s="106"/>
    </row>
    <row r="64" spans="1:10" ht="20.100000000000001" customHeight="1" x14ac:dyDescent="0.25">
      <c r="A64" s="51">
        <v>59</v>
      </c>
      <c r="B64" s="23"/>
      <c r="C64" s="23"/>
      <c r="D64" s="24"/>
      <c r="E64" s="24"/>
      <c r="F64" s="283"/>
      <c r="G64" s="284"/>
      <c r="H64" s="284"/>
      <c r="I64" s="284"/>
      <c r="J64" s="106"/>
    </row>
    <row r="65" spans="1:10" ht="20.100000000000001" customHeight="1" x14ac:dyDescent="0.25">
      <c r="A65" s="51">
        <v>60</v>
      </c>
      <c r="B65" s="23"/>
      <c r="C65" s="23"/>
      <c r="D65" s="24"/>
      <c r="E65" s="24"/>
      <c r="F65" s="283"/>
      <c r="G65" s="284"/>
      <c r="H65" s="284"/>
      <c r="I65" s="284"/>
      <c r="J65" s="106"/>
    </row>
    <row r="66" spans="1:10" ht="20.100000000000001" customHeight="1" x14ac:dyDescent="0.25">
      <c r="A66" s="51">
        <v>61</v>
      </c>
      <c r="B66" s="23"/>
      <c r="C66" s="23"/>
      <c r="D66" s="24"/>
      <c r="E66" s="24"/>
      <c r="F66" s="283"/>
      <c r="G66" s="284"/>
      <c r="H66" s="284"/>
      <c r="I66" s="284"/>
      <c r="J66" s="106"/>
    </row>
    <row r="67" spans="1:10" ht="20.100000000000001" customHeight="1" x14ac:dyDescent="0.25">
      <c r="A67" s="51">
        <v>62</v>
      </c>
      <c r="B67" s="23"/>
      <c r="C67" s="23"/>
      <c r="D67" s="24"/>
      <c r="E67" s="24"/>
      <c r="F67" s="283"/>
      <c r="G67" s="284"/>
      <c r="H67" s="284"/>
      <c r="I67" s="284"/>
      <c r="J67" s="106"/>
    </row>
    <row r="68" spans="1:10" ht="20.100000000000001" customHeight="1" x14ac:dyDescent="0.25">
      <c r="A68" s="51">
        <v>63</v>
      </c>
      <c r="B68" s="23"/>
      <c r="C68" s="23"/>
      <c r="D68" s="24"/>
      <c r="E68" s="24"/>
      <c r="F68" s="283"/>
      <c r="G68" s="284"/>
      <c r="H68" s="284"/>
      <c r="I68" s="284"/>
      <c r="J68" s="106"/>
    </row>
    <row r="69" spans="1:10" ht="20.100000000000001" customHeight="1" x14ac:dyDescent="0.25">
      <c r="A69" s="51">
        <v>64</v>
      </c>
      <c r="B69" s="23"/>
      <c r="C69" s="23"/>
      <c r="D69" s="24"/>
      <c r="E69" s="24"/>
      <c r="F69" s="283"/>
      <c r="G69" s="284"/>
      <c r="H69" s="284"/>
      <c r="I69" s="284"/>
      <c r="J69" s="106"/>
    </row>
    <row r="70" spans="1:10" ht="20.100000000000001" customHeight="1" x14ac:dyDescent="0.25">
      <c r="A70" s="51">
        <v>65</v>
      </c>
      <c r="B70" s="23"/>
      <c r="C70" s="23"/>
      <c r="D70" s="24"/>
      <c r="E70" s="24"/>
      <c r="F70" s="283"/>
      <c r="G70" s="284"/>
      <c r="H70" s="284"/>
      <c r="I70" s="284"/>
      <c r="J70" s="106"/>
    </row>
    <row r="71" spans="1:10" ht="20.100000000000001" customHeight="1" x14ac:dyDescent="0.25">
      <c r="A71" s="51">
        <v>66</v>
      </c>
      <c r="B71" s="23"/>
      <c r="C71" s="23"/>
      <c r="D71" s="24"/>
      <c r="E71" s="24"/>
      <c r="F71" s="283"/>
      <c r="G71" s="284"/>
      <c r="H71" s="284"/>
      <c r="I71" s="284"/>
      <c r="J71" s="106"/>
    </row>
    <row r="72" spans="1:10" ht="20.100000000000001" customHeight="1" x14ac:dyDescent="0.25">
      <c r="A72" s="51">
        <v>67</v>
      </c>
      <c r="B72" s="23"/>
      <c r="C72" s="23"/>
      <c r="D72" s="24"/>
      <c r="E72" s="24"/>
      <c r="F72" s="283"/>
      <c r="G72" s="284"/>
      <c r="H72" s="284"/>
      <c r="I72" s="284"/>
      <c r="J72" s="106"/>
    </row>
    <row r="73" spans="1:10" ht="20.100000000000001" customHeight="1" x14ac:dyDescent="0.25">
      <c r="A73" s="51">
        <v>68</v>
      </c>
      <c r="B73" s="23"/>
      <c r="C73" s="23"/>
      <c r="D73" s="24"/>
      <c r="E73" s="24"/>
      <c r="F73" s="283"/>
      <c r="G73" s="284"/>
      <c r="H73" s="284"/>
      <c r="I73" s="284"/>
      <c r="J73" s="106"/>
    </row>
    <row r="74" spans="1:10" ht="20.100000000000001" customHeight="1" x14ac:dyDescent="0.25">
      <c r="A74" s="51">
        <v>69</v>
      </c>
      <c r="B74" s="23"/>
      <c r="C74" s="23"/>
      <c r="D74" s="24"/>
      <c r="E74" s="24"/>
      <c r="F74" s="283"/>
      <c r="G74" s="284"/>
      <c r="H74" s="284"/>
      <c r="I74" s="284"/>
      <c r="J74" s="106"/>
    </row>
    <row r="75" spans="1:10" ht="20.100000000000001" customHeight="1" x14ac:dyDescent="0.25">
      <c r="A75" s="51">
        <v>70</v>
      </c>
      <c r="B75" s="23"/>
      <c r="C75" s="23"/>
      <c r="D75" s="24"/>
      <c r="E75" s="24"/>
      <c r="F75" s="283"/>
      <c r="G75" s="284"/>
      <c r="H75" s="284"/>
      <c r="I75" s="284"/>
      <c r="J75" s="106"/>
    </row>
    <row r="76" spans="1:10" ht="20.100000000000001" customHeight="1" x14ac:dyDescent="0.25">
      <c r="A76" s="51">
        <v>71</v>
      </c>
      <c r="B76" s="23"/>
      <c r="C76" s="23"/>
      <c r="D76" s="24"/>
      <c r="E76" s="24"/>
      <c r="F76" s="283"/>
      <c r="G76" s="284"/>
      <c r="H76" s="284"/>
      <c r="I76" s="284"/>
      <c r="J76" s="106"/>
    </row>
    <row r="77" spans="1:10" ht="20.100000000000001" customHeight="1" x14ac:dyDescent="0.25">
      <c r="A77" s="51">
        <v>72</v>
      </c>
      <c r="B77" s="23"/>
      <c r="C77" s="23"/>
      <c r="D77" s="24"/>
      <c r="E77" s="24"/>
      <c r="F77" s="283"/>
      <c r="G77" s="284"/>
      <c r="H77" s="284"/>
      <c r="I77" s="284"/>
      <c r="J77" s="106"/>
    </row>
    <row r="78" spans="1:10" ht="20.100000000000001" customHeight="1" x14ac:dyDescent="0.25">
      <c r="A78" s="51">
        <v>73</v>
      </c>
      <c r="B78" s="23"/>
      <c r="C78" s="23"/>
      <c r="D78" s="24"/>
      <c r="E78" s="24"/>
      <c r="F78" s="283"/>
      <c r="G78" s="284"/>
      <c r="H78" s="284"/>
      <c r="I78" s="284"/>
      <c r="J78" s="106"/>
    </row>
    <row r="79" spans="1:10" ht="20.100000000000001" customHeight="1" x14ac:dyDescent="0.25">
      <c r="A79" s="51">
        <v>74</v>
      </c>
      <c r="B79" s="23"/>
      <c r="C79" s="23"/>
      <c r="D79" s="24"/>
      <c r="E79" s="24"/>
      <c r="F79" s="283"/>
      <c r="G79" s="284"/>
      <c r="H79" s="284"/>
      <c r="I79" s="284"/>
      <c r="J79" s="106"/>
    </row>
    <row r="80" spans="1:10" ht="20.100000000000001" customHeight="1" x14ac:dyDescent="0.25">
      <c r="A80" s="51">
        <v>75</v>
      </c>
      <c r="B80" s="23"/>
      <c r="C80" s="23"/>
      <c r="D80" s="24"/>
      <c r="E80" s="24"/>
      <c r="F80" s="283"/>
      <c r="G80" s="284"/>
      <c r="H80" s="284"/>
      <c r="I80" s="284"/>
      <c r="J80" s="106"/>
    </row>
    <row r="81" spans="1:10" ht="20.100000000000001" customHeight="1" x14ac:dyDescent="0.25">
      <c r="A81" s="51">
        <v>76</v>
      </c>
      <c r="B81" s="23"/>
      <c r="C81" s="23"/>
      <c r="D81" s="24"/>
      <c r="E81" s="24"/>
      <c r="F81" s="283"/>
      <c r="G81" s="284"/>
      <c r="H81" s="284"/>
      <c r="I81" s="284"/>
      <c r="J81" s="106"/>
    </row>
    <row r="82" spans="1:10" ht="20.100000000000001" customHeight="1" x14ac:dyDescent="0.25">
      <c r="A82" s="51">
        <v>77</v>
      </c>
      <c r="B82" s="23"/>
      <c r="C82" s="23"/>
      <c r="D82" s="24"/>
      <c r="E82" s="24"/>
      <c r="F82" s="283"/>
      <c r="G82" s="284"/>
      <c r="H82" s="284"/>
      <c r="I82" s="284"/>
      <c r="J82" s="106"/>
    </row>
    <row r="83" spans="1:10" ht="20.100000000000001" customHeight="1" x14ac:dyDescent="0.25">
      <c r="A83" s="51">
        <v>78</v>
      </c>
      <c r="B83" s="23"/>
      <c r="C83" s="23"/>
      <c r="D83" s="24"/>
      <c r="E83" s="24"/>
      <c r="F83" s="283"/>
      <c r="G83" s="284"/>
      <c r="H83" s="284"/>
      <c r="I83" s="284"/>
      <c r="J83" s="106"/>
    </row>
    <row r="84" spans="1:10" ht="20.100000000000001" customHeight="1" x14ac:dyDescent="0.25">
      <c r="A84" s="51">
        <v>79</v>
      </c>
      <c r="B84" s="23"/>
      <c r="C84" s="23"/>
      <c r="D84" s="24"/>
      <c r="E84" s="24"/>
      <c r="F84" s="283"/>
      <c r="G84" s="284"/>
      <c r="H84" s="284"/>
      <c r="I84" s="284"/>
      <c r="J84" s="106"/>
    </row>
    <row r="85" spans="1:10" ht="20.100000000000001" customHeight="1" x14ac:dyDescent="0.25">
      <c r="A85" s="51">
        <v>80</v>
      </c>
      <c r="B85" s="23"/>
      <c r="C85" s="23"/>
      <c r="D85" s="24"/>
      <c r="E85" s="24"/>
      <c r="F85" s="283"/>
      <c r="G85" s="284"/>
      <c r="H85" s="284"/>
      <c r="I85" s="284"/>
      <c r="J85" s="106"/>
    </row>
    <row r="86" spans="1:10" ht="20.100000000000001" customHeight="1" x14ac:dyDescent="0.25">
      <c r="A86" s="51">
        <v>81</v>
      </c>
      <c r="B86" s="23"/>
      <c r="C86" s="23"/>
      <c r="D86" s="24"/>
      <c r="E86" s="24"/>
      <c r="F86" s="283"/>
      <c r="G86" s="284"/>
      <c r="H86" s="284"/>
      <c r="I86" s="284"/>
      <c r="J86" s="106"/>
    </row>
    <row r="87" spans="1:10" ht="20.100000000000001" customHeight="1" x14ac:dyDescent="0.25">
      <c r="A87" s="51">
        <v>82</v>
      </c>
      <c r="B87" s="23"/>
      <c r="C87" s="23"/>
      <c r="D87" s="24"/>
      <c r="E87" s="24"/>
      <c r="F87" s="283"/>
      <c r="G87" s="284"/>
      <c r="H87" s="284"/>
      <c r="I87" s="284"/>
      <c r="J87" s="106"/>
    </row>
    <row r="88" spans="1:10" ht="20.100000000000001" customHeight="1" x14ac:dyDescent="0.25">
      <c r="A88" s="51">
        <v>83</v>
      </c>
      <c r="B88" s="23"/>
      <c r="C88" s="23"/>
      <c r="D88" s="24"/>
      <c r="E88" s="24"/>
      <c r="F88" s="283"/>
      <c r="G88" s="284"/>
      <c r="H88" s="284"/>
      <c r="I88" s="284"/>
      <c r="J88" s="106"/>
    </row>
    <row r="89" spans="1:10" ht="20.100000000000001" customHeight="1" x14ac:dyDescent="0.25">
      <c r="A89" s="51">
        <v>84</v>
      </c>
      <c r="B89" s="23"/>
      <c r="C89" s="23"/>
      <c r="D89" s="24"/>
      <c r="E89" s="24"/>
      <c r="F89" s="283"/>
      <c r="G89" s="284"/>
      <c r="H89" s="284"/>
      <c r="I89" s="284"/>
      <c r="J89" s="106"/>
    </row>
    <row r="90" spans="1:10" ht="20.100000000000001" customHeight="1" x14ac:dyDescent="0.25">
      <c r="A90" s="51">
        <v>85</v>
      </c>
      <c r="B90" s="23"/>
      <c r="C90" s="23"/>
      <c r="D90" s="24"/>
      <c r="E90" s="24"/>
      <c r="F90" s="283"/>
      <c r="G90" s="284"/>
      <c r="H90" s="284"/>
      <c r="I90" s="284"/>
      <c r="J90" s="106"/>
    </row>
    <row r="91" spans="1:10" ht="20.100000000000001" customHeight="1" x14ac:dyDescent="0.25">
      <c r="A91" s="51">
        <v>86</v>
      </c>
      <c r="B91" s="23"/>
      <c r="C91" s="23"/>
      <c r="D91" s="24"/>
      <c r="E91" s="24"/>
      <c r="F91" s="283"/>
      <c r="G91" s="284"/>
      <c r="H91" s="284"/>
      <c r="I91" s="284"/>
      <c r="J91" s="106"/>
    </row>
    <row r="92" spans="1:10" ht="20.100000000000001" customHeight="1" x14ac:dyDescent="0.25">
      <c r="A92" s="51">
        <v>87</v>
      </c>
      <c r="B92" s="23"/>
      <c r="C92" s="23"/>
      <c r="D92" s="24"/>
      <c r="E92" s="24"/>
      <c r="F92" s="283"/>
      <c r="G92" s="284"/>
      <c r="H92" s="284"/>
      <c r="I92" s="284"/>
      <c r="J92" s="106"/>
    </row>
    <row r="93" spans="1:10" ht="20.100000000000001" customHeight="1" x14ac:dyDescent="0.25">
      <c r="A93" s="51">
        <v>88</v>
      </c>
      <c r="B93" s="23"/>
      <c r="C93" s="23"/>
      <c r="D93" s="24"/>
      <c r="E93" s="24"/>
      <c r="F93" s="283"/>
      <c r="G93" s="284"/>
      <c r="H93" s="284"/>
      <c r="I93" s="284"/>
      <c r="J93" s="106"/>
    </row>
    <row r="94" spans="1:10" ht="20.100000000000001" customHeight="1" x14ac:dyDescent="0.25">
      <c r="A94" s="51">
        <v>89</v>
      </c>
      <c r="B94" s="23"/>
      <c r="C94" s="23"/>
      <c r="D94" s="24"/>
      <c r="E94" s="24"/>
      <c r="F94" s="283"/>
      <c r="G94" s="284"/>
      <c r="H94" s="284"/>
      <c r="I94" s="284"/>
      <c r="J94" s="106"/>
    </row>
    <row r="95" spans="1:10" ht="20.100000000000001" customHeight="1" x14ac:dyDescent="0.25">
      <c r="A95" s="51">
        <v>90</v>
      </c>
      <c r="B95" s="23"/>
      <c r="C95" s="23"/>
      <c r="D95" s="24"/>
      <c r="E95" s="24"/>
      <c r="F95" s="283"/>
      <c r="G95" s="284"/>
      <c r="H95" s="284"/>
      <c r="I95" s="284"/>
      <c r="J95" s="106"/>
    </row>
    <row r="96" spans="1:10" ht="20.100000000000001" customHeight="1" x14ac:dyDescent="0.25">
      <c r="A96" s="51">
        <v>91</v>
      </c>
      <c r="B96" s="23"/>
      <c r="C96" s="23"/>
      <c r="D96" s="24"/>
      <c r="E96" s="24"/>
      <c r="F96" s="283"/>
      <c r="G96" s="284"/>
      <c r="H96" s="284"/>
      <c r="I96" s="284"/>
      <c r="J96" s="106"/>
    </row>
    <row r="97" spans="1:10" ht="20.100000000000001" customHeight="1" x14ac:dyDescent="0.25">
      <c r="A97" s="51">
        <v>92</v>
      </c>
      <c r="B97" s="23"/>
      <c r="C97" s="23"/>
      <c r="D97" s="24"/>
      <c r="E97" s="24"/>
      <c r="F97" s="283"/>
      <c r="G97" s="284"/>
      <c r="H97" s="284"/>
      <c r="I97" s="284"/>
      <c r="J97" s="106"/>
    </row>
    <row r="98" spans="1:10" ht="20.100000000000001" customHeight="1" x14ac:dyDescent="0.25">
      <c r="A98" s="51">
        <v>93</v>
      </c>
      <c r="B98" s="23"/>
      <c r="C98" s="23"/>
      <c r="D98" s="24"/>
      <c r="E98" s="24"/>
      <c r="F98" s="283"/>
      <c r="G98" s="284"/>
      <c r="H98" s="284"/>
      <c r="I98" s="284"/>
      <c r="J98" s="106"/>
    </row>
    <row r="99" spans="1:10" ht="20.100000000000001" customHeight="1" x14ac:dyDescent="0.25">
      <c r="A99" s="51">
        <v>94</v>
      </c>
      <c r="B99" s="23"/>
      <c r="C99" s="23"/>
      <c r="D99" s="24"/>
      <c r="E99" s="24"/>
      <c r="F99" s="283"/>
      <c r="G99" s="284"/>
      <c r="H99" s="284"/>
      <c r="I99" s="284"/>
      <c r="J99" s="106"/>
    </row>
    <row r="100" spans="1:10" ht="20.100000000000001" customHeight="1" x14ac:dyDescent="0.25">
      <c r="A100" s="51">
        <v>95</v>
      </c>
      <c r="B100" s="23"/>
      <c r="C100" s="23"/>
      <c r="D100" s="24"/>
      <c r="E100" s="24"/>
      <c r="F100" s="283"/>
      <c r="G100" s="284"/>
      <c r="H100" s="284"/>
      <c r="I100" s="284"/>
      <c r="J100" s="106"/>
    </row>
    <row r="101" spans="1:10" ht="20.100000000000001" customHeight="1" x14ac:dyDescent="0.25">
      <c r="A101" s="51">
        <v>96</v>
      </c>
      <c r="B101" s="23"/>
      <c r="C101" s="23"/>
      <c r="D101" s="24"/>
      <c r="E101" s="24"/>
      <c r="F101" s="283"/>
      <c r="G101" s="284"/>
      <c r="H101" s="284"/>
      <c r="I101" s="284"/>
      <c r="J101" s="106"/>
    </row>
    <row r="102" spans="1:10" ht="20.100000000000001" customHeight="1" x14ac:dyDescent="0.25">
      <c r="A102" s="51">
        <v>97</v>
      </c>
      <c r="B102" s="23"/>
      <c r="C102" s="23"/>
      <c r="D102" s="24"/>
      <c r="E102" s="24"/>
      <c r="F102" s="283"/>
      <c r="G102" s="284"/>
      <c r="H102" s="284"/>
      <c r="I102" s="284"/>
      <c r="J102" s="106"/>
    </row>
    <row r="103" spans="1:10" ht="20.100000000000001" customHeight="1" x14ac:dyDescent="0.25">
      <c r="A103" s="51">
        <v>98</v>
      </c>
      <c r="B103" s="23"/>
      <c r="C103" s="23"/>
      <c r="D103" s="24"/>
      <c r="E103" s="24"/>
      <c r="F103" s="283"/>
      <c r="G103" s="284"/>
      <c r="H103" s="284"/>
      <c r="I103" s="284"/>
      <c r="J103" s="106"/>
    </row>
    <row r="104" spans="1:10" ht="20.100000000000001" customHeight="1" x14ac:dyDescent="0.25">
      <c r="A104" s="51">
        <v>99</v>
      </c>
      <c r="B104" s="23"/>
      <c r="C104" s="23"/>
      <c r="D104" s="24"/>
      <c r="E104" s="24"/>
      <c r="F104" s="283"/>
      <c r="G104" s="284"/>
      <c r="H104" s="284"/>
      <c r="I104" s="284"/>
      <c r="J104" s="106"/>
    </row>
    <row r="105" spans="1:10" ht="20.100000000000001" customHeight="1" x14ac:dyDescent="0.25">
      <c r="A105" s="51">
        <v>100</v>
      </c>
      <c r="B105" s="23"/>
      <c r="C105" s="23"/>
      <c r="D105" s="24"/>
      <c r="E105" s="24"/>
      <c r="F105" s="283"/>
      <c r="G105" s="284"/>
      <c r="H105" s="284"/>
      <c r="I105" s="284"/>
      <c r="J105" s="106"/>
    </row>
    <row r="106" spans="1:10" ht="20.100000000000001" customHeight="1" x14ac:dyDescent="0.25">
      <c r="A106" s="51">
        <v>101</v>
      </c>
      <c r="B106" s="23"/>
      <c r="C106" s="23"/>
      <c r="D106" s="24"/>
      <c r="E106" s="24"/>
      <c r="F106" s="283"/>
      <c r="G106" s="284"/>
      <c r="H106" s="284"/>
      <c r="I106" s="284"/>
      <c r="J106" s="106"/>
    </row>
    <row r="107" spans="1:10" ht="20.100000000000001" customHeight="1" x14ac:dyDescent="0.25">
      <c r="A107" s="51">
        <v>102</v>
      </c>
      <c r="B107" s="23"/>
      <c r="C107" s="23"/>
      <c r="D107" s="24"/>
      <c r="E107" s="24"/>
      <c r="F107" s="283"/>
      <c r="G107" s="284"/>
      <c r="H107" s="284"/>
      <c r="I107" s="284"/>
      <c r="J107" s="106"/>
    </row>
    <row r="108" spans="1:10" ht="20.100000000000001" customHeight="1" x14ac:dyDescent="0.25">
      <c r="A108" s="51">
        <v>103</v>
      </c>
      <c r="B108" s="23"/>
      <c r="C108" s="23"/>
      <c r="D108" s="24"/>
      <c r="E108" s="24"/>
      <c r="F108" s="283"/>
      <c r="G108" s="284"/>
      <c r="H108" s="284"/>
      <c r="I108" s="284"/>
      <c r="J108" s="106"/>
    </row>
    <row r="109" spans="1:10" ht="20.100000000000001" customHeight="1" x14ac:dyDescent="0.25">
      <c r="A109" s="51">
        <v>104</v>
      </c>
      <c r="B109" s="23"/>
      <c r="C109" s="23"/>
      <c r="D109" s="24"/>
      <c r="E109" s="24"/>
      <c r="F109" s="283"/>
      <c r="G109" s="284"/>
      <c r="H109" s="284"/>
      <c r="I109" s="284"/>
      <c r="J109" s="106"/>
    </row>
    <row r="110" spans="1:10" ht="20.100000000000001" customHeight="1" x14ac:dyDescent="0.25">
      <c r="A110" s="51">
        <v>105</v>
      </c>
      <c r="B110" s="23"/>
      <c r="C110" s="23"/>
      <c r="D110" s="24"/>
      <c r="E110" s="24"/>
      <c r="F110" s="283"/>
      <c r="G110" s="284"/>
      <c r="H110" s="284"/>
      <c r="I110" s="284"/>
      <c r="J110" s="106"/>
    </row>
    <row r="111" spans="1:10" ht="20.100000000000001" customHeight="1" x14ac:dyDescent="0.25">
      <c r="A111" s="51">
        <v>106</v>
      </c>
      <c r="B111" s="23"/>
      <c r="C111" s="23"/>
      <c r="D111" s="24"/>
      <c r="E111" s="24"/>
      <c r="F111" s="283"/>
      <c r="G111" s="284"/>
      <c r="H111" s="284"/>
      <c r="I111" s="284"/>
      <c r="J111" s="106"/>
    </row>
    <row r="112" spans="1:10" ht="20.100000000000001" customHeight="1" x14ac:dyDescent="0.25">
      <c r="A112" s="51">
        <v>107</v>
      </c>
      <c r="B112" s="23"/>
      <c r="C112" s="23"/>
      <c r="D112" s="24"/>
      <c r="E112" s="24"/>
      <c r="F112" s="283"/>
      <c r="G112" s="284"/>
      <c r="H112" s="284"/>
      <c r="I112" s="284"/>
      <c r="J112" s="106"/>
    </row>
    <row r="113" spans="1:10" ht="20.100000000000001" customHeight="1" x14ac:dyDescent="0.25">
      <c r="A113" s="51">
        <v>108</v>
      </c>
      <c r="B113" s="23"/>
      <c r="C113" s="23"/>
      <c r="D113" s="24"/>
      <c r="E113" s="24"/>
      <c r="F113" s="283"/>
      <c r="G113" s="284"/>
      <c r="H113" s="284"/>
      <c r="I113" s="284"/>
      <c r="J113" s="106"/>
    </row>
    <row r="114" spans="1:10" ht="20.100000000000001" customHeight="1" x14ac:dyDescent="0.25">
      <c r="A114" s="51">
        <v>109</v>
      </c>
      <c r="B114" s="23"/>
      <c r="C114" s="23"/>
      <c r="D114" s="24"/>
      <c r="E114" s="24"/>
      <c r="F114" s="283"/>
      <c r="G114" s="284"/>
      <c r="H114" s="284"/>
      <c r="I114" s="284"/>
      <c r="J114" s="106"/>
    </row>
    <row r="115" spans="1:10" ht="20.100000000000001" customHeight="1" x14ac:dyDescent="0.25">
      <c r="A115" s="51">
        <v>110</v>
      </c>
      <c r="B115" s="23"/>
      <c r="C115" s="23"/>
      <c r="D115" s="24"/>
      <c r="E115" s="24"/>
      <c r="F115" s="283"/>
      <c r="G115" s="284"/>
      <c r="H115" s="284"/>
      <c r="I115" s="284"/>
      <c r="J115" s="106"/>
    </row>
    <row r="116" spans="1:10" ht="20.100000000000001" customHeight="1" x14ac:dyDescent="0.25">
      <c r="A116" s="51">
        <v>111</v>
      </c>
      <c r="B116" s="23"/>
      <c r="C116" s="23"/>
      <c r="D116" s="24"/>
      <c r="E116" s="24"/>
      <c r="F116" s="283"/>
      <c r="G116" s="284"/>
      <c r="H116" s="284"/>
      <c r="I116" s="284"/>
      <c r="J116" s="106"/>
    </row>
    <row r="117" spans="1:10" ht="20.100000000000001" customHeight="1" x14ac:dyDescent="0.25">
      <c r="A117" s="51">
        <v>112</v>
      </c>
      <c r="B117" s="23"/>
      <c r="C117" s="23"/>
      <c r="D117" s="24"/>
      <c r="E117" s="24"/>
      <c r="F117" s="283"/>
      <c r="G117" s="284"/>
      <c r="H117" s="284"/>
      <c r="I117" s="284"/>
      <c r="J117" s="106"/>
    </row>
    <row r="118" spans="1:10" ht="20.100000000000001" customHeight="1" x14ac:dyDescent="0.25">
      <c r="A118" s="51">
        <v>113</v>
      </c>
      <c r="B118" s="23"/>
      <c r="C118" s="23"/>
      <c r="D118" s="24"/>
      <c r="E118" s="24"/>
      <c r="F118" s="283"/>
      <c r="G118" s="284"/>
      <c r="H118" s="284"/>
      <c r="I118" s="284"/>
      <c r="J118" s="106"/>
    </row>
    <row r="119" spans="1:10" ht="20.100000000000001" customHeight="1" x14ac:dyDescent="0.25">
      <c r="A119" s="51">
        <v>114</v>
      </c>
      <c r="B119" s="23"/>
      <c r="C119" s="23"/>
      <c r="D119" s="24"/>
      <c r="E119" s="24"/>
      <c r="F119" s="283"/>
      <c r="G119" s="284"/>
      <c r="H119" s="284"/>
      <c r="I119" s="284"/>
      <c r="J119" s="106"/>
    </row>
    <row r="120" spans="1:10" ht="20.100000000000001" customHeight="1" x14ac:dyDescent="0.25">
      <c r="A120" s="51">
        <v>115</v>
      </c>
      <c r="B120" s="23"/>
      <c r="C120" s="23"/>
      <c r="D120" s="24"/>
      <c r="E120" s="24"/>
      <c r="F120" s="283"/>
      <c r="G120" s="284"/>
      <c r="H120" s="284"/>
      <c r="I120" s="284"/>
      <c r="J120" s="106"/>
    </row>
    <row r="121" spans="1:10" ht="20.100000000000001" customHeight="1" x14ac:dyDescent="0.25">
      <c r="A121" s="51">
        <v>116</v>
      </c>
      <c r="B121" s="23"/>
      <c r="C121" s="23"/>
      <c r="D121" s="24"/>
      <c r="E121" s="24"/>
      <c r="F121" s="283"/>
      <c r="G121" s="284"/>
      <c r="H121" s="284"/>
      <c r="I121" s="284"/>
      <c r="J121" s="106"/>
    </row>
    <row r="122" spans="1:10" ht="20.100000000000001" customHeight="1" x14ac:dyDescent="0.25">
      <c r="A122" s="51">
        <v>117</v>
      </c>
      <c r="B122" s="23"/>
      <c r="C122" s="23"/>
      <c r="D122" s="24"/>
      <c r="E122" s="24"/>
      <c r="F122" s="283"/>
      <c r="G122" s="284"/>
      <c r="H122" s="284"/>
      <c r="I122" s="284"/>
      <c r="J122" s="106"/>
    </row>
    <row r="123" spans="1:10" ht="20.100000000000001" customHeight="1" x14ac:dyDescent="0.25">
      <c r="A123" s="51">
        <v>118</v>
      </c>
      <c r="B123" s="23"/>
      <c r="C123" s="23"/>
      <c r="D123" s="24"/>
      <c r="E123" s="24"/>
      <c r="F123" s="283"/>
      <c r="G123" s="284"/>
      <c r="H123" s="284"/>
      <c r="I123" s="284"/>
      <c r="J123" s="106"/>
    </row>
    <row r="124" spans="1:10" ht="20.100000000000001" customHeight="1" x14ac:dyDescent="0.25">
      <c r="A124" s="51">
        <v>119</v>
      </c>
      <c r="B124" s="23"/>
      <c r="C124" s="23"/>
      <c r="D124" s="24"/>
      <c r="E124" s="24"/>
      <c r="F124" s="283"/>
      <c r="G124" s="284"/>
      <c r="H124" s="284"/>
      <c r="I124" s="284"/>
      <c r="J124" s="106"/>
    </row>
    <row r="125" spans="1:10" ht="20.100000000000001" customHeight="1" x14ac:dyDescent="0.25">
      <c r="A125" s="51">
        <v>120</v>
      </c>
      <c r="B125" s="23"/>
      <c r="C125" s="23"/>
      <c r="D125" s="24"/>
      <c r="E125" s="24"/>
      <c r="F125" s="283"/>
      <c r="G125" s="284"/>
      <c r="H125" s="284"/>
      <c r="I125" s="284"/>
      <c r="J125" s="106"/>
    </row>
    <row r="126" spans="1:10" ht="20.100000000000001" customHeight="1" x14ac:dyDescent="0.25">
      <c r="A126" s="51">
        <v>121</v>
      </c>
      <c r="B126" s="23"/>
      <c r="C126" s="23"/>
      <c r="D126" s="24"/>
      <c r="E126" s="24"/>
      <c r="F126" s="283"/>
      <c r="G126" s="284"/>
      <c r="H126" s="284"/>
      <c r="I126" s="284"/>
      <c r="J126" s="106"/>
    </row>
    <row r="127" spans="1:10" ht="20.100000000000001" customHeight="1" x14ac:dyDescent="0.25">
      <c r="A127" s="51">
        <v>122</v>
      </c>
      <c r="B127" s="23"/>
      <c r="C127" s="23"/>
      <c r="D127" s="24"/>
      <c r="E127" s="24"/>
      <c r="F127" s="283"/>
      <c r="G127" s="284"/>
      <c r="H127" s="284"/>
      <c r="I127" s="284"/>
      <c r="J127" s="106"/>
    </row>
    <row r="128" spans="1:10" ht="20.100000000000001" customHeight="1" x14ac:dyDescent="0.25">
      <c r="A128" s="51">
        <v>123</v>
      </c>
      <c r="B128" s="23"/>
      <c r="C128" s="23"/>
      <c r="D128" s="24"/>
      <c r="E128" s="24"/>
      <c r="F128" s="283"/>
      <c r="G128" s="284"/>
      <c r="H128" s="284"/>
      <c r="I128" s="284"/>
      <c r="J128" s="106"/>
    </row>
    <row r="129" spans="1:10" ht="20.100000000000001" customHeight="1" x14ac:dyDescent="0.25">
      <c r="A129" s="51">
        <v>124</v>
      </c>
      <c r="B129" s="23"/>
      <c r="C129" s="23"/>
      <c r="D129" s="24"/>
      <c r="E129" s="24"/>
      <c r="F129" s="283"/>
      <c r="G129" s="284"/>
      <c r="H129" s="284"/>
      <c r="I129" s="284"/>
      <c r="J129" s="106"/>
    </row>
    <row r="130" spans="1:10" ht="20.100000000000001" customHeight="1" x14ac:dyDescent="0.25">
      <c r="A130" s="51">
        <v>125</v>
      </c>
      <c r="B130" s="23"/>
      <c r="C130" s="23"/>
      <c r="D130" s="24"/>
      <c r="E130" s="24"/>
      <c r="F130" s="283"/>
      <c r="G130" s="284"/>
      <c r="H130" s="284"/>
      <c r="I130" s="284"/>
      <c r="J130" s="106"/>
    </row>
    <row r="131" spans="1:10" ht="20.100000000000001" customHeight="1" x14ac:dyDescent="0.25">
      <c r="A131" s="51">
        <v>126</v>
      </c>
      <c r="B131" s="23"/>
      <c r="C131" s="23"/>
      <c r="D131" s="24"/>
      <c r="E131" s="24"/>
      <c r="F131" s="283"/>
      <c r="G131" s="284"/>
      <c r="H131" s="284"/>
      <c r="I131" s="284"/>
      <c r="J131" s="106"/>
    </row>
    <row r="132" spans="1:10" ht="20.100000000000001" customHeight="1" x14ac:dyDescent="0.25">
      <c r="A132" s="51">
        <v>127</v>
      </c>
      <c r="B132" s="23"/>
      <c r="C132" s="23"/>
      <c r="D132" s="24"/>
      <c r="E132" s="24"/>
      <c r="F132" s="283"/>
      <c r="G132" s="284"/>
      <c r="H132" s="284"/>
      <c r="I132" s="284"/>
      <c r="J132" s="106"/>
    </row>
    <row r="133" spans="1:10" ht="20.100000000000001" customHeight="1" x14ac:dyDescent="0.25">
      <c r="A133" s="51">
        <v>128</v>
      </c>
      <c r="B133" s="23"/>
      <c r="C133" s="23"/>
      <c r="D133" s="24"/>
      <c r="E133" s="24"/>
      <c r="F133" s="283"/>
      <c r="G133" s="284"/>
      <c r="H133" s="284"/>
      <c r="I133" s="284"/>
      <c r="J133" s="106"/>
    </row>
    <row r="134" spans="1:10" ht="20.100000000000001" customHeight="1" x14ac:dyDescent="0.25">
      <c r="A134" s="51">
        <v>129</v>
      </c>
      <c r="B134" s="23"/>
      <c r="C134" s="23"/>
      <c r="D134" s="24"/>
      <c r="E134" s="24"/>
      <c r="F134" s="283"/>
      <c r="G134" s="284"/>
      <c r="H134" s="284"/>
      <c r="I134" s="284"/>
      <c r="J134" s="106"/>
    </row>
    <row r="135" spans="1:10" ht="20.100000000000001" customHeight="1" x14ac:dyDescent="0.25">
      <c r="A135" s="51">
        <v>130</v>
      </c>
      <c r="B135" s="23"/>
      <c r="C135" s="23"/>
      <c r="D135" s="24"/>
      <c r="E135" s="24"/>
      <c r="F135" s="283"/>
      <c r="G135" s="284"/>
      <c r="H135" s="284"/>
      <c r="I135" s="284"/>
      <c r="J135" s="106"/>
    </row>
    <row r="136" spans="1:10" ht="20.100000000000001" customHeight="1" x14ac:dyDescent="0.25">
      <c r="A136" s="51">
        <v>131</v>
      </c>
      <c r="B136" s="23"/>
      <c r="C136" s="23"/>
      <c r="D136" s="24"/>
      <c r="E136" s="24"/>
      <c r="F136" s="283"/>
      <c r="G136" s="284"/>
      <c r="H136" s="284"/>
      <c r="I136" s="284"/>
      <c r="J136" s="106"/>
    </row>
    <row r="137" spans="1:10" ht="20.100000000000001" customHeight="1" x14ac:dyDescent="0.25">
      <c r="A137" s="51">
        <v>132</v>
      </c>
      <c r="B137" s="23"/>
      <c r="C137" s="23"/>
      <c r="D137" s="24"/>
      <c r="E137" s="24"/>
      <c r="F137" s="283"/>
      <c r="G137" s="284"/>
      <c r="H137" s="284"/>
      <c r="I137" s="284"/>
      <c r="J137" s="106"/>
    </row>
    <row r="138" spans="1:10" ht="20.100000000000001" customHeight="1" x14ac:dyDescent="0.25">
      <c r="A138" s="51">
        <v>133</v>
      </c>
      <c r="B138" s="23"/>
      <c r="C138" s="23"/>
      <c r="D138" s="24"/>
      <c r="E138" s="24"/>
      <c r="F138" s="283"/>
      <c r="G138" s="284"/>
      <c r="H138" s="284"/>
      <c r="I138" s="284"/>
      <c r="J138" s="106"/>
    </row>
    <row r="139" spans="1:10" ht="20.100000000000001" customHeight="1" x14ac:dyDescent="0.25">
      <c r="A139" s="51">
        <v>134</v>
      </c>
      <c r="B139" s="23"/>
      <c r="C139" s="23"/>
      <c r="D139" s="24"/>
      <c r="E139" s="24"/>
      <c r="F139" s="283"/>
      <c r="G139" s="284"/>
      <c r="H139" s="284"/>
      <c r="I139" s="284"/>
      <c r="J139" s="106"/>
    </row>
    <row r="140" spans="1:10" ht="20.100000000000001" customHeight="1" x14ac:dyDescent="0.25">
      <c r="A140" s="51">
        <v>135</v>
      </c>
      <c r="B140" s="23"/>
      <c r="C140" s="23"/>
      <c r="D140" s="24"/>
      <c r="E140" s="24"/>
      <c r="F140" s="283"/>
      <c r="G140" s="284"/>
      <c r="H140" s="284"/>
      <c r="I140" s="284"/>
      <c r="J140" s="106"/>
    </row>
    <row r="141" spans="1:10" ht="20.100000000000001" customHeight="1" x14ac:dyDescent="0.25">
      <c r="A141" s="51">
        <v>136</v>
      </c>
      <c r="B141" s="23"/>
      <c r="C141" s="23"/>
      <c r="D141" s="24"/>
      <c r="E141" s="24"/>
      <c r="F141" s="283"/>
      <c r="G141" s="284"/>
      <c r="H141" s="284"/>
      <c r="I141" s="284"/>
      <c r="J141" s="106"/>
    </row>
    <row r="142" spans="1:10" ht="20.100000000000001" customHeight="1" x14ac:dyDescent="0.25">
      <c r="A142" s="51">
        <v>137</v>
      </c>
      <c r="B142" s="23"/>
      <c r="C142" s="23"/>
      <c r="D142" s="24"/>
      <c r="E142" s="24"/>
      <c r="F142" s="283"/>
      <c r="G142" s="284"/>
      <c r="H142" s="284"/>
      <c r="I142" s="284"/>
      <c r="J142" s="106"/>
    </row>
    <row r="143" spans="1:10" ht="20.100000000000001" customHeight="1" x14ac:dyDescent="0.25">
      <c r="A143" s="51">
        <v>138</v>
      </c>
      <c r="B143" s="23"/>
      <c r="C143" s="23"/>
      <c r="D143" s="24"/>
      <c r="E143" s="24"/>
      <c r="F143" s="283"/>
      <c r="G143" s="284"/>
      <c r="H143" s="284"/>
      <c r="I143" s="284"/>
      <c r="J143" s="106"/>
    </row>
    <row r="144" spans="1:10" ht="20.100000000000001" customHeight="1" x14ac:dyDescent="0.25">
      <c r="A144" s="51">
        <v>139</v>
      </c>
      <c r="B144" s="23"/>
      <c r="C144" s="23"/>
      <c r="D144" s="24"/>
      <c r="E144" s="24"/>
      <c r="F144" s="283"/>
      <c r="G144" s="284"/>
      <c r="H144" s="284"/>
      <c r="I144" s="284"/>
      <c r="J144" s="106"/>
    </row>
    <row r="145" spans="1:10" ht="20.100000000000001" customHeight="1" x14ac:dyDescent="0.25">
      <c r="A145" s="51">
        <v>140</v>
      </c>
      <c r="B145" s="23"/>
      <c r="C145" s="23"/>
      <c r="D145" s="24"/>
      <c r="E145" s="24"/>
      <c r="F145" s="283"/>
      <c r="G145" s="284"/>
      <c r="H145" s="284"/>
      <c r="I145" s="284"/>
      <c r="J145" s="106"/>
    </row>
    <row r="146" spans="1:10" ht="20.100000000000001" customHeight="1" x14ac:dyDescent="0.25">
      <c r="A146" s="51">
        <v>141</v>
      </c>
      <c r="B146" s="23"/>
      <c r="C146" s="23"/>
      <c r="D146" s="24"/>
      <c r="E146" s="24"/>
      <c r="F146" s="283"/>
      <c r="G146" s="284"/>
      <c r="H146" s="284"/>
      <c r="I146" s="284"/>
      <c r="J146" s="106"/>
    </row>
    <row r="147" spans="1:10" ht="20.100000000000001" customHeight="1" x14ac:dyDescent="0.25">
      <c r="A147" s="51">
        <v>142</v>
      </c>
      <c r="B147" s="23"/>
      <c r="C147" s="23"/>
      <c r="D147" s="24"/>
      <c r="E147" s="24"/>
      <c r="F147" s="283"/>
      <c r="G147" s="284"/>
      <c r="H147" s="284"/>
      <c r="I147" s="284"/>
      <c r="J147" s="106"/>
    </row>
    <row r="148" spans="1:10" ht="20.100000000000001" customHeight="1" x14ac:dyDescent="0.25">
      <c r="A148" s="51">
        <v>143</v>
      </c>
      <c r="B148" s="23"/>
      <c r="C148" s="23"/>
      <c r="D148" s="24"/>
      <c r="E148" s="24"/>
      <c r="F148" s="283"/>
      <c r="G148" s="284"/>
      <c r="H148" s="284"/>
      <c r="I148" s="284"/>
      <c r="J148" s="106"/>
    </row>
    <row r="149" spans="1:10" ht="20.100000000000001" customHeight="1" x14ac:dyDescent="0.25">
      <c r="A149" s="51">
        <v>144</v>
      </c>
      <c r="B149" s="23"/>
      <c r="C149" s="23"/>
      <c r="D149" s="24"/>
      <c r="E149" s="24"/>
      <c r="F149" s="283"/>
      <c r="G149" s="284"/>
      <c r="H149" s="284"/>
      <c r="I149" s="284"/>
      <c r="J149" s="106"/>
    </row>
    <row r="150" spans="1:10" ht="20.100000000000001" customHeight="1" x14ac:dyDescent="0.25">
      <c r="A150" s="51">
        <v>145</v>
      </c>
      <c r="B150" s="23"/>
      <c r="C150" s="23"/>
      <c r="D150" s="24"/>
      <c r="E150" s="24"/>
      <c r="F150" s="283"/>
      <c r="G150" s="284"/>
      <c r="H150" s="284"/>
      <c r="I150" s="284"/>
      <c r="J150" s="106"/>
    </row>
    <row r="151" spans="1:10" ht="20.100000000000001" customHeight="1" x14ac:dyDescent="0.25">
      <c r="A151" s="51">
        <v>146</v>
      </c>
      <c r="B151" s="23"/>
      <c r="C151" s="23"/>
      <c r="D151" s="24"/>
      <c r="E151" s="24"/>
      <c r="F151" s="283"/>
      <c r="G151" s="284"/>
      <c r="H151" s="284"/>
      <c r="I151" s="284"/>
      <c r="J151" s="106"/>
    </row>
    <row r="152" spans="1:10" ht="20.100000000000001" customHeight="1" x14ac:dyDescent="0.25">
      <c r="A152" s="51">
        <v>147</v>
      </c>
      <c r="B152" s="23"/>
      <c r="C152" s="23"/>
      <c r="D152" s="24"/>
      <c r="E152" s="24"/>
      <c r="F152" s="283"/>
      <c r="G152" s="284"/>
      <c r="H152" s="284"/>
      <c r="I152" s="284"/>
      <c r="J152" s="106"/>
    </row>
    <row r="153" spans="1:10" ht="20.100000000000001" customHeight="1" x14ac:dyDescent="0.25">
      <c r="A153" s="51">
        <v>148</v>
      </c>
      <c r="B153" s="23"/>
      <c r="C153" s="23"/>
      <c r="D153" s="24"/>
      <c r="E153" s="24"/>
      <c r="F153" s="283"/>
      <c r="G153" s="284"/>
      <c r="H153" s="284"/>
      <c r="I153" s="284"/>
      <c r="J153" s="106"/>
    </row>
    <row r="154" spans="1:10" ht="20.100000000000001" customHeight="1" x14ac:dyDescent="0.25">
      <c r="A154" s="51">
        <v>149</v>
      </c>
      <c r="B154" s="23"/>
      <c r="C154" s="23"/>
      <c r="D154" s="24"/>
      <c r="E154" s="24"/>
      <c r="F154" s="283"/>
      <c r="G154" s="284"/>
      <c r="H154" s="284"/>
      <c r="I154" s="284"/>
      <c r="J154" s="106"/>
    </row>
    <row r="155" spans="1:10" ht="20.100000000000001" customHeight="1" x14ac:dyDescent="0.25">
      <c r="A155" s="51">
        <v>150</v>
      </c>
      <c r="B155" s="23"/>
      <c r="C155" s="23"/>
      <c r="D155" s="24"/>
      <c r="E155" s="24"/>
      <c r="F155" s="283"/>
      <c r="G155" s="284"/>
      <c r="H155" s="284"/>
      <c r="I155" s="284"/>
      <c r="J155" s="106"/>
    </row>
    <row r="156" spans="1:10" ht="20.100000000000001" customHeight="1" x14ac:dyDescent="0.25">
      <c r="A156" s="51">
        <v>151</v>
      </c>
      <c r="B156" s="23"/>
      <c r="C156" s="23"/>
      <c r="D156" s="24"/>
      <c r="E156" s="24"/>
      <c r="F156" s="283"/>
      <c r="G156" s="284"/>
      <c r="H156" s="284"/>
      <c r="I156" s="284"/>
      <c r="J156" s="106"/>
    </row>
    <row r="157" spans="1:10" ht="20.100000000000001" customHeight="1" x14ac:dyDescent="0.25">
      <c r="A157" s="51">
        <v>152</v>
      </c>
      <c r="B157" s="23"/>
      <c r="C157" s="23"/>
      <c r="D157" s="24"/>
      <c r="E157" s="24"/>
      <c r="F157" s="283"/>
      <c r="G157" s="284"/>
      <c r="H157" s="284"/>
      <c r="I157" s="284"/>
      <c r="J157" s="106"/>
    </row>
    <row r="158" spans="1:10" ht="20.100000000000001" customHeight="1" x14ac:dyDescent="0.25">
      <c r="A158" s="51">
        <v>153</v>
      </c>
      <c r="B158" s="23"/>
      <c r="C158" s="23"/>
      <c r="D158" s="24"/>
      <c r="E158" s="24"/>
      <c r="F158" s="283"/>
      <c r="G158" s="284"/>
      <c r="H158" s="284"/>
      <c r="I158" s="284"/>
      <c r="J158" s="106"/>
    </row>
    <row r="159" spans="1:10" ht="20.100000000000001" customHeight="1" x14ac:dyDescent="0.25">
      <c r="A159" s="51">
        <v>154</v>
      </c>
      <c r="B159" s="23"/>
      <c r="C159" s="23"/>
      <c r="D159" s="24"/>
      <c r="E159" s="24"/>
      <c r="F159" s="283"/>
      <c r="G159" s="284"/>
      <c r="H159" s="284"/>
      <c r="I159" s="284"/>
      <c r="J159" s="106"/>
    </row>
    <row r="160" spans="1:10" ht="20.100000000000001" customHeight="1" x14ac:dyDescent="0.25">
      <c r="A160" s="51">
        <v>155</v>
      </c>
      <c r="B160" s="23"/>
      <c r="C160" s="23"/>
      <c r="D160" s="24"/>
      <c r="E160" s="24"/>
      <c r="F160" s="283"/>
      <c r="G160" s="284"/>
      <c r="H160" s="284"/>
      <c r="I160" s="284"/>
      <c r="J160" s="106"/>
    </row>
    <row r="161" spans="1:10" ht="20.100000000000001" customHeight="1" x14ac:dyDescent="0.25">
      <c r="A161" s="51">
        <v>156</v>
      </c>
      <c r="B161" s="23"/>
      <c r="C161" s="23"/>
      <c r="D161" s="24"/>
      <c r="E161" s="24"/>
      <c r="F161" s="283"/>
      <c r="G161" s="284"/>
      <c r="H161" s="284"/>
      <c r="I161" s="284"/>
      <c r="J161" s="106"/>
    </row>
    <row r="162" spans="1:10" ht="20.100000000000001" customHeight="1" x14ac:dyDescent="0.25">
      <c r="A162" s="51">
        <v>157</v>
      </c>
      <c r="B162" s="23"/>
      <c r="C162" s="23"/>
      <c r="D162" s="24"/>
      <c r="E162" s="24"/>
      <c r="F162" s="283"/>
      <c r="G162" s="284"/>
      <c r="H162" s="284"/>
      <c r="I162" s="284"/>
      <c r="J162" s="106"/>
    </row>
    <row r="163" spans="1:10" ht="20.100000000000001" customHeight="1" x14ac:dyDescent="0.25">
      <c r="A163" s="51">
        <v>158</v>
      </c>
      <c r="B163" s="23"/>
      <c r="C163" s="23"/>
      <c r="D163" s="24"/>
      <c r="E163" s="24"/>
      <c r="F163" s="283"/>
      <c r="G163" s="284"/>
      <c r="H163" s="284"/>
      <c r="I163" s="284"/>
      <c r="J163" s="106"/>
    </row>
    <row r="164" spans="1:10" ht="20.100000000000001" customHeight="1" x14ac:dyDescent="0.25">
      <c r="A164" s="51">
        <v>159</v>
      </c>
      <c r="B164" s="23"/>
      <c r="C164" s="23"/>
      <c r="D164" s="24"/>
      <c r="E164" s="24"/>
      <c r="F164" s="283"/>
      <c r="G164" s="284"/>
      <c r="H164" s="284"/>
      <c r="I164" s="284"/>
      <c r="J164" s="106"/>
    </row>
    <row r="165" spans="1:10" ht="20.100000000000001" customHeight="1" x14ac:dyDescent="0.25">
      <c r="A165" s="51">
        <v>160</v>
      </c>
      <c r="B165" s="23"/>
      <c r="C165" s="23"/>
      <c r="D165" s="24"/>
      <c r="E165" s="24"/>
      <c r="F165" s="283"/>
      <c r="G165" s="284"/>
      <c r="H165" s="284"/>
      <c r="I165" s="284"/>
      <c r="J165" s="106"/>
    </row>
    <row r="166" spans="1:10" ht="20.100000000000001" customHeight="1" x14ac:dyDescent="0.25">
      <c r="A166" s="51">
        <v>161</v>
      </c>
      <c r="B166" s="23"/>
      <c r="C166" s="23"/>
      <c r="D166" s="24"/>
      <c r="E166" s="24"/>
      <c r="F166" s="283"/>
      <c r="G166" s="284"/>
      <c r="H166" s="284"/>
      <c r="I166" s="284"/>
      <c r="J166" s="106"/>
    </row>
    <row r="167" spans="1:10" ht="20.100000000000001" customHeight="1" x14ac:dyDescent="0.25">
      <c r="A167" s="51">
        <v>162</v>
      </c>
      <c r="B167" s="23"/>
      <c r="C167" s="23"/>
      <c r="D167" s="24"/>
      <c r="E167" s="24"/>
      <c r="F167" s="283"/>
      <c r="G167" s="284"/>
      <c r="H167" s="284"/>
      <c r="I167" s="284"/>
      <c r="J167" s="106"/>
    </row>
    <row r="168" spans="1:10" ht="20.100000000000001" customHeight="1" x14ac:dyDescent="0.25">
      <c r="A168" s="51">
        <v>163</v>
      </c>
      <c r="B168" s="23"/>
      <c r="C168" s="23"/>
      <c r="D168" s="24"/>
      <c r="E168" s="24"/>
      <c r="F168" s="283"/>
      <c r="G168" s="284"/>
      <c r="H168" s="284"/>
      <c r="I168" s="284"/>
      <c r="J168" s="106"/>
    </row>
    <row r="169" spans="1:10" ht="20.100000000000001" customHeight="1" x14ac:dyDescent="0.25">
      <c r="A169" s="51">
        <v>164</v>
      </c>
      <c r="B169" s="23"/>
      <c r="C169" s="23"/>
      <c r="D169" s="24"/>
      <c r="E169" s="24"/>
      <c r="F169" s="283"/>
      <c r="G169" s="284"/>
      <c r="H169" s="284"/>
      <c r="I169" s="284"/>
      <c r="J169" s="106"/>
    </row>
    <row r="170" spans="1:10" ht="20.100000000000001" customHeight="1" x14ac:dyDescent="0.25">
      <c r="A170" s="51">
        <v>165</v>
      </c>
      <c r="B170" s="23"/>
      <c r="C170" s="23"/>
      <c r="D170" s="24"/>
      <c r="E170" s="24"/>
      <c r="F170" s="283"/>
      <c r="G170" s="284"/>
      <c r="H170" s="284"/>
      <c r="I170" s="284"/>
      <c r="J170" s="106"/>
    </row>
    <row r="171" spans="1:10" ht="20.100000000000001" customHeight="1" x14ac:dyDescent="0.25">
      <c r="A171" s="51">
        <v>166</v>
      </c>
      <c r="B171" s="23"/>
      <c r="C171" s="23"/>
      <c r="D171" s="24"/>
      <c r="E171" s="24"/>
      <c r="F171" s="283"/>
      <c r="G171" s="284"/>
      <c r="H171" s="284"/>
      <c r="I171" s="284"/>
      <c r="J171" s="106"/>
    </row>
    <row r="172" spans="1:10" ht="20.100000000000001" customHeight="1" x14ac:dyDescent="0.25">
      <c r="A172" s="51">
        <v>167</v>
      </c>
      <c r="B172" s="23"/>
      <c r="C172" s="23"/>
      <c r="D172" s="24"/>
      <c r="E172" s="24"/>
      <c r="F172" s="283"/>
      <c r="G172" s="284"/>
      <c r="H172" s="284"/>
      <c r="I172" s="284"/>
      <c r="J172" s="106"/>
    </row>
    <row r="173" spans="1:10" ht="20.100000000000001" customHeight="1" x14ac:dyDescent="0.25">
      <c r="A173" s="51">
        <v>168</v>
      </c>
      <c r="B173" s="23"/>
      <c r="C173" s="23"/>
      <c r="D173" s="24"/>
      <c r="E173" s="24"/>
      <c r="F173" s="283"/>
      <c r="G173" s="284"/>
      <c r="H173" s="284"/>
      <c r="I173" s="284"/>
      <c r="J173" s="106"/>
    </row>
    <row r="174" spans="1:10" ht="20.100000000000001" customHeight="1" x14ac:dyDescent="0.25">
      <c r="A174" s="51">
        <v>169</v>
      </c>
      <c r="B174" s="23"/>
      <c r="C174" s="23"/>
      <c r="D174" s="24"/>
      <c r="E174" s="24"/>
      <c r="F174" s="283"/>
      <c r="G174" s="284"/>
      <c r="H174" s="284"/>
      <c r="I174" s="284"/>
      <c r="J174" s="106"/>
    </row>
    <row r="175" spans="1:10" ht="20.100000000000001" customHeight="1" x14ac:dyDescent="0.25">
      <c r="A175" s="51">
        <v>170</v>
      </c>
      <c r="B175" s="23"/>
      <c r="C175" s="23"/>
      <c r="D175" s="24"/>
      <c r="E175" s="24"/>
      <c r="F175" s="283"/>
      <c r="G175" s="284"/>
      <c r="H175" s="284"/>
      <c r="I175" s="284"/>
      <c r="J175" s="106"/>
    </row>
    <row r="176" spans="1:10" ht="20.100000000000001" customHeight="1" x14ac:dyDescent="0.25">
      <c r="A176" s="51">
        <v>171</v>
      </c>
      <c r="B176" s="23"/>
      <c r="C176" s="23"/>
      <c r="D176" s="24"/>
      <c r="E176" s="24"/>
      <c r="F176" s="283"/>
      <c r="G176" s="284"/>
      <c r="H176" s="284"/>
      <c r="I176" s="284"/>
      <c r="J176" s="106"/>
    </row>
    <row r="177" spans="1:10" ht="20.100000000000001" customHeight="1" x14ac:dyDescent="0.25">
      <c r="A177" s="51">
        <v>172</v>
      </c>
      <c r="B177" s="23"/>
      <c r="C177" s="23"/>
      <c r="D177" s="24"/>
      <c r="E177" s="24"/>
      <c r="F177" s="283"/>
      <c r="G177" s="284"/>
      <c r="H177" s="284"/>
      <c r="I177" s="284"/>
      <c r="J177" s="106"/>
    </row>
    <row r="178" spans="1:10" ht="20.100000000000001" customHeight="1" x14ac:dyDescent="0.25">
      <c r="A178" s="51">
        <v>173</v>
      </c>
      <c r="B178" s="23"/>
      <c r="C178" s="23"/>
      <c r="D178" s="24"/>
      <c r="E178" s="24"/>
      <c r="F178" s="283"/>
      <c r="G178" s="284"/>
      <c r="H178" s="284"/>
      <c r="I178" s="284"/>
      <c r="J178" s="106"/>
    </row>
    <row r="179" spans="1:10" ht="20.100000000000001" customHeight="1" x14ac:dyDescent="0.25">
      <c r="A179" s="51">
        <v>174</v>
      </c>
      <c r="B179" s="23"/>
      <c r="C179" s="23"/>
      <c r="D179" s="24"/>
      <c r="E179" s="24"/>
      <c r="F179" s="283"/>
      <c r="G179" s="284"/>
      <c r="H179" s="284"/>
      <c r="I179" s="284"/>
      <c r="J179" s="106"/>
    </row>
    <row r="180" spans="1:10" ht="20.100000000000001" customHeight="1" x14ac:dyDescent="0.25">
      <c r="A180" s="51">
        <v>175</v>
      </c>
      <c r="B180" s="23"/>
      <c r="C180" s="23"/>
      <c r="D180" s="24"/>
      <c r="E180" s="24"/>
      <c r="F180" s="283"/>
      <c r="G180" s="284"/>
      <c r="H180" s="284"/>
      <c r="I180" s="284"/>
      <c r="J180" s="106"/>
    </row>
    <row r="181" spans="1:10" ht="20.100000000000001" customHeight="1" x14ac:dyDescent="0.25">
      <c r="A181" s="51">
        <v>176</v>
      </c>
      <c r="B181" s="23"/>
      <c r="C181" s="23"/>
      <c r="D181" s="24"/>
      <c r="E181" s="24"/>
      <c r="F181" s="283"/>
      <c r="G181" s="284"/>
      <c r="H181" s="284"/>
      <c r="I181" s="284"/>
      <c r="J181" s="106"/>
    </row>
    <row r="182" spans="1:10" ht="20.100000000000001" customHeight="1" x14ac:dyDescent="0.25">
      <c r="A182" s="51">
        <v>177</v>
      </c>
      <c r="B182" s="23"/>
      <c r="C182" s="23"/>
      <c r="D182" s="24"/>
      <c r="E182" s="24"/>
      <c r="F182" s="283"/>
      <c r="G182" s="284"/>
      <c r="H182" s="284"/>
      <c r="I182" s="284"/>
      <c r="J182" s="106"/>
    </row>
    <row r="183" spans="1:10" ht="20.100000000000001" customHeight="1" x14ac:dyDescent="0.25">
      <c r="A183" s="51">
        <v>178</v>
      </c>
      <c r="B183" s="23"/>
      <c r="C183" s="23"/>
      <c r="D183" s="24"/>
      <c r="E183" s="24"/>
      <c r="F183" s="283"/>
      <c r="G183" s="284"/>
      <c r="H183" s="284"/>
      <c r="I183" s="284"/>
      <c r="J183" s="106"/>
    </row>
    <row r="184" spans="1:10" ht="20.100000000000001" customHeight="1" x14ac:dyDescent="0.25">
      <c r="A184" s="51">
        <v>179</v>
      </c>
      <c r="B184" s="23"/>
      <c r="C184" s="23"/>
      <c r="D184" s="24"/>
      <c r="E184" s="24"/>
      <c r="F184" s="283"/>
      <c r="G184" s="284"/>
      <c r="H184" s="284"/>
      <c r="I184" s="284"/>
      <c r="J184" s="106"/>
    </row>
    <row r="185" spans="1:10" ht="20.100000000000001" customHeight="1" x14ac:dyDescent="0.25">
      <c r="A185" s="51">
        <v>180</v>
      </c>
      <c r="B185" s="23"/>
      <c r="C185" s="23"/>
      <c r="D185" s="24"/>
      <c r="E185" s="24"/>
      <c r="F185" s="283"/>
      <c r="G185" s="284"/>
      <c r="H185" s="284"/>
      <c r="I185" s="284"/>
      <c r="J185" s="106"/>
    </row>
    <row r="186" spans="1:10" ht="20.100000000000001" customHeight="1" x14ac:dyDescent="0.25">
      <c r="A186" s="51">
        <v>181</v>
      </c>
      <c r="B186" s="23"/>
      <c r="C186" s="23"/>
      <c r="D186" s="24"/>
      <c r="E186" s="24"/>
      <c r="F186" s="283"/>
      <c r="G186" s="284"/>
      <c r="H186" s="284"/>
      <c r="I186" s="284"/>
      <c r="J186" s="106"/>
    </row>
    <row r="187" spans="1:10" ht="20.100000000000001" customHeight="1" x14ac:dyDescent="0.25">
      <c r="A187" s="51">
        <v>182</v>
      </c>
      <c r="B187" s="23"/>
      <c r="C187" s="23"/>
      <c r="D187" s="24"/>
      <c r="E187" s="24"/>
      <c r="F187" s="283"/>
      <c r="G187" s="284"/>
      <c r="H187" s="284"/>
      <c r="I187" s="284"/>
      <c r="J187" s="106"/>
    </row>
    <row r="188" spans="1:10" ht="20.100000000000001" customHeight="1" x14ac:dyDescent="0.25">
      <c r="A188" s="51">
        <v>183</v>
      </c>
      <c r="B188" s="23"/>
      <c r="C188" s="23"/>
      <c r="D188" s="24"/>
      <c r="E188" s="24"/>
      <c r="F188" s="283"/>
      <c r="G188" s="284"/>
      <c r="H188" s="284"/>
      <c r="I188" s="284"/>
      <c r="J188" s="106"/>
    </row>
    <row r="189" spans="1:10" ht="20.100000000000001" customHeight="1" x14ac:dyDescent="0.25">
      <c r="A189" s="51">
        <v>184</v>
      </c>
      <c r="B189" s="23"/>
      <c r="C189" s="23"/>
      <c r="D189" s="24"/>
      <c r="E189" s="24"/>
      <c r="F189" s="283"/>
      <c r="G189" s="284"/>
      <c r="H189" s="284"/>
      <c r="I189" s="284"/>
      <c r="J189" s="106"/>
    </row>
    <row r="190" spans="1:10" ht="20.100000000000001" customHeight="1" x14ac:dyDescent="0.25">
      <c r="A190" s="51">
        <v>185</v>
      </c>
      <c r="B190" s="23"/>
      <c r="C190" s="23"/>
      <c r="D190" s="24"/>
      <c r="E190" s="24"/>
      <c r="F190" s="283"/>
      <c r="G190" s="284"/>
      <c r="H190" s="284"/>
      <c r="I190" s="284"/>
      <c r="J190" s="106"/>
    </row>
    <row r="191" spans="1:10" ht="20.100000000000001" customHeight="1" x14ac:dyDescent="0.25">
      <c r="A191" s="51">
        <v>186</v>
      </c>
      <c r="B191" s="23"/>
      <c r="C191" s="23"/>
      <c r="D191" s="24"/>
      <c r="E191" s="24"/>
      <c r="F191" s="283"/>
      <c r="G191" s="284"/>
      <c r="H191" s="284"/>
      <c r="I191" s="284"/>
      <c r="J191" s="106"/>
    </row>
    <row r="192" spans="1:10" ht="20.100000000000001" customHeight="1" x14ac:dyDescent="0.25">
      <c r="A192" s="51">
        <v>187</v>
      </c>
      <c r="B192" s="23"/>
      <c r="C192" s="23"/>
      <c r="D192" s="24"/>
      <c r="E192" s="24"/>
      <c r="F192" s="283"/>
      <c r="G192" s="284"/>
      <c r="H192" s="284"/>
      <c r="I192" s="284"/>
      <c r="J192" s="106"/>
    </row>
    <row r="193" spans="1:10" ht="20.100000000000001" customHeight="1" x14ac:dyDescent="0.25">
      <c r="A193" s="51">
        <v>188</v>
      </c>
      <c r="B193" s="23"/>
      <c r="C193" s="23"/>
      <c r="D193" s="24"/>
      <c r="E193" s="24"/>
      <c r="F193" s="283"/>
      <c r="G193" s="284"/>
      <c r="H193" s="284"/>
      <c r="I193" s="284"/>
      <c r="J193" s="106"/>
    </row>
    <row r="194" spans="1:10" ht="20.100000000000001" customHeight="1" x14ac:dyDescent="0.25">
      <c r="A194" s="51">
        <v>189</v>
      </c>
      <c r="B194" s="23"/>
      <c r="C194" s="23"/>
      <c r="D194" s="24"/>
      <c r="E194" s="24"/>
      <c r="F194" s="283"/>
      <c r="G194" s="284"/>
      <c r="H194" s="284"/>
      <c r="I194" s="284"/>
      <c r="J194" s="106"/>
    </row>
    <row r="195" spans="1:10" ht="20.100000000000001" customHeight="1" x14ac:dyDescent="0.25">
      <c r="A195" s="51">
        <v>190</v>
      </c>
      <c r="B195" s="23"/>
      <c r="C195" s="23"/>
      <c r="D195" s="24"/>
      <c r="E195" s="24"/>
      <c r="F195" s="283"/>
      <c r="G195" s="284"/>
      <c r="H195" s="284"/>
      <c r="I195" s="284"/>
      <c r="J195" s="106"/>
    </row>
    <row r="196" spans="1:10" ht="20.100000000000001" customHeight="1" x14ac:dyDescent="0.25">
      <c r="A196" s="51">
        <v>191</v>
      </c>
      <c r="B196" s="23"/>
      <c r="C196" s="23"/>
      <c r="D196" s="24"/>
      <c r="E196" s="24"/>
      <c r="F196" s="283"/>
      <c r="G196" s="284"/>
      <c r="H196" s="284"/>
      <c r="I196" s="284"/>
      <c r="J196" s="106"/>
    </row>
    <row r="197" spans="1:10" ht="20.100000000000001" customHeight="1" x14ac:dyDescent="0.25">
      <c r="A197" s="51">
        <v>192</v>
      </c>
      <c r="B197" s="23"/>
      <c r="C197" s="23"/>
      <c r="D197" s="24"/>
      <c r="E197" s="24"/>
      <c r="F197" s="283"/>
      <c r="G197" s="284"/>
      <c r="H197" s="284"/>
      <c r="I197" s="284"/>
      <c r="J197" s="106"/>
    </row>
    <row r="198" spans="1:10" ht="20.100000000000001" customHeight="1" x14ac:dyDescent="0.25">
      <c r="A198" s="51">
        <v>193</v>
      </c>
      <c r="B198" s="23"/>
      <c r="C198" s="23"/>
      <c r="D198" s="24"/>
      <c r="E198" s="24"/>
      <c r="F198" s="283"/>
      <c r="G198" s="284"/>
      <c r="H198" s="284"/>
      <c r="I198" s="284"/>
      <c r="J198" s="106"/>
    </row>
    <row r="199" spans="1:10" ht="20.100000000000001" customHeight="1" x14ac:dyDescent="0.25">
      <c r="A199" s="51">
        <v>194</v>
      </c>
      <c r="B199" s="23"/>
      <c r="C199" s="23"/>
      <c r="D199" s="24"/>
      <c r="E199" s="24"/>
      <c r="F199" s="283"/>
      <c r="G199" s="284"/>
      <c r="H199" s="284"/>
      <c r="I199" s="284"/>
      <c r="J199" s="106"/>
    </row>
    <row r="200" spans="1:10" ht="20.100000000000001" customHeight="1" x14ac:dyDescent="0.25">
      <c r="A200" s="51">
        <v>195</v>
      </c>
      <c r="B200" s="23"/>
      <c r="C200" s="23"/>
      <c r="D200" s="24"/>
      <c r="E200" s="24"/>
      <c r="F200" s="283"/>
      <c r="G200" s="284"/>
      <c r="H200" s="284"/>
      <c r="I200" s="284"/>
      <c r="J200" s="106"/>
    </row>
    <row r="201" spans="1:10" ht="20.100000000000001" customHeight="1" x14ac:dyDescent="0.25">
      <c r="A201" s="51">
        <v>196</v>
      </c>
      <c r="B201" s="23"/>
      <c r="C201" s="23"/>
      <c r="D201" s="24"/>
      <c r="E201" s="24"/>
      <c r="F201" s="283"/>
      <c r="G201" s="284"/>
      <c r="H201" s="284"/>
      <c r="I201" s="284"/>
      <c r="J201" s="106"/>
    </row>
    <row r="202" spans="1:10" ht="20.100000000000001" customHeight="1" x14ac:dyDescent="0.25">
      <c r="A202" s="51">
        <v>197</v>
      </c>
      <c r="B202" s="23"/>
      <c r="C202" s="23"/>
      <c r="D202" s="24"/>
      <c r="E202" s="24"/>
      <c r="F202" s="283"/>
      <c r="G202" s="284"/>
      <c r="H202" s="284"/>
      <c r="I202" s="284"/>
      <c r="J202" s="106"/>
    </row>
    <row r="203" spans="1:10" ht="20.100000000000001" customHeight="1" x14ac:dyDescent="0.25">
      <c r="A203" s="51">
        <v>198</v>
      </c>
      <c r="B203" s="23"/>
      <c r="C203" s="23"/>
      <c r="D203" s="24"/>
      <c r="E203" s="24"/>
      <c r="F203" s="283"/>
      <c r="G203" s="284"/>
      <c r="H203" s="284"/>
      <c r="I203" s="284"/>
      <c r="J203" s="106"/>
    </row>
    <row r="204" spans="1:10" ht="20.100000000000001" customHeight="1" x14ac:dyDescent="0.25">
      <c r="A204" s="51">
        <v>199</v>
      </c>
      <c r="B204" s="23"/>
      <c r="C204" s="23"/>
      <c r="D204" s="24"/>
      <c r="E204" s="24"/>
      <c r="F204" s="283"/>
      <c r="G204" s="284"/>
      <c r="H204" s="284"/>
      <c r="I204" s="284"/>
      <c r="J204" s="106"/>
    </row>
    <row r="205" spans="1:10" ht="20.100000000000001" customHeight="1" x14ac:dyDescent="0.25">
      <c r="A205" s="51">
        <v>200</v>
      </c>
      <c r="B205" s="23"/>
      <c r="C205" s="23"/>
      <c r="D205" s="24"/>
      <c r="E205" s="24"/>
      <c r="F205" s="283"/>
      <c r="G205" s="284"/>
      <c r="H205" s="284"/>
      <c r="I205" s="284"/>
      <c r="J205" s="106"/>
    </row>
    <row r="206" spans="1:10" ht="20.100000000000001" customHeight="1" x14ac:dyDescent="0.25">
      <c r="A206" s="51">
        <v>201</v>
      </c>
      <c r="B206" s="23"/>
      <c r="C206" s="23"/>
      <c r="D206" s="24"/>
      <c r="E206" s="24"/>
      <c r="F206" s="283"/>
      <c r="G206" s="284"/>
      <c r="H206" s="284"/>
      <c r="I206" s="284"/>
      <c r="J206" s="106"/>
    </row>
    <row r="207" spans="1:10" ht="20.100000000000001" customHeight="1" x14ac:dyDescent="0.25">
      <c r="A207" s="51">
        <v>202</v>
      </c>
      <c r="B207" s="23"/>
      <c r="C207" s="23"/>
      <c r="D207" s="24"/>
      <c r="E207" s="24"/>
      <c r="F207" s="283"/>
      <c r="G207" s="284"/>
      <c r="H207" s="284"/>
      <c r="I207" s="284"/>
      <c r="J207" s="106"/>
    </row>
    <row r="208" spans="1:10" ht="20.100000000000001" customHeight="1" x14ac:dyDescent="0.25">
      <c r="A208" s="51">
        <v>203</v>
      </c>
      <c r="B208" s="23"/>
      <c r="C208" s="23"/>
      <c r="D208" s="24"/>
      <c r="E208" s="24"/>
      <c r="F208" s="283"/>
      <c r="G208" s="284"/>
      <c r="H208" s="284"/>
      <c r="I208" s="284"/>
      <c r="J208" s="106"/>
    </row>
    <row r="209" spans="1:10" ht="20.100000000000001" customHeight="1" x14ac:dyDescent="0.25">
      <c r="A209" s="51">
        <v>204</v>
      </c>
      <c r="B209" s="23"/>
      <c r="C209" s="23"/>
      <c r="D209" s="24"/>
      <c r="E209" s="24"/>
      <c r="F209" s="283"/>
      <c r="G209" s="284"/>
      <c r="H209" s="284"/>
      <c r="I209" s="284"/>
      <c r="J209" s="106"/>
    </row>
    <row r="210" spans="1:10" ht="20.100000000000001" customHeight="1" x14ac:dyDescent="0.25">
      <c r="A210" s="51">
        <v>205</v>
      </c>
      <c r="B210" s="23"/>
      <c r="C210" s="23"/>
      <c r="D210" s="24"/>
      <c r="E210" s="24"/>
      <c r="F210" s="283"/>
      <c r="G210" s="284"/>
      <c r="H210" s="284"/>
      <c r="I210" s="284"/>
      <c r="J210" s="106"/>
    </row>
    <row r="211" spans="1:10" ht="20.100000000000001" customHeight="1" x14ac:dyDescent="0.25">
      <c r="A211" s="51">
        <v>206</v>
      </c>
      <c r="B211" s="23"/>
      <c r="C211" s="23"/>
      <c r="D211" s="24"/>
      <c r="E211" s="24"/>
      <c r="F211" s="283"/>
      <c r="G211" s="284"/>
      <c r="H211" s="284"/>
      <c r="I211" s="284"/>
      <c r="J211" s="106"/>
    </row>
    <row r="212" spans="1:10" ht="20.100000000000001" customHeight="1" x14ac:dyDescent="0.25">
      <c r="A212" s="51">
        <v>207</v>
      </c>
      <c r="B212" s="23"/>
      <c r="C212" s="23"/>
      <c r="D212" s="24"/>
      <c r="E212" s="24"/>
      <c r="F212" s="283"/>
      <c r="G212" s="284"/>
      <c r="H212" s="284"/>
      <c r="I212" s="284"/>
      <c r="J212" s="106"/>
    </row>
    <row r="213" spans="1:10" ht="20.100000000000001" customHeight="1" x14ac:dyDescent="0.25">
      <c r="A213" s="51">
        <v>208</v>
      </c>
      <c r="B213" s="23"/>
      <c r="C213" s="23"/>
      <c r="D213" s="24"/>
      <c r="E213" s="24"/>
      <c r="F213" s="283"/>
      <c r="G213" s="284"/>
      <c r="H213" s="284"/>
      <c r="I213" s="284"/>
      <c r="J213" s="106"/>
    </row>
    <row r="214" spans="1:10" ht="20.100000000000001" customHeight="1" x14ac:dyDescent="0.25">
      <c r="A214" s="51">
        <v>209</v>
      </c>
      <c r="B214" s="23"/>
      <c r="C214" s="23"/>
      <c r="D214" s="24"/>
      <c r="E214" s="24"/>
      <c r="F214" s="283"/>
      <c r="G214" s="284"/>
      <c r="H214" s="284"/>
      <c r="I214" s="284"/>
      <c r="J214" s="106"/>
    </row>
    <row r="215" spans="1:10" ht="20.100000000000001" customHeight="1" x14ac:dyDescent="0.25">
      <c r="A215" s="51">
        <v>210</v>
      </c>
      <c r="B215" s="23"/>
      <c r="C215" s="23"/>
      <c r="D215" s="24"/>
      <c r="E215" s="24"/>
      <c r="F215" s="283"/>
      <c r="G215" s="284"/>
      <c r="H215" s="284"/>
      <c r="I215" s="284"/>
      <c r="J215" s="106"/>
    </row>
    <row r="216" spans="1:10" ht="20.100000000000001" customHeight="1" x14ac:dyDescent="0.25">
      <c r="A216" s="51">
        <v>211</v>
      </c>
      <c r="B216" s="23"/>
      <c r="C216" s="23"/>
      <c r="D216" s="24"/>
      <c r="E216" s="24"/>
      <c r="F216" s="283"/>
      <c r="G216" s="284"/>
      <c r="H216" s="284"/>
      <c r="I216" s="284"/>
      <c r="J216" s="106"/>
    </row>
    <row r="217" spans="1:10" ht="20.100000000000001" customHeight="1" x14ac:dyDescent="0.25">
      <c r="A217" s="51">
        <v>212</v>
      </c>
      <c r="B217" s="23"/>
      <c r="C217" s="23"/>
      <c r="D217" s="24"/>
      <c r="E217" s="24"/>
      <c r="F217" s="283"/>
      <c r="G217" s="284"/>
      <c r="H217" s="284"/>
      <c r="I217" s="284"/>
      <c r="J217" s="106"/>
    </row>
    <row r="218" spans="1:10" ht="20.100000000000001" customHeight="1" x14ac:dyDescent="0.25">
      <c r="A218" s="51">
        <v>213</v>
      </c>
      <c r="B218" s="23"/>
      <c r="C218" s="23"/>
      <c r="D218" s="24"/>
      <c r="E218" s="24"/>
      <c r="F218" s="283"/>
      <c r="G218" s="284"/>
      <c r="H218" s="284"/>
      <c r="I218" s="284"/>
      <c r="J218" s="106"/>
    </row>
    <row r="219" spans="1:10" ht="20.100000000000001" customHeight="1" x14ac:dyDescent="0.25">
      <c r="A219" s="51">
        <v>214</v>
      </c>
      <c r="B219" s="23"/>
      <c r="C219" s="23"/>
      <c r="D219" s="24"/>
      <c r="E219" s="24"/>
      <c r="F219" s="283"/>
      <c r="G219" s="284"/>
      <c r="H219" s="284"/>
      <c r="I219" s="284"/>
      <c r="J219" s="106"/>
    </row>
    <row r="220" spans="1:10" ht="20.100000000000001" customHeight="1" x14ac:dyDescent="0.25">
      <c r="A220" s="51">
        <v>215</v>
      </c>
      <c r="B220" s="23"/>
      <c r="C220" s="23"/>
      <c r="D220" s="24"/>
      <c r="E220" s="24"/>
      <c r="F220" s="283"/>
      <c r="G220" s="284"/>
      <c r="H220" s="284"/>
      <c r="I220" s="284"/>
      <c r="J220" s="106"/>
    </row>
    <row r="221" spans="1:10" ht="20.100000000000001" customHeight="1" x14ac:dyDescent="0.25">
      <c r="A221" s="51">
        <v>216</v>
      </c>
      <c r="B221" s="23"/>
      <c r="C221" s="23"/>
      <c r="D221" s="24"/>
      <c r="E221" s="24"/>
      <c r="F221" s="283"/>
      <c r="G221" s="284"/>
      <c r="H221" s="284"/>
      <c r="I221" s="284"/>
      <c r="J221" s="106"/>
    </row>
    <row r="222" spans="1:10" ht="20.100000000000001" customHeight="1" x14ac:dyDescent="0.25">
      <c r="A222" s="51">
        <v>217</v>
      </c>
      <c r="B222" s="23"/>
      <c r="C222" s="23"/>
      <c r="D222" s="24"/>
      <c r="E222" s="24"/>
      <c r="F222" s="283"/>
      <c r="G222" s="284"/>
      <c r="H222" s="284"/>
      <c r="I222" s="284"/>
      <c r="J222" s="106"/>
    </row>
    <row r="223" spans="1:10" ht="20.100000000000001" customHeight="1" x14ac:dyDescent="0.25">
      <c r="A223" s="51">
        <v>218</v>
      </c>
      <c r="B223" s="23"/>
      <c r="C223" s="23"/>
      <c r="D223" s="24"/>
      <c r="E223" s="24"/>
      <c r="F223" s="283"/>
      <c r="G223" s="284"/>
      <c r="H223" s="284"/>
      <c r="I223" s="284"/>
      <c r="J223" s="106"/>
    </row>
    <row r="224" spans="1:10" ht="20.100000000000001" customHeight="1" x14ac:dyDescent="0.25">
      <c r="A224" s="51">
        <v>219</v>
      </c>
      <c r="B224" s="23"/>
      <c r="C224" s="23"/>
      <c r="D224" s="24"/>
      <c r="E224" s="24"/>
      <c r="F224" s="283"/>
      <c r="G224" s="284"/>
      <c r="H224" s="284"/>
      <c r="I224" s="284"/>
      <c r="J224" s="106"/>
    </row>
    <row r="225" spans="1:10" ht="20.100000000000001" customHeight="1" x14ac:dyDescent="0.25">
      <c r="A225" s="51">
        <v>220</v>
      </c>
      <c r="B225" s="23"/>
      <c r="C225" s="23"/>
      <c r="D225" s="24"/>
      <c r="E225" s="24"/>
      <c r="F225" s="283"/>
      <c r="G225" s="284"/>
      <c r="H225" s="284"/>
      <c r="I225" s="284"/>
      <c r="J225" s="106"/>
    </row>
    <row r="226" spans="1:10" ht="20.100000000000001" customHeight="1" x14ac:dyDescent="0.25">
      <c r="A226" s="51">
        <v>221</v>
      </c>
      <c r="B226" s="23"/>
      <c r="C226" s="23"/>
      <c r="D226" s="24"/>
      <c r="E226" s="24"/>
      <c r="F226" s="283"/>
      <c r="G226" s="284"/>
      <c r="H226" s="284"/>
      <c r="I226" s="284"/>
      <c r="J226" s="106"/>
    </row>
    <row r="227" spans="1:10" ht="20.100000000000001" customHeight="1" x14ac:dyDescent="0.25">
      <c r="A227" s="51">
        <v>222</v>
      </c>
      <c r="B227" s="23"/>
      <c r="C227" s="23"/>
      <c r="D227" s="24"/>
      <c r="E227" s="24"/>
      <c r="F227" s="283"/>
      <c r="G227" s="284"/>
      <c r="H227" s="284"/>
      <c r="I227" s="284"/>
      <c r="J227" s="106"/>
    </row>
    <row r="228" spans="1:10" ht="20.100000000000001" customHeight="1" x14ac:dyDescent="0.25">
      <c r="A228" s="51">
        <v>223</v>
      </c>
      <c r="B228" s="23"/>
      <c r="C228" s="23"/>
      <c r="D228" s="24"/>
      <c r="E228" s="24"/>
      <c r="F228" s="283"/>
      <c r="G228" s="284"/>
      <c r="H228" s="284"/>
      <c r="I228" s="284"/>
      <c r="J228" s="106"/>
    </row>
    <row r="229" spans="1:10" ht="20.100000000000001" customHeight="1" x14ac:dyDescent="0.25">
      <c r="A229" s="51">
        <v>224</v>
      </c>
      <c r="B229" s="23"/>
      <c r="C229" s="23"/>
      <c r="D229" s="24"/>
      <c r="E229" s="24"/>
      <c r="F229" s="283"/>
      <c r="G229" s="284"/>
      <c r="H229" s="284"/>
      <c r="I229" s="284"/>
      <c r="J229" s="106"/>
    </row>
    <row r="230" spans="1:10" ht="20.100000000000001" customHeight="1" x14ac:dyDescent="0.25">
      <c r="A230" s="51">
        <v>225</v>
      </c>
      <c r="B230" s="23"/>
      <c r="C230" s="23"/>
      <c r="D230" s="24"/>
      <c r="E230" s="24"/>
      <c r="F230" s="283"/>
      <c r="G230" s="284"/>
      <c r="H230" s="284"/>
      <c r="I230" s="284"/>
      <c r="J230" s="106"/>
    </row>
    <row r="231" spans="1:10" ht="20.100000000000001" customHeight="1" x14ac:dyDescent="0.25">
      <c r="A231" s="51">
        <v>226</v>
      </c>
      <c r="B231" s="23"/>
      <c r="C231" s="23"/>
      <c r="D231" s="24"/>
      <c r="E231" s="24"/>
      <c r="F231" s="283"/>
      <c r="G231" s="284"/>
      <c r="H231" s="284"/>
      <c r="I231" s="284"/>
      <c r="J231" s="106"/>
    </row>
    <row r="232" spans="1:10" ht="20.100000000000001" customHeight="1" x14ac:dyDescent="0.25">
      <c r="A232" s="51">
        <v>227</v>
      </c>
      <c r="B232" s="23"/>
      <c r="C232" s="23"/>
      <c r="D232" s="24"/>
      <c r="E232" s="24"/>
      <c r="F232" s="283"/>
      <c r="G232" s="284"/>
      <c r="H232" s="284"/>
      <c r="I232" s="284"/>
      <c r="J232" s="106"/>
    </row>
    <row r="233" spans="1:10" ht="20.100000000000001" customHeight="1" x14ac:dyDescent="0.25">
      <c r="A233" s="51">
        <v>228</v>
      </c>
      <c r="B233" s="23"/>
      <c r="C233" s="23"/>
      <c r="D233" s="24"/>
      <c r="E233" s="24"/>
      <c r="F233" s="283"/>
      <c r="G233" s="284"/>
      <c r="H233" s="284"/>
      <c r="I233" s="284"/>
      <c r="J233" s="106"/>
    </row>
    <row r="234" spans="1:10" ht="20.100000000000001" customHeight="1" x14ac:dyDescent="0.25">
      <c r="A234" s="51">
        <v>229</v>
      </c>
      <c r="B234" s="23"/>
      <c r="C234" s="23"/>
      <c r="D234" s="24"/>
      <c r="E234" s="24"/>
      <c r="F234" s="283"/>
      <c r="G234" s="284"/>
      <c r="H234" s="284"/>
      <c r="I234" s="284"/>
      <c r="J234" s="106"/>
    </row>
    <row r="235" spans="1:10" ht="20.100000000000001" customHeight="1" x14ac:dyDescent="0.25">
      <c r="A235" s="51">
        <v>230</v>
      </c>
      <c r="B235" s="23"/>
      <c r="C235" s="23"/>
      <c r="D235" s="24"/>
      <c r="E235" s="24"/>
      <c r="F235" s="283"/>
      <c r="G235" s="284"/>
      <c r="H235" s="284"/>
      <c r="I235" s="284"/>
      <c r="J235" s="106"/>
    </row>
    <row r="236" spans="1:10" ht="20.100000000000001" customHeight="1" x14ac:dyDescent="0.25">
      <c r="A236" s="51">
        <v>231</v>
      </c>
      <c r="B236" s="23"/>
      <c r="C236" s="23"/>
      <c r="D236" s="24"/>
      <c r="E236" s="24"/>
      <c r="F236" s="283"/>
      <c r="G236" s="284"/>
      <c r="H236" s="284"/>
      <c r="I236" s="284"/>
      <c r="J236" s="106"/>
    </row>
    <row r="237" spans="1:10" ht="20.100000000000001" customHeight="1" x14ac:dyDescent="0.25">
      <c r="A237" s="51">
        <v>232</v>
      </c>
      <c r="B237" s="23"/>
      <c r="C237" s="23"/>
      <c r="D237" s="24"/>
      <c r="E237" s="24"/>
      <c r="F237" s="283"/>
      <c r="G237" s="284"/>
      <c r="H237" s="284"/>
      <c r="I237" s="284"/>
      <c r="J237" s="106"/>
    </row>
    <row r="238" spans="1:10" ht="20.100000000000001" customHeight="1" x14ac:dyDescent="0.25">
      <c r="A238" s="51">
        <v>233</v>
      </c>
      <c r="B238" s="23"/>
      <c r="C238" s="23"/>
      <c r="D238" s="24"/>
      <c r="E238" s="24"/>
      <c r="F238" s="283"/>
      <c r="G238" s="284"/>
      <c r="H238" s="284"/>
      <c r="I238" s="284"/>
      <c r="J238" s="106"/>
    </row>
    <row r="239" spans="1:10" ht="20.100000000000001" customHeight="1" x14ac:dyDescent="0.25">
      <c r="A239" s="51">
        <v>234</v>
      </c>
      <c r="B239" s="23"/>
      <c r="C239" s="23"/>
      <c r="D239" s="24"/>
      <c r="E239" s="24"/>
      <c r="F239" s="283"/>
      <c r="G239" s="284"/>
      <c r="H239" s="284"/>
      <c r="I239" s="284"/>
      <c r="J239" s="106"/>
    </row>
    <row r="240" spans="1:10" ht="20.100000000000001" customHeight="1" x14ac:dyDescent="0.25">
      <c r="A240" s="51">
        <v>235</v>
      </c>
      <c r="B240" s="23"/>
      <c r="C240" s="23"/>
      <c r="D240" s="24"/>
      <c r="E240" s="24"/>
      <c r="F240" s="283"/>
      <c r="G240" s="284"/>
      <c r="H240" s="284"/>
      <c r="I240" s="284"/>
      <c r="J240" s="106"/>
    </row>
    <row r="241" spans="1:10" ht="20.100000000000001" customHeight="1" x14ac:dyDescent="0.25">
      <c r="A241" s="51">
        <v>236</v>
      </c>
      <c r="B241" s="23"/>
      <c r="C241" s="23"/>
      <c r="D241" s="24"/>
      <c r="E241" s="24"/>
      <c r="F241" s="283"/>
      <c r="G241" s="284"/>
      <c r="H241" s="284"/>
      <c r="I241" s="284"/>
      <c r="J241" s="106"/>
    </row>
    <row r="242" spans="1:10" ht="20.100000000000001" customHeight="1" x14ac:dyDescent="0.25">
      <c r="A242" s="51">
        <v>237</v>
      </c>
      <c r="B242" s="23"/>
      <c r="C242" s="23"/>
      <c r="D242" s="24"/>
      <c r="E242" s="24"/>
      <c r="F242" s="283"/>
      <c r="G242" s="284"/>
      <c r="H242" s="284"/>
      <c r="I242" s="284"/>
      <c r="J242" s="106"/>
    </row>
    <row r="243" spans="1:10" ht="20.100000000000001" customHeight="1" x14ac:dyDescent="0.25">
      <c r="A243" s="51">
        <v>238</v>
      </c>
      <c r="B243" s="23"/>
      <c r="C243" s="23"/>
      <c r="D243" s="24"/>
      <c r="E243" s="24"/>
      <c r="F243" s="283"/>
      <c r="G243" s="284"/>
      <c r="H243" s="284"/>
      <c r="I243" s="284"/>
      <c r="J243" s="106"/>
    </row>
    <row r="244" spans="1:10" ht="20.100000000000001" customHeight="1" x14ac:dyDescent="0.25">
      <c r="A244" s="51">
        <v>239</v>
      </c>
      <c r="B244" s="23"/>
      <c r="C244" s="23"/>
      <c r="D244" s="24"/>
      <c r="E244" s="24"/>
      <c r="F244" s="283"/>
      <c r="G244" s="284"/>
      <c r="H244" s="284"/>
      <c r="I244" s="284"/>
      <c r="J244" s="106"/>
    </row>
    <row r="245" spans="1:10" ht="20.100000000000001" customHeight="1" x14ac:dyDescent="0.25">
      <c r="A245" s="51">
        <v>240</v>
      </c>
      <c r="B245" s="23"/>
      <c r="C245" s="23"/>
      <c r="D245" s="24"/>
      <c r="E245" s="24"/>
      <c r="F245" s="283"/>
      <c r="G245" s="284"/>
      <c r="H245" s="284"/>
      <c r="I245" s="284"/>
      <c r="J245" s="106"/>
    </row>
    <row r="246" spans="1:10" ht="20.100000000000001" customHeight="1" x14ac:dyDescent="0.25">
      <c r="A246" s="51">
        <v>241</v>
      </c>
      <c r="B246" s="23"/>
      <c r="C246" s="23"/>
      <c r="D246" s="24"/>
      <c r="E246" s="24"/>
      <c r="F246" s="283"/>
      <c r="G246" s="284"/>
      <c r="H246" s="284"/>
      <c r="I246" s="284"/>
      <c r="J246" s="106"/>
    </row>
    <row r="247" spans="1:10" ht="20.100000000000001" customHeight="1" x14ac:dyDescent="0.25">
      <c r="A247" s="51">
        <v>242</v>
      </c>
      <c r="B247" s="23"/>
      <c r="C247" s="23"/>
      <c r="D247" s="24"/>
      <c r="E247" s="24"/>
      <c r="F247" s="283"/>
      <c r="G247" s="284"/>
      <c r="H247" s="284"/>
      <c r="I247" s="284"/>
      <c r="J247" s="106"/>
    </row>
    <row r="248" spans="1:10" ht="20.100000000000001" customHeight="1" x14ac:dyDescent="0.25">
      <c r="A248" s="51">
        <v>243</v>
      </c>
      <c r="B248" s="23"/>
      <c r="C248" s="23"/>
      <c r="D248" s="24"/>
      <c r="E248" s="24"/>
      <c r="F248" s="283"/>
      <c r="G248" s="284"/>
      <c r="H248" s="284"/>
      <c r="I248" s="284"/>
      <c r="J248" s="106"/>
    </row>
    <row r="249" spans="1:10" ht="20.100000000000001" customHeight="1" x14ac:dyDescent="0.25">
      <c r="A249" s="51">
        <v>244</v>
      </c>
      <c r="B249" s="23"/>
      <c r="C249" s="23"/>
      <c r="D249" s="24"/>
      <c r="E249" s="24"/>
      <c r="F249" s="283"/>
      <c r="G249" s="284"/>
      <c r="H249" s="284"/>
      <c r="I249" s="284"/>
      <c r="J249" s="106"/>
    </row>
    <row r="250" spans="1:10" ht="20.100000000000001" customHeight="1" x14ac:dyDescent="0.25">
      <c r="A250" s="51">
        <v>245</v>
      </c>
      <c r="B250" s="23"/>
      <c r="C250" s="23"/>
      <c r="D250" s="24"/>
      <c r="E250" s="24"/>
      <c r="F250" s="283"/>
      <c r="G250" s="284"/>
      <c r="H250" s="284"/>
      <c r="I250" s="284"/>
      <c r="J250" s="106"/>
    </row>
    <row r="251" spans="1:10" ht="20.100000000000001" customHeight="1" x14ac:dyDescent="0.25">
      <c r="A251" s="51">
        <v>246</v>
      </c>
      <c r="B251" s="23"/>
      <c r="C251" s="23"/>
      <c r="D251" s="24"/>
      <c r="E251" s="24"/>
      <c r="F251" s="283"/>
      <c r="G251" s="284"/>
      <c r="H251" s="284"/>
      <c r="I251" s="284"/>
      <c r="J251" s="106"/>
    </row>
    <row r="252" spans="1:10" ht="20.100000000000001" customHeight="1" x14ac:dyDescent="0.25">
      <c r="A252" s="51">
        <v>247</v>
      </c>
      <c r="B252" s="23"/>
      <c r="C252" s="23"/>
      <c r="D252" s="24"/>
      <c r="E252" s="24"/>
      <c r="F252" s="283"/>
      <c r="G252" s="284"/>
      <c r="H252" s="284"/>
      <c r="I252" s="284"/>
      <c r="J252" s="106"/>
    </row>
    <row r="253" spans="1:10" ht="20.100000000000001" customHeight="1" x14ac:dyDescent="0.25">
      <c r="A253" s="51">
        <v>248</v>
      </c>
      <c r="B253" s="23"/>
      <c r="C253" s="23"/>
      <c r="D253" s="24"/>
      <c r="E253" s="24"/>
      <c r="F253" s="283"/>
      <c r="G253" s="284"/>
      <c r="H253" s="284"/>
      <c r="I253" s="284"/>
      <c r="J253" s="106"/>
    </row>
    <row r="254" spans="1:10" ht="20.100000000000001" customHeight="1" x14ac:dyDescent="0.25">
      <c r="A254" s="51">
        <v>249</v>
      </c>
      <c r="B254" s="23"/>
      <c r="C254" s="23"/>
      <c r="D254" s="24"/>
      <c r="E254" s="24"/>
      <c r="F254" s="283"/>
      <c r="G254" s="284"/>
      <c r="H254" s="284"/>
      <c r="I254" s="284"/>
      <c r="J254" s="106"/>
    </row>
    <row r="255" spans="1:10" ht="20.100000000000001" customHeight="1" x14ac:dyDescent="0.25">
      <c r="A255" s="51">
        <v>250</v>
      </c>
      <c r="B255" s="23"/>
      <c r="C255" s="23"/>
      <c r="D255" s="24"/>
      <c r="E255" s="24"/>
      <c r="F255" s="283"/>
      <c r="G255" s="284"/>
      <c r="H255" s="284"/>
      <c r="I255" s="284"/>
      <c r="J255" s="106"/>
    </row>
    <row r="256" spans="1:10" ht="20.100000000000001" customHeight="1" x14ac:dyDescent="0.25">
      <c r="A256" s="51">
        <v>251</v>
      </c>
      <c r="B256" s="23"/>
      <c r="C256" s="23"/>
      <c r="D256" s="24"/>
      <c r="E256" s="24"/>
      <c r="F256" s="283"/>
      <c r="G256" s="284"/>
      <c r="H256" s="284"/>
      <c r="I256" s="284"/>
      <c r="J256" s="106"/>
    </row>
    <row r="257" spans="1:10" ht="20.100000000000001" customHeight="1" x14ac:dyDescent="0.25">
      <c r="A257" s="51">
        <v>252</v>
      </c>
      <c r="B257" s="23"/>
      <c r="C257" s="23"/>
      <c r="D257" s="24"/>
      <c r="E257" s="24"/>
      <c r="F257" s="283"/>
      <c r="G257" s="284"/>
      <c r="H257" s="284"/>
      <c r="I257" s="284"/>
      <c r="J257" s="106"/>
    </row>
    <row r="258" spans="1:10" ht="20.100000000000001" customHeight="1" x14ac:dyDescent="0.25">
      <c r="A258" s="51">
        <v>253</v>
      </c>
      <c r="B258" s="23"/>
      <c r="C258" s="23"/>
      <c r="D258" s="24"/>
      <c r="E258" s="24"/>
      <c r="F258" s="283"/>
      <c r="G258" s="284"/>
      <c r="H258" s="284"/>
      <c r="I258" s="284"/>
      <c r="J258" s="106"/>
    </row>
    <row r="259" spans="1:10" ht="20.100000000000001" customHeight="1" x14ac:dyDescent="0.25">
      <c r="A259" s="51">
        <v>254</v>
      </c>
      <c r="B259" s="23"/>
      <c r="C259" s="23"/>
      <c r="D259" s="24"/>
      <c r="E259" s="24"/>
      <c r="F259" s="283"/>
      <c r="G259" s="284"/>
      <c r="H259" s="284"/>
      <c r="I259" s="284"/>
      <c r="J259" s="106"/>
    </row>
    <row r="260" spans="1:10" ht="20.100000000000001" customHeight="1" x14ac:dyDescent="0.25">
      <c r="A260" s="51">
        <v>255</v>
      </c>
      <c r="B260" s="23"/>
      <c r="C260" s="23"/>
      <c r="D260" s="24"/>
      <c r="E260" s="24"/>
      <c r="F260" s="283"/>
      <c r="G260" s="284"/>
      <c r="H260" s="284"/>
      <c r="I260" s="284"/>
      <c r="J260" s="106"/>
    </row>
    <row r="261" spans="1:10" ht="20.100000000000001" customHeight="1" x14ac:dyDescent="0.25">
      <c r="A261" s="51">
        <v>256</v>
      </c>
      <c r="B261" s="23"/>
      <c r="C261" s="23"/>
      <c r="D261" s="24"/>
      <c r="E261" s="24"/>
      <c r="F261" s="283"/>
      <c r="G261" s="284"/>
      <c r="H261" s="284"/>
      <c r="I261" s="284"/>
      <c r="J261" s="106"/>
    </row>
    <row r="262" spans="1:10" ht="20.100000000000001" customHeight="1" x14ac:dyDescent="0.25">
      <c r="A262" s="51">
        <v>257</v>
      </c>
      <c r="B262" s="23"/>
      <c r="C262" s="23"/>
      <c r="D262" s="24"/>
      <c r="E262" s="24"/>
      <c r="F262" s="283"/>
      <c r="G262" s="284"/>
      <c r="H262" s="284"/>
      <c r="I262" s="284"/>
      <c r="J262" s="106"/>
    </row>
    <row r="263" spans="1:10" ht="20.100000000000001" customHeight="1" x14ac:dyDescent="0.25">
      <c r="A263" s="51">
        <v>258</v>
      </c>
      <c r="B263" s="23"/>
      <c r="C263" s="23"/>
      <c r="D263" s="24"/>
      <c r="E263" s="24"/>
      <c r="F263" s="283"/>
      <c r="G263" s="284"/>
      <c r="H263" s="284"/>
      <c r="I263" s="284"/>
      <c r="J263" s="106"/>
    </row>
    <row r="264" spans="1:10" ht="20.100000000000001" customHeight="1" x14ac:dyDescent="0.25">
      <c r="A264" s="51">
        <v>259</v>
      </c>
      <c r="B264" s="23"/>
      <c r="C264" s="23"/>
      <c r="D264" s="24"/>
      <c r="E264" s="24"/>
      <c r="F264" s="283"/>
      <c r="G264" s="284"/>
      <c r="H264" s="284"/>
      <c r="I264" s="284"/>
      <c r="J264" s="106"/>
    </row>
    <row r="265" spans="1:10" ht="20.100000000000001" customHeight="1" x14ac:dyDescent="0.25">
      <c r="A265" s="51">
        <v>260</v>
      </c>
      <c r="B265" s="23"/>
      <c r="C265" s="23"/>
      <c r="D265" s="24"/>
      <c r="E265" s="24"/>
      <c r="F265" s="283"/>
      <c r="G265" s="284"/>
      <c r="H265" s="284"/>
      <c r="I265" s="284"/>
      <c r="J265" s="106"/>
    </row>
    <row r="266" spans="1:10" ht="20.100000000000001" customHeight="1" x14ac:dyDescent="0.25">
      <c r="A266" s="51">
        <v>261</v>
      </c>
      <c r="B266" s="23"/>
      <c r="C266" s="23"/>
      <c r="D266" s="24"/>
      <c r="E266" s="24"/>
      <c r="F266" s="283"/>
      <c r="G266" s="284"/>
      <c r="H266" s="284"/>
      <c r="I266" s="284"/>
      <c r="J266" s="106"/>
    </row>
    <row r="267" spans="1:10" ht="20.100000000000001" customHeight="1" x14ac:dyDescent="0.25">
      <c r="A267" s="51">
        <v>262</v>
      </c>
      <c r="B267" s="23"/>
      <c r="C267" s="23"/>
      <c r="D267" s="24"/>
      <c r="E267" s="24"/>
      <c r="F267" s="283"/>
      <c r="G267" s="284"/>
      <c r="H267" s="284"/>
      <c r="I267" s="284"/>
      <c r="J267" s="106"/>
    </row>
    <row r="268" spans="1:10" ht="20.100000000000001" customHeight="1" x14ac:dyDescent="0.25">
      <c r="A268" s="51">
        <v>263</v>
      </c>
      <c r="B268" s="23"/>
      <c r="C268" s="23"/>
      <c r="D268" s="24"/>
      <c r="E268" s="24"/>
      <c r="F268" s="283"/>
      <c r="G268" s="284"/>
      <c r="H268" s="284"/>
      <c r="I268" s="284"/>
      <c r="J268" s="106"/>
    </row>
    <row r="269" spans="1:10" ht="20.100000000000001" customHeight="1" x14ac:dyDescent="0.25">
      <c r="A269" s="51">
        <v>264</v>
      </c>
      <c r="B269" s="23"/>
      <c r="C269" s="23"/>
      <c r="D269" s="24"/>
      <c r="E269" s="24"/>
      <c r="F269" s="283"/>
      <c r="G269" s="284"/>
      <c r="H269" s="284"/>
      <c r="I269" s="284"/>
      <c r="J269" s="106"/>
    </row>
    <row r="270" spans="1:10" ht="20.100000000000001" customHeight="1" x14ac:dyDescent="0.25">
      <c r="A270" s="51">
        <v>265</v>
      </c>
      <c r="B270" s="23"/>
      <c r="C270" s="23"/>
      <c r="D270" s="24"/>
      <c r="E270" s="24"/>
      <c r="F270" s="283"/>
      <c r="G270" s="284"/>
      <c r="H270" s="284"/>
      <c r="I270" s="284"/>
      <c r="J270" s="106"/>
    </row>
    <row r="271" spans="1:10" ht="20.100000000000001" customHeight="1" x14ac:dyDescent="0.25">
      <c r="A271" s="51">
        <v>266</v>
      </c>
      <c r="B271" s="23"/>
      <c r="C271" s="23"/>
      <c r="D271" s="24"/>
      <c r="E271" s="24"/>
      <c r="F271" s="283"/>
      <c r="G271" s="284"/>
      <c r="H271" s="284"/>
      <c r="I271" s="284"/>
      <c r="J271" s="106"/>
    </row>
    <row r="272" spans="1:10" ht="20.100000000000001" customHeight="1" x14ac:dyDescent="0.25">
      <c r="A272" s="51">
        <v>267</v>
      </c>
      <c r="B272" s="23"/>
      <c r="C272" s="23"/>
      <c r="D272" s="24"/>
      <c r="E272" s="24"/>
      <c r="F272" s="283"/>
      <c r="G272" s="284"/>
      <c r="H272" s="284"/>
      <c r="I272" s="284"/>
      <c r="J272" s="106"/>
    </row>
    <row r="273" spans="1:10" ht="20.100000000000001" customHeight="1" x14ac:dyDescent="0.25">
      <c r="A273" s="51">
        <v>268</v>
      </c>
      <c r="B273" s="23"/>
      <c r="C273" s="23"/>
      <c r="D273" s="24"/>
      <c r="E273" s="24"/>
      <c r="F273" s="283"/>
      <c r="G273" s="284"/>
      <c r="H273" s="284"/>
      <c r="I273" s="284"/>
      <c r="J273" s="106"/>
    </row>
    <row r="274" spans="1:10" ht="20.100000000000001" customHeight="1" x14ac:dyDescent="0.25">
      <c r="A274" s="51">
        <v>269</v>
      </c>
      <c r="B274" s="23"/>
      <c r="C274" s="23"/>
      <c r="D274" s="24"/>
      <c r="E274" s="24"/>
      <c r="F274" s="283"/>
      <c r="G274" s="284"/>
      <c r="H274" s="284"/>
      <c r="I274" s="284"/>
      <c r="J274" s="106"/>
    </row>
    <row r="275" spans="1:10" ht="20.100000000000001" customHeight="1" x14ac:dyDescent="0.25">
      <c r="A275" s="51">
        <v>270</v>
      </c>
      <c r="B275" s="23"/>
      <c r="C275" s="23"/>
      <c r="D275" s="24"/>
      <c r="E275" s="24"/>
      <c r="F275" s="283"/>
      <c r="G275" s="284"/>
      <c r="H275" s="284"/>
      <c r="I275" s="284"/>
      <c r="J275" s="106"/>
    </row>
    <row r="276" spans="1:10" ht="20.100000000000001" customHeight="1" x14ac:dyDescent="0.25">
      <c r="A276" s="51">
        <v>271</v>
      </c>
      <c r="B276" s="23"/>
      <c r="C276" s="23"/>
      <c r="D276" s="24"/>
      <c r="E276" s="24"/>
      <c r="F276" s="283"/>
      <c r="G276" s="284"/>
      <c r="H276" s="284"/>
      <c r="I276" s="284"/>
      <c r="J276" s="106"/>
    </row>
    <row r="277" spans="1:10" ht="20.100000000000001" customHeight="1" x14ac:dyDescent="0.25">
      <c r="A277" s="51">
        <v>272</v>
      </c>
      <c r="B277" s="23"/>
      <c r="C277" s="23"/>
      <c r="D277" s="24"/>
      <c r="E277" s="24"/>
      <c r="F277" s="283"/>
      <c r="G277" s="284"/>
      <c r="H277" s="284"/>
      <c r="I277" s="284"/>
      <c r="J277" s="106"/>
    </row>
    <row r="278" spans="1:10" ht="20.100000000000001" customHeight="1" x14ac:dyDescent="0.25">
      <c r="A278" s="51">
        <v>273</v>
      </c>
      <c r="B278" s="23"/>
      <c r="C278" s="23"/>
      <c r="D278" s="24"/>
      <c r="E278" s="24"/>
      <c r="F278" s="283"/>
      <c r="G278" s="284"/>
      <c r="H278" s="284"/>
      <c r="I278" s="284"/>
      <c r="J278" s="106"/>
    </row>
    <row r="279" spans="1:10" ht="20.100000000000001" customHeight="1" x14ac:dyDescent="0.25">
      <c r="A279" s="51">
        <v>274</v>
      </c>
      <c r="B279" s="23"/>
      <c r="C279" s="23"/>
      <c r="D279" s="24"/>
      <c r="E279" s="24"/>
      <c r="F279" s="283"/>
      <c r="G279" s="284"/>
      <c r="H279" s="284"/>
      <c r="I279" s="284"/>
      <c r="J279" s="106"/>
    </row>
    <row r="280" spans="1:10" ht="20.100000000000001" customHeight="1" x14ac:dyDescent="0.25">
      <c r="A280" s="51">
        <v>275</v>
      </c>
      <c r="B280" s="23"/>
      <c r="C280" s="23"/>
      <c r="D280" s="24"/>
      <c r="E280" s="24"/>
      <c r="F280" s="283"/>
      <c r="G280" s="284"/>
      <c r="H280" s="284"/>
      <c r="I280" s="284"/>
      <c r="J280" s="106"/>
    </row>
    <row r="281" spans="1:10" ht="20.100000000000001" customHeight="1" x14ac:dyDescent="0.25">
      <c r="A281" s="51">
        <v>276</v>
      </c>
      <c r="B281" s="23"/>
      <c r="C281" s="23"/>
      <c r="D281" s="24"/>
      <c r="E281" s="24"/>
      <c r="F281" s="283"/>
      <c r="G281" s="284"/>
      <c r="H281" s="284"/>
      <c r="I281" s="284"/>
      <c r="J281" s="106"/>
    </row>
    <row r="282" spans="1:10" ht="20.100000000000001" customHeight="1" x14ac:dyDescent="0.25">
      <c r="A282" s="51">
        <v>277</v>
      </c>
      <c r="B282" s="23"/>
      <c r="C282" s="23"/>
      <c r="D282" s="24"/>
      <c r="E282" s="24"/>
      <c r="F282" s="283"/>
      <c r="G282" s="284"/>
      <c r="H282" s="284"/>
      <c r="I282" s="284"/>
      <c r="J282" s="106"/>
    </row>
    <row r="283" spans="1:10" ht="20.100000000000001" customHeight="1" x14ac:dyDescent="0.25">
      <c r="A283" s="51">
        <v>278</v>
      </c>
      <c r="B283" s="23"/>
      <c r="C283" s="23"/>
      <c r="D283" s="24"/>
      <c r="E283" s="24"/>
      <c r="F283" s="283"/>
      <c r="G283" s="284"/>
      <c r="H283" s="284"/>
      <c r="I283" s="284"/>
      <c r="J283" s="106"/>
    </row>
    <row r="284" spans="1:10" ht="20.100000000000001" customHeight="1" x14ac:dyDescent="0.25">
      <c r="A284" s="51">
        <v>279</v>
      </c>
      <c r="B284" s="23"/>
      <c r="C284" s="23"/>
      <c r="D284" s="24"/>
      <c r="E284" s="24"/>
      <c r="F284" s="283"/>
      <c r="G284" s="284"/>
      <c r="H284" s="284"/>
      <c r="I284" s="284"/>
      <c r="J284" s="106"/>
    </row>
    <row r="285" spans="1:10" ht="20.100000000000001" customHeight="1" x14ac:dyDescent="0.25">
      <c r="A285" s="51">
        <v>280</v>
      </c>
      <c r="B285" s="23"/>
      <c r="C285" s="23"/>
      <c r="D285" s="24"/>
      <c r="E285" s="24"/>
      <c r="F285" s="283"/>
      <c r="G285" s="284"/>
      <c r="H285" s="284"/>
      <c r="I285" s="284"/>
      <c r="J285" s="106"/>
    </row>
    <row r="286" spans="1:10" ht="20.100000000000001" customHeight="1" x14ac:dyDescent="0.25">
      <c r="A286" s="51">
        <v>281</v>
      </c>
      <c r="B286" s="23"/>
      <c r="C286" s="23"/>
      <c r="D286" s="24"/>
      <c r="E286" s="24"/>
      <c r="F286" s="283"/>
      <c r="G286" s="284"/>
      <c r="H286" s="284"/>
      <c r="I286" s="284"/>
      <c r="J286" s="106"/>
    </row>
    <row r="287" spans="1:10" ht="20.100000000000001" customHeight="1" x14ac:dyDescent="0.25">
      <c r="A287" s="51">
        <v>282</v>
      </c>
      <c r="B287" s="23"/>
      <c r="C287" s="23"/>
      <c r="D287" s="24"/>
      <c r="E287" s="24"/>
      <c r="F287" s="283"/>
      <c r="G287" s="284"/>
      <c r="H287" s="284"/>
      <c r="I287" s="284"/>
      <c r="J287" s="106"/>
    </row>
    <row r="288" spans="1:10" ht="20.100000000000001" customHeight="1" x14ac:dyDescent="0.25">
      <c r="A288" s="51">
        <v>283</v>
      </c>
      <c r="B288" s="23"/>
      <c r="C288" s="23"/>
      <c r="D288" s="24"/>
      <c r="E288" s="24"/>
      <c r="F288" s="283"/>
      <c r="G288" s="284"/>
      <c r="H288" s="284"/>
      <c r="I288" s="284"/>
      <c r="J288" s="106"/>
    </row>
    <row r="289" spans="1:10" ht="20.100000000000001" customHeight="1" x14ac:dyDescent="0.25">
      <c r="A289" s="51">
        <v>284</v>
      </c>
      <c r="B289" s="23"/>
      <c r="C289" s="23"/>
      <c r="D289" s="24"/>
      <c r="E289" s="24"/>
      <c r="F289" s="283"/>
      <c r="G289" s="284"/>
      <c r="H289" s="284"/>
      <c r="I289" s="284"/>
      <c r="J289" s="106"/>
    </row>
    <row r="290" spans="1:10" ht="20.100000000000001" customHeight="1" x14ac:dyDescent="0.25">
      <c r="A290" s="51">
        <v>285</v>
      </c>
      <c r="B290" s="23"/>
      <c r="C290" s="23"/>
      <c r="D290" s="24"/>
      <c r="E290" s="24"/>
      <c r="F290" s="283"/>
      <c r="G290" s="284"/>
      <c r="H290" s="284"/>
      <c r="I290" s="284"/>
      <c r="J290" s="106"/>
    </row>
    <row r="291" spans="1:10" ht="20.100000000000001" customHeight="1" x14ac:dyDescent="0.25">
      <c r="A291" s="51">
        <v>286</v>
      </c>
      <c r="B291" s="23"/>
      <c r="C291" s="23"/>
      <c r="D291" s="24"/>
      <c r="E291" s="24"/>
      <c r="F291" s="283"/>
      <c r="G291" s="284"/>
      <c r="H291" s="284"/>
      <c r="I291" s="284"/>
      <c r="J291" s="106"/>
    </row>
    <row r="292" spans="1:10" ht="20.100000000000001" customHeight="1" x14ac:dyDescent="0.25">
      <c r="A292" s="51">
        <v>287</v>
      </c>
      <c r="B292" s="23"/>
      <c r="C292" s="23"/>
      <c r="D292" s="24"/>
      <c r="E292" s="24"/>
      <c r="F292" s="283"/>
      <c r="G292" s="284"/>
      <c r="H292" s="284"/>
      <c r="I292" s="284"/>
      <c r="J292" s="106"/>
    </row>
    <row r="293" spans="1:10" ht="20.100000000000001" customHeight="1" x14ac:dyDescent="0.25">
      <c r="A293" s="51">
        <v>288</v>
      </c>
      <c r="B293" s="23"/>
      <c r="C293" s="23"/>
      <c r="D293" s="24"/>
      <c r="E293" s="24"/>
      <c r="F293" s="283"/>
      <c r="G293" s="284"/>
      <c r="H293" s="284"/>
      <c r="I293" s="284"/>
      <c r="J293" s="106"/>
    </row>
    <row r="294" spans="1:10" ht="20.100000000000001" customHeight="1" x14ac:dyDescent="0.25">
      <c r="A294" s="51">
        <v>289</v>
      </c>
      <c r="B294" s="23"/>
      <c r="C294" s="23"/>
      <c r="D294" s="24"/>
      <c r="E294" s="24"/>
      <c r="F294" s="283"/>
      <c r="G294" s="284"/>
      <c r="H294" s="284"/>
      <c r="I294" s="284"/>
      <c r="J294" s="106"/>
    </row>
    <row r="295" spans="1:10" ht="20.100000000000001" customHeight="1" x14ac:dyDescent="0.25">
      <c r="A295" s="51">
        <v>290</v>
      </c>
      <c r="B295" s="23"/>
      <c r="C295" s="23"/>
      <c r="D295" s="24"/>
      <c r="E295" s="24"/>
      <c r="F295" s="283"/>
      <c r="G295" s="284"/>
      <c r="H295" s="284"/>
      <c r="I295" s="284"/>
      <c r="J295" s="106"/>
    </row>
    <row r="296" spans="1:10" ht="20.100000000000001" customHeight="1" x14ac:dyDescent="0.25">
      <c r="A296" s="51">
        <v>291</v>
      </c>
      <c r="B296" s="23"/>
      <c r="C296" s="23"/>
      <c r="D296" s="24"/>
      <c r="E296" s="24"/>
      <c r="F296" s="283"/>
      <c r="G296" s="284"/>
      <c r="H296" s="284"/>
      <c r="I296" s="284"/>
      <c r="J296" s="106"/>
    </row>
    <row r="297" spans="1:10" ht="20.100000000000001" customHeight="1" x14ac:dyDescent="0.25">
      <c r="A297" s="51">
        <v>292</v>
      </c>
      <c r="B297" s="23"/>
      <c r="C297" s="23"/>
      <c r="D297" s="24"/>
      <c r="E297" s="24"/>
      <c r="F297" s="283"/>
      <c r="G297" s="284"/>
      <c r="H297" s="284"/>
      <c r="I297" s="284"/>
      <c r="J297" s="106"/>
    </row>
    <row r="298" spans="1:10" ht="20.100000000000001" customHeight="1" x14ac:dyDescent="0.25">
      <c r="A298" s="51">
        <v>293</v>
      </c>
      <c r="B298" s="23"/>
      <c r="C298" s="23"/>
      <c r="D298" s="24"/>
      <c r="E298" s="24"/>
      <c r="F298" s="283"/>
      <c r="G298" s="284"/>
      <c r="H298" s="284"/>
      <c r="I298" s="284"/>
      <c r="J298" s="106"/>
    </row>
    <row r="299" spans="1:10" ht="20.100000000000001" customHeight="1" x14ac:dyDescent="0.25">
      <c r="A299" s="51">
        <v>294</v>
      </c>
      <c r="B299" s="23"/>
      <c r="C299" s="23"/>
      <c r="D299" s="24"/>
      <c r="E299" s="24"/>
      <c r="F299" s="283"/>
      <c r="G299" s="284"/>
      <c r="H299" s="284"/>
      <c r="I299" s="284"/>
      <c r="J299" s="106"/>
    </row>
    <row r="300" spans="1:10" ht="20.100000000000001" customHeight="1" x14ac:dyDescent="0.25">
      <c r="A300" s="51">
        <v>295</v>
      </c>
      <c r="B300" s="23"/>
      <c r="C300" s="23"/>
      <c r="D300" s="24"/>
      <c r="E300" s="24"/>
      <c r="F300" s="283"/>
      <c r="G300" s="284"/>
      <c r="H300" s="284"/>
      <c r="I300" s="284"/>
      <c r="J300" s="106"/>
    </row>
    <row r="301" spans="1:10" ht="20.100000000000001" customHeight="1" x14ac:dyDescent="0.25">
      <c r="A301" s="51">
        <v>296</v>
      </c>
      <c r="B301" s="23"/>
      <c r="C301" s="23"/>
      <c r="D301" s="24"/>
      <c r="E301" s="24"/>
      <c r="F301" s="283"/>
      <c r="G301" s="284"/>
      <c r="H301" s="284"/>
      <c r="I301" s="284"/>
      <c r="J301" s="106"/>
    </row>
    <row r="302" spans="1:10" ht="20.100000000000001" customHeight="1" x14ac:dyDescent="0.25">
      <c r="A302" s="51">
        <v>297</v>
      </c>
      <c r="B302" s="23"/>
      <c r="C302" s="23"/>
      <c r="D302" s="24"/>
      <c r="E302" s="24"/>
      <c r="F302" s="283"/>
      <c r="G302" s="284"/>
      <c r="H302" s="284"/>
      <c r="I302" s="284"/>
      <c r="J302" s="106"/>
    </row>
    <row r="303" spans="1:10" ht="20.100000000000001" customHeight="1" x14ac:dyDescent="0.25">
      <c r="A303" s="51">
        <v>298</v>
      </c>
      <c r="B303" s="23"/>
      <c r="C303" s="23"/>
      <c r="D303" s="24"/>
      <c r="E303" s="24"/>
      <c r="F303" s="283"/>
      <c r="G303" s="284"/>
      <c r="H303" s="284"/>
      <c r="I303" s="284"/>
      <c r="J303" s="106"/>
    </row>
    <row r="304" spans="1:10" ht="20.100000000000001" customHeight="1" x14ac:dyDescent="0.25">
      <c r="A304" s="51">
        <v>299</v>
      </c>
      <c r="B304" s="23"/>
      <c r="C304" s="23"/>
      <c r="D304" s="24"/>
      <c r="E304" s="24"/>
      <c r="F304" s="283"/>
      <c r="G304" s="284"/>
      <c r="H304" s="284"/>
      <c r="I304" s="284"/>
      <c r="J304" s="106"/>
    </row>
    <row r="305" spans="1:10" ht="20.100000000000001" customHeight="1" x14ac:dyDescent="0.25">
      <c r="A305" s="51">
        <v>300</v>
      </c>
      <c r="B305" s="23"/>
      <c r="C305" s="23"/>
      <c r="D305" s="24"/>
      <c r="E305" s="24"/>
      <c r="F305" s="283"/>
      <c r="G305" s="284"/>
      <c r="H305" s="284"/>
      <c r="I305" s="284"/>
      <c r="J305" s="106"/>
    </row>
    <row r="306" spans="1:10" ht="20.100000000000001" customHeight="1" x14ac:dyDescent="0.25">
      <c r="A306" s="51">
        <v>301</v>
      </c>
      <c r="B306" s="23"/>
      <c r="C306" s="23"/>
      <c r="D306" s="24"/>
      <c r="E306" s="24"/>
      <c r="F306" s="283"/>
      <c r="G306" s="284"/>
      <c r="H306" s="284"/>
      <c r="I306" s="284"/>
      <c r="J306" s="106"/>
    </row>
    <row r="307" spans="1:10" ht="20.100000000000001" customHeight="1" x14ac:dyDescent="0.25">
      <c r="A307" s="51">
        <v>302</v>
      </c>
      <c r="B307" s="23"/>
      <c r="C307" s="23"/>
      <c r="D307" s="24"/>
      <c r="E307" s="24"/>
      <c r="F307" s="283"/>
      <c r="G307" s="284"/>
      <c r="H307" s="284"/>
      <c r="I307" s="284"/>
      <c r="J307" s="106"/>
    </row>
    <row r="308" spans="1:10" ht="20.100000000000001" customHeight="1" x14ac:dyDescent="0.25">
      <c r="A308" s="51">
        <v>303</v>
      </c>
      <c r="B308" s="23"/>
      <c r="C308" s="23"/>
      <c r="D308" s="24"/>
      <c r="E308" s="24"/>
      <c r="F308" s="283"/>
      <c r="G308" s="284"/>
      <c r="H308" s="284"/>
      <c r="I308" s="284"/>
      <c r="J308" s="106"/>
    </row>
    <row r="309" spans="1:10" ht="20.100000000000001" customHeight="1" x14ac:dyDescent="0.25">
      <c r="A309" s="51">
        <v>304</v>
      </c>
      <c r="B309" s="23"/>
      <c r="C309" s="23"/>
      <c r="D309" s="24"/>
      <c r="E309" s="24"/>
      <c r="F309" s="283"/>
      <c r="G309" s="284"/>
      <c r="H309" s="284"/>
      <c r="I309" s="284"/>
      <c r="J309" s="106"/>
    </row>
    <row r="310" spans="1:10" ht="20.100000000000001" customHeight="1" x14ac:dyDescent="0.25">
      <c r="A310" s="51">
        <v>305</v>
      </c>
      <c r="B310" s="23"/>
      <c r="C310" s="23"/>
      <c r="D310" s="24"/>
      <c r="E310" s="24"/>
      <c r="F310" s="283"/>
      <c r="G310" s="284"/>
      <c r="H310" s="284"/>
      <c r="I310" s="284"/>
      <c r="J310" s="106"/>
    </row>
    <row r="311" spans="1:10" ht="20.100000000000001" customHeight="1" x14ac:dyDescent="0.25">
      <c r="A311" s="51">
        <v>306</v>
      </c>
      <c r="B311" s="23"/>
      <c r="C311" s="23"/>
      <c r="D311" s="24"/>
      <c r="E311" s="24"/>
      <c r="F311" s="283"/>
      <c r="G311" s="284"/>
      <c r="H311" s="284"/>
      <c r="I311" s="284"/>
      <c r="J311" s="106"/>
    </row>
    <row r="312" spans="1:10" ht="20.100000000000001" customHeight="1" x14ac:dyDescent="0.25">
      <c r="A312" s="51">
        <v>307</v>
      </c>
      <c r="B312" s="23"/>
      <c r="C312" s="23"/>
      <c r="D312" s="24"/>
      <c r="E312" s="24"/>
      <c r="F312" s="283"/>
      <c r="G312" s="284"/>
      <c r="H312" s="284"/>
      <c r="I312" s="284"/>
      <c r="J312" s="106"/>
    </row>
    <row r="313" spans="1:10" ht="20.100000000000001" customHeight="1" x14ac:dyDescent="0.25">
      <c r="A313" s="51">
        <v>308</v>
      </c>
      <c r="B313" s="23"/>
      <c r="C313" s="23"/>
      <c r="D313" s="24"/>
      <c r="E313" s="24"/>
      <c r="F313" s="283"/>
      <c r="G313" s="284"/>
      <c r="H313" s="284"/>
      <c r="I313" s="284"/>
      <c r="J313" s="106"/>
    </row>
    <row r="314" spans="1:10" ht="20.100000000000001" customHeight="1" x14ac:dyDescent="0.25">
      <c r="A314" s="51">
        <v>309</v>
      </c>
      <c r="B314" s="23"/>
      <c r="C314" s="23"/>
      <c r="D314" s="24"/>
      <c r="E314" s="24"/>
      <c r="F314" s="283"/>
      <c r="G314" s="284"/>
      <c r="H314" s="284"/>
      <c r="I314" s="284"/>
      <c r="J314" s="106"/>
    </row>
    <row r="315" spans="1:10" ht="20.100000000000001" customHeight="1" x14ac:dyDescent="0.25">
      <c r="A315" s="51">
        <v>310</v>
      </c>
      <c r="B315" s="23"/>
      <c r="C315" s="23"/>
      <c r="D315" s="24"/>
      <c r="E315" s="24"/>
      <c r="F315" s="283"/>
      <c r="G315" s="284"/>
      <c r="H315" s="284"/>
      <c r="I315" s="284"/>
      <c r="J315" s="106"/>
    </row>
    <row r="316" spans="1:10" ht="20.100000000000001" customHeight="1" x14ac:dyDescent="0.25">
      <c r="A316" s="51">
        <v>311</v>
      </c>
      <c r="B316" s="23"/>
      <c r="C316" s="23"/>
      <c r="D316" s="24"/>
      <c r="E316" s="24"/>
      <c r="F316" s="283"/>
      <c r="G316" s="284"/>
      <c r="H316" s="284"/>
      <c r="I316" s="284"/>
      <c r="J316" s="106"/>
    </row>
    <row r="317" spans="1:10" ht="20.100000000000001" customHeight="1" x14ac:dyDescent="0.25">
      <c r="A317" s="51">
        <v>312</v>
      </c>
      <c r="B317" s="23"/>
      <c r="C317" s="23"/>
      <c r="D317" s="24"/>
      <c r="E317" s="24"/>
      <c r="F317" s="283"/>
      <c r="G317" s="284"/>
      <c r="H317" s="284"/>
      <c r="I317" s="284"/>
      <c r="J317" s="106"/>
    </row>
    <row r="318" spans="1:10" ht="20.100000000000001" customHeight="1" x14ac:dyDescent="0.25">
      <c r="A318" s="51">
        <v>313</v>
      </c>
      <c r="B318" s="23"/>
      <c r="C318" s="23"/>
      <c r="D318" s="24"/>
      <c r="E318" s="24"/>
      <c r="F318" s="283"/>
      <c r="G318" s="284"/>
      <c r="H318" s="284"/>
      <c r="I318" s="284"/>
      <c r="J318" s="106"/>
    </row>
    <row r="319" spans="1:10" ht="20.100000000000001" customHeight="1" x14ac:dyDescent="0.25">
      <c r="A319" s="51">
        <v>314</v>
      </c>
      <c r="B319" s="23"/>
      <c r="C319" s="23"/>
      <c r="D319" s="24"/>
      <c r="E319" s="24"/>
      <c r="F319" s="283"/>
      <c r="G319" s="284"/>
      <c r="H319" s="284"/>
      <c r="I319" s="284"/>
      <c r="J319" s="106"/>
    </row>
    <row r="320" spans="1:10" ht="20.100000000000001" customHeight="1" x14ac:dyDescent="0.25">
      <c r="A320" s="51">
        <v>315</v>
      </c>
      <c r="B320" s="23"/>
      <c r="C320" s="23"/>
      <c r="D320" s="24"/>
      <c r="E320" s="24"/>
      <c r="F320" s="283"/>
      <c r="G320" s="284"/>
      <c r="H320" s="284"/>
      <c r="I320" s="284"/>
      <c r="J320" s="106"/>
    </row>
    <row r="321" spans="1:10" ht="20.100000000000001" customHeight="1" x14ac:dyDescent="0.25">
      <c r="A321" s="51">
        <v>316</v>
      </c>
      <c r="B321" s="23"/>
      <c r="C321" s="23"/>
      <c r="D321" s="24"/>
      <c r="E321" s="24"/>
      <c r="F321" s="283"/>
      <c r="G321" s="284"/>
      <c r="H321" s="284"/>
      <c r="I321" s="284"/>
      <c r="J321" s="106"/>
    </row>
    <row r="322" spans="1:10" ht="20.100000000000001" customHeight="1" x14ac:dyDescent="0.25">
      <c r="A322" s="51">
        <v>317</v>
      </c>
      <c r="B322" s="23"/>
      <c r="C322" s="23"/>
      <c r="D322" s="24"/>
      <c r="E322" s="24"/>
      <c r="F322" s="283"/>
      <c r="G322" s="284"/>
      <c r="H322" s="284"/>
      <c r="I322" s="284"/>
      <c r="J322" s="106"/>
    </row>
    <row r="323" spans="1:10" ht="20.100000000000001" customHeight="1" x14ac:dyDescent="0.25">
      <c r="A323" s="51">
        <v>318</v>
      </c>
      <c r="B323" s="23"/>
      <c r="C323" s="23"/>
      <c r="D323" s="24"/>
      <c r="E323" s="24"/>
      <c r="F323" s="283"/>
      <c r="G323" s="284"/>
      <c r="H323" s="284"/>
      <c r="I323" s="284"/>
      <c r="J323" s="106"/>
    </row>
    <row r="324" spans="1:10" ht="20.100000000000001" customHeight="1" x14ac:dyDescent="0.25">
      <c r="A324" s="51">
        <v>319</v>
      </c>
      <c r="B324" s="23"/>
      <c r="C324" s="23"/>
      <c r="D324" s="24"/>
      <c r="E324" s="24"/>
      <c r="F324" s="283"/>
      <c r="G324" s="284"/>
      <c r="H324" s="284"/>
      <c r="I324" s="284"/>
      <c r="J324" s="106"/>
    </row>
    <row r="325" spans="1:10" ht="20.100000000000001" customHeight="1" x14ac:dyDescent="0.25">
      <c r="A325" s="51">
        <v>320</v>
      </c>
      <c r="B325" s="23"/>
      <c r="C325" s="23"/>
      <c r="D325" s="24"/>
      <c r="E325" s="24"/>
      <c r="F325" s="283"/>
      <c r="G325" s="284"/>
      <c r="H325" s="284"/>
      <c r="I325" s="284"/>
      <c r="J325" s="106"/>
    </row>
    <row r="326" spans="1:10" ht="20.100000000000001" customHeight="1" x14ac:dyDescent="0.25">
      <c r="A326" s="51">
        <v>321</v>
      </c>
      <c r="B326" s="23"/>
      <c r="C326" s="23"/>
      <c r="D326" s="24"/>
      <c r="E326" s="24"/>
      <c r="F326" s="283"/>
      <c r="G326" s="284"/>
      <c r="H326" s="284"/>
      <c r="I326" s="284"/>
      <c r="J326" s="106"/>
    </row>
    <row r="327" spans="1:10" ht="20.100000000000001" customHeight="1" x14ac:dyDescent="0.25">
      <c r="A327" s="51">
        <v>322</v>
      </c>
      <c r="B327" s="23"/>
      <c r="C327" s="23"/>
      <c r="D327" s="24"/>
      <c r="E327" s="24"/>
      <c r="F327" s="283"/>
      <c r="G327" s="284"/>
      <c r="H327" s="284"/>
      <c r="I327" s="284"/>
      <c r="J327" s="106"/>
    </row>
    <row r="328" spans="1:10" ht="20.100000000000001" customHeight="1" x14ac:dyDescent="0.25">
      <c r="A328" s="51">
        <v>323</v>
      </c>
      <c r="B328" s="23"/>
      <c r="C328" s="23"/>
      <c r="D328" s="24"/>
      <c r="E328" s="24"/>
      <c r="F328" s="283"/>
      <c r="G328" s="284"/>
      <c r="H328" s="284"/>
      <c r="I328" s="284"/>
      <c r="J328" s="106"/>
    </row>
    <row r="329" spans="1:10" ht="20.100000000000001" customHeight="1" x14ac:dyDescent="0.25">
      <c r="A329" s="51">
        <v>324</v>
      </c>
      <c r="B329" s="23"/>
      <c r="C329" s="23"/>
      <c r="D329" s="24"/>
      <c r="E329" s="24"/>
      <c r="F329" s="283"/>
      <c r="G329" s="284"/>
      <c r="H329" s="284"/>
      <c r="I329" s="284"/>
      <c r="J329" s="106"/>
    </row>
    <row r="330" spans="1:10" ht="20.100000000000001" customHeight="1" x14ac:dyDescent="0.25">
      <c r="A330" s="51">
        <v>325</v>
      </c>
      <c r="B330" s="23"/>
      <c r="C330" s="23"/>
      <c r="D330" s="24"/>
      <c r="E330" s="24"/>
      <c r="F330" s="283"/>
      <c r="G330" s="284"/>
      <c r="H330" s="284"/>
      <c r="I330" s="284"/>
      <c r="J330" s="106"/>
    </row>
    <row r="331" spans="1:10" ht="20.100000000000001" customHeight="1" x14ac:dyDescent="0.25">
      <c r="A331" s="51">
        <v>326</v>
      </c>
      <c r="B331" s="23"/>
      <c r="C331" s="23"/>
      <c r="D331" s="24"/>
      <c r="E331" s="24"/>
      <c r="F331" s="283"/>
      <c r="G331" s="284"/>
      <c r="H331" s="284"/>
      <c r="I331" s="284"/>
      <c r="J331" s="106"/>
    </row>
    <row r="332" spans="1:10" ht="20.100000000000001" customHeight="1" x14ac:dyDescent="0.25">
      <c r="A332" s="51">
        <v>327</v>
      </c>
      <c r="B332" s="23"/>
      <c r="C332" s="23"/>
      <c r="D332" s="24"/>
      <c r="E332" s="24"/>
      <c r="F332" s="283"/>
      <c r="G332" s="284"/>
      <c r="H332" s="284"/>
      <c r="I332" s="284"/>
      <c r="J332" s="106"/>
    </row>
    <row r="333" spans="1:10" ht="20.100000000000001" customHeight="1" x14ac:dyDescent="0.25">
      <c r="A333" s="51">
        <v>328</v>
      </c>
      <c r="B333" s="23"/>
      <c r="C333" s="23"/>
      <c r="D333" s="24"/>
      <c r="E333" s="24"/>
      <c r="F333" s="283"/>
      <c r="G333" s="284"/>
      <c r="H333" s="284"/>
      <c r="I333" s="284"/>
      <c r="J333" s="106"/>
    </row>
    <row r="334" spans="1:10" ht="20.100000000000001" customHeight="1" x14ac:dyDescent="0.25">
      <c r="A334" s="51">
        <v>329</v>
      </c>
      <c r="B334" s="23"/>
      <c r="C334" s="23"/>
      <c r="D334" s="24"/>
      <c r="E334" s="24"/>
      <c r="F334" s="283"/>
      <c r="G334" s="284"/>
      <c r="H334" s="284"/>
      <c r="I334" s="284"/>
      <c r="J334" s="106"/>
    </row>
    <row r="335" spans="1:10" ht="20.100000000000001" customHeight="1" x14ac:dyDescent="0.25">
      <c r="A335" s="51">
        <v>330</v>
      </c>
      <c r="B335" s="23"/>
      <c r="C335" s="23"/>
      <c r="D335" s="24"/>
      <c r="E335" s="24"/>
      <c r="F335" s="283"/>
      <c r="G335" s="284"/>
      <c r="H335" s="284"/>
      <c r="I335" s="284"/>
      <c r="J335" s="106"/>
    </row>
    <row r="336" spans="1:10" ht="20.100000000000001" customHeight="1" x14ac:dyDescent="0.25">
      <c r="A336" s="51">
        <v>331</v>
      </c>
      <c r="B336" s="23"/>
      <c r="C336" s="23"/>
      <c r="D336" s="24"/>
      <c r="E336" s="24"/>
      <c r="F336" s="283"/>
      <c r="G336" s="284"/>
      <c r="H336" s="284"/>
      <c r="I336" s="284"/>
      <c r="J336" s="106"/>
    </row>
    <row r="337" spans="1:10" ht="20.100000000000001" customHeight="1" x14ac:dyDescent="0.25">
      <c r="A337" s="51">
        <v>332</v>
      </c>
      <c r="B337" s="23"/>
      <c r="C337" s="23"/>
      <c r="D337" s="24"/>
      <c r="E337" s="24"/>
      <c r="F337" s="283"/>
      <c r="G337" s="284"/>
      <c r="H337" s="284"/>
      <c r="I337" s="284"/>
      <c r="J337" s="106"/>
    </row>
    <row r="338" spans="1:10" ht="20.100000000000001" customHeight="1" x14ac:dyDescent="0.25">
      <c r="A338" s="51">
        <v>333</v>
      </c>
      <c r="B338" s="23"/>
      <c r="C338" s="23"/>
      <c r="D338" s="24"/>
      <c r="E338" s="24"/>
      <c r="F338" s="283"/>
      <c r="G338" s="284"/>
      <c r="H338" s="284"/>
      <c r="I338" s="284"/>
      <c r="J338" s="106"/>
    </row>
    <row r="339" spans="1:10" ht="20.100000000000001" customHeight="1" x14ac:dyDescent="0.25">
      <c r="A339" s="51">
        <v>334</v>
      </c>
      <c r="B339" s="23"/>
      <c r="C339" s="23"/>
      <c r="D339" s="24"/>
      <c r="E339" s="24"/>
      <c r="F339" s="283"/>
      <c r="G339" s="284"/>
      <c r="H339" s="284"/>
      <c r="I339" s="284"/>
      <c r="J339" s="106"/>
    </row>
    <row r="340" spans="1:10" ht="20.100000000000001" customHeight="1" x14ac:dyDescent="0.25">
      <c r="A340" s="51">
        <v>335</v>
      </c>
      <c r="B340" s="23"/>
      <c r="C340" s="23"/>
      <c r="D340" s="24"/>
      <c r="E340" s="24"/>
      <c r="F340" s="283"/>
      <c r="G340" s="284"/>
      <c r="H340" s="284"/>
      <c r="I340" s="284"/>
      <c r="J340" s="106"/>
    </row>
    <row r="341" spans="1:10" ht="20.100000000000001" customHeight="1" x14ac:dyDescent="0.25">
      <c r="A341" s="51">
        <v>336</v>
      </c>
      <c r="B341" s="23"/>
      <c r="C341" s="23"/>
      <c r="D341" s="24"/>
      <c r="E341" s="24"/>
      <c r="F341" s="283"/>
      <c r="G341" s="284"/>
      <c r="H341" s="284"/>
      <c r="I341" s="284"/>
      <c r="J341" s="106"/>
    </row>
    <row r="342" spans="1:10" ht="20.100000000000001" customHeight="1" x14ac:dyDescent="0.25">
      <c r="A342" s="51">
        <v>337</v>
      </c>
      <c r="B342" s="23"/>
      <c r="C342" s="23"/>
      <c r="D342" s="24"/>
      <c r="E342" s="24"/>
      <c r="F342" s="283"/>
      <c r="G342" s="284"/>
      <c r="H342" s="284"/>
      <c r="I342" s="284"/>
      <c r="J342" s="106"/>
    </row>
    <row r="343" spans="1:10" ht="20.100000000000001" customHeight="1" x14ac:dyDescent="0.25">
      <c r="A343" s="51">
        <v>338</v>
      </c>
      <c r="B343" s="23"/>
      <c r="C343" s="23"/>
      <c r="D343" s="24"/>
      <c r="E343" s="24"/>
      <c r="F343" s="283"/>
      <c r="G343" s="284"/>
      <c r="H343" s="284"/>
      <c r="I343" s="284"/>
      <c r="J343" s="106"/>
    </row>
    <row r="344" spans="1:10" ht="20.100000000000001" customHeight="1" x14ac:dyDescent="0.25">
      <c r="A344" s="51">
        <v>339</v>
      </c>
      <c r="B344" s="23"/>
      <c r="C344" s="23"/>
      <c r="D344" s="24"/>
      <c r="E344" s="24"/>
      <c r="F344" s="283"/>
      <c r="G344" s="284"/>
      <c r="H344" s="284"/>
      <c r="I344" s="284"/>
      <c r="J344" s="106"/>
    </row>
    <row r="345" spans="1:10" ht="20.100000000000001" customHeight="1" x14ac:dyDescent="0.25">
      <c r="A345" s="51">
        <v>340</v>
      </c>
      <c r="B345" s="23"/>
      <c r="C345" s="23"/>
      <c r="D345" s="24"/>
      <c r="E345" s="24"/>
      <c r="F345" s="283"/>
      <c r="G345" s="284"/>
      <c r="H345" s="284"/>
      <c r="I345" s="284"/>
      <c r="J345" s="106"/>
    </row>
    <row r="346" spans="1:10" ht="20.100000000000001" customHeight="1" x14ac:dyDescent="0.25">
      <c r="A346" s="51">
        <v>341</v>
      </c>
      <c r="B346" s="23"/>
      <c r="C346" s="23"/>
      <c r="D346" s="24"/>
      <c r="E346" s="24"/>
      <c r="F346" s="283"/>
      <c r="G346" s="284"/>
      <c r="H346" s="284"/>
      <c r="I346" s="284"/>
      <c r="J346" s="106"/>
    </row>
    <row r="347" spans="1:10" ht="20.100000000000001" customHeight="1" x14ac:dyDescent="0.25">
      <c r="A347" s="51">
        <v>342</v>
      </c>
      <c r="B347" s="23"/>
      <c r="C347" s="23"/>
      <c r="D347" s="24"/>
      <c r="E347" s="24"/>
      <c r="F347" s="283"/>
      <c r="G347" s="284"/>
      <c r="H347" s="284"/>
      <c r="I347" s="284"/>
      <c r="J347" s="106"/>
    </row>
    <row r="348" spans="1:10" ht="20.100000000000001" customHeight="1" x14ac:dyDescent="0.25">
      <c r="A348" s="51">
        <v>343</v>
      </c>
      <c r="B348" s="23"/>
      <c r="C348" s="23"/>
      <c r="D348" s="24"/>
      <c r="E348" s="24"/>
      <c r="F348" s="283"/>
      <c r="G348" s="284"/>
      <c r="H348" s="284"/>
      <c r="I348" s="284"/>
      <c r="J348" s="106"/>
    </row>
    <row r="349" spans="1:10" ht="20.100000000000001" customHeight="1" x14ac:dyDescent="0.25">
      <c r="A349" s="51">
        <v>344</v>
      </c>
      <c r="B349" s="23"/>
      <c r="C349" s="23"/>
      <c r="D349" s="24"/>
      <c r="E349" s="24"/>
      <c r="F349" s="283"/>
      <c r="G349" s="284"/>
      <c r="H349" s="284"/>
      <c r="I349" s="284"/>
      <c r="J349" s="106"/>
    </row>
    <row r="350" spans="1:10" ht="20.100000000000001" customHeight="1" x14ac:dyDescent="0.25">
      <c r="A350" s="51">
        <v>345</v>
      </c>
      <c r="B350" s="23"/>
      <c r="C350" s="23"/>
      <c r="D350" s="24"/>
      <c r="E350" s="24"/>
      <c r="F350" s="283"/>
      <c r="G350" s="284"/>
      <c r="H350" s="284"/>
      <c r="I350" s="284"/>
      <c r="J350" s="106"/>
    </row>
    <row r="351" spans="1:10" ht="20.100000000000001" customHeight="1" x14ac:dyDescent="0.25">
      <c r="A351" s="51">
        <v>346</v>
      </c>
      <c r="B351" s="23"/>
      <c r="C351" s="23"/>
      <c r="D351" s="24"/>
      <c r="E351" s="24"/>
      <c r="F351" s="283"/>
      <c r="G351" s="284"/>
      <c r="H351" s="284"/>
      <c r="I351" s="284"/>
      <c r="J351" s="106"/>
    </row>
    <row r="352" spans="1:10" ht="20.100000000000001" customHeight="1" x14ac:dyDescent="0.25">
      <c r="A352" s="51">
        <v>347</v>
      </c>
      <c r="B352" s="23"/>
      <c r="C352" s="23"/>
      <c r="D352" s="24"/>
      <c r="E352" s="24"/>
      <c r="F352" s="283"/>
      <c r="G352" s="284"/>
      <c r="H352" s="284"/>
      <c r="I352" s="284"/>
      <c r="J352" s="106"/>
    </row>
    <row r="353" spans="1:10" ht="20.100000000000001" customHeight="1" x14ac:dyDescent="0.25">
      <c r="A353" s="51">
        <v>348</v>
      </c>
      <c r="B353" s="23"/>
      <c r="C353" s="23"/>
      <c r="D353" s="24"/>
      <c r="E353" s="24"/>
      <c r="F353" s="283"/>
      <c r="G353" s="284"/>
      <c r="H353" s="284"/>
      <c r="I353" s="284"/>
      <c r="J353" s="106"/>
    </row>
    <row r="354" spans="1:10" ht="20.100000000000001" customHeight="1" x14ac:dyDescent="0.25">
      <c r="A354" s="51">
        <v>349</v>
      </c>
      <c r="B354" s="23"/>
      <c r="C354" s="23"/>
      <c r="D354" s="24"/>
      <c r="E354" s="24"/>
      <c r="F354" s="283"/>
      <c r="G354" s="284"/>
      <c r="H354" s="284"/>
      <c r="I354" s="284"/>
      <c r="J354" s="106"/>
    </row>
    <row r="355" spans="1:10" ht="20.100000000000001" customHeight="1" x14ac:dyDescent="0.25">
      <c r="A355" s="51">
        <v>350</v>
      </c>
      <c r="B355" s="23"/>
      <c r="C355" s="23"/>
      <c r="D355" s="24"/>
      <c r="E355" s="24"/>
      <c r="F355" s="283"/>
      <c r="G355" s="284"/>
      <c r="H355" s="284"/>
      <c r="I355" s="284"/>
      <c r="J355" s="106"/>
    </row>
    <row r="356" spans="1:10" ht="20.100000000000001" customHeight="1" x14ac:dyDescent="0.25">
      <c r="A356" s="51">
        <v>351</v>
      </c>
      <c r="B356" s="23"/>
      <c r="C356" s="23"/>
      <c r="D356" s="24"/>
      <c r="E356" s="24"/>
      <c r="F356" s="283"/>
      <c r="G356" s="284"/>
      <c r="H356" s="284"/>
      <c r="I356" s="284"/>
      <c r="J356" s="106"/>
    </row>
    <row r="357" spans="1:10" ht="20.100000000000001" customHeight="1" x14ac:dyDescent="0.25">
      <c r="A357" s="51">
        <v>352</v>
      </c>
      <c r="B357" s="23"/>
      <c r="C357" s="23"/>
      <c r="D357" s="24"/>
      <c r="E357" s="24"/>
      <c r="F357" s="283"/>
      <c r="G357" s="284"/>
      <c r="H357" s="284"/>
      <c r="I357" s="284"/>
      <c r="J357" s="106"/>
    </row>
    <row r="358" spans="1:10" ht="20.100000000000001" customHeight="1" x14ac:dyDescent="0.25">
      <c r="A358" s="51">
        <v>353</v>
      </c>
      <c r="B358" s="23"/>
      <c r="C358" s="23"/>
      <c r="D358" s="24"/>
      <c r="E358" s="24"/>
      <c r="F358" s="283"/>
      <c r="G358" s="284"/>
      <c r="H358" s="284"/>
      <c r="I358" s="284"/>
      <c r="J358" s="106"/>
    </row>
    <row r="359" spans="1:10" ht="20.100000000000001" customHeight="1" x14ac:dyDescent="0.25">
      <c r="A359" s="51">
        <v>354</v>
      </c>
      <c r="B359" s="23"/>
      <c r="C359" s="23"/>
      <c r="D359" s="24"/>
      <c r="E359" s="24"/>
      <c r="F359" s="283"/>
      <c r="G359" s="284"/>
      <c r="H359" s="284"/>
      <c r="I359" s="284"/>
      <c r="J359" s="106"/>
    </row>
    <row r="360" spans="1:10" ht="20.100000000000001" customHeight="1" x14ac:dyDescent="0.25">
      <c r="A360" s="51">
        <v>355</v>
      </c>
      <c r="B360" s="23"/>
      <c r="C360" s="23"/>
      <c r="D360" s="24"/>
      <c r="E360" s="24"/>
      <c r="F360" s="283"/>
      <c r="G360" s="284"/>
      <c r="H360" s="284"/>
      <c r="I360" s="284"/>
      <c r="J360" s="106"/>
    </row>
    <row r="361" spans="1:10" ht="20.100000000000001" customHeight="1" x14ac:dyDescent="0.25">
      <c r="A361" s="51">
        <v>356</v>
      </c>
      <c r="B361" s="23"/>
      <c r="C361" s="23"/>
      <c r="D361" s="24"/>
      <c r="E361" s="24"/>
      <c r="F361" s="283"/>
      <c r="G361" s="284"/>
      <c r="H361" s="284"/>
      <c r="I361" s="284"/>
      <c r="J361" s="106"/>
    </row>
    <row r="362" spans="1:10" ht="20.100000000000001" customHeight="1" x14ac:dyDescent="0.25">
      <c r="A362" s="51">
        <v>357</v>
      </c>
      <c r="B362" s="23"/>
      <c r="C362" s="23"/>
      <c r="D362" s="24"/>
      <c r="E362" s="24"/>
      <c r="F362" s="283"/>
      <c r="G362" s="284"/>
      <c r="H362" s="284"/>
      <c r="I362" s="284"/>
      <c r="J362" s="106"/>
    </row>
    <row r="363" spans="1:10" ht="20.100000000000001" customHeight="1" x14ac:dyDescent="0.25">
      <c r="A363" s="51">
        <v>358</v>
      </c>
      <c r="B363" s="23"/>
      <c r="C363" s="23"/>
      <c r="D363" s="24"/>
      <c r="E363" s="24"/>
      <c r="F363" s="283"/>
      <c r="G363" s="284"/>
      <c r="H363" s="284"/>
      <c r="I363" s="284"/>
      <c r="J363" s="106"/>
    </row>
    <row r="364" spans="1:10" ht="20.100000000000001" customHeight="1" x14ac:dyDescent="0.25">
      <c r="A364" s="51">
        <v>359</v>
      </c>
      <c r="B364" s="23"/>
      <c r="C364" s="23"/>
      <c r="D364" s="24"/>
      <c r="E364" s="24"/>
      <c r="F364" s="283"/>
      <c r="G364" s="284"/>
      <c r="H364" s="284"/>
      <c r="I364" s="284"/>
      <c r="J364" s="106"/>
    </row>
    <row r="365" spans="1:10" ht="20.100000000000001" customHeight="1" x14ac:dyDescent="0.25">
      <c r="A365" s="51">
        <v>360</v>
      </c>
      <c r="B365" s="23"/>
      <c r="C365" s="23"/>
      <c r="D365" s="24"/>
      <c r="E365" s="24"/>
      <c r="F365" s="283"/>
      <c r="G365" s="284"/>
      <c r="H365" s="284"/>
      <c r="I365" s="284"/>
      <c r="J365" s="106"/>
    </row>
    <row r="366" spans="1:10" ht="20.100000000000001" customHeight="1" x14ac:dyDescent="0.25">
      <c r="A366" s="51">
        <v>361</v>
      </c>
      <c r="B366" s="23"/>
      <c r="C366" s="23"/>
      <c r="D366" s="24"/>
      <c r="E366" s="24"/>
      <c r="F366" s="283"/>
      <c r="G366" s="284"/>
      <c r="H366" s="284"/>
      <c r="I366" s="284"/>
      <c r="J366" s="106"/>
    </row>
    <row r="367" spans="1:10" ht="20.100000000000001" customHeight="1" x14ac:dyDescent="0.25">
      <c r="A367" s="51">
        <v>362</v>
      </c>
      <c r="B367" s="23"/>
      <c r="C367" s="23"/>
      <c r="D367" s="24"/>
      <c r="E367" s="24"/>
      <c r="F367" s="283"/>
      <c r="G367" s="284"/>
      <c r="H367" s="284"/>
      <c r="I367" s="284"/>
      <c r="J367" s="106"/>
    </row>
    <row r="368" spans="1:10" ht="20.100000000000001" customHeight="1" x14ac:dyDescent="0.25">
      <c r="A368" s="51">
        <v>363</v>
      </c>
      <c r="B368" s="23"/>
      <c r="C368" s="23"/>
      <c r="D368" s="24"/>
      <c r="E368" s="24"/>
      <c r="F368" s="283"/>
      <c r="G368" s="284"/>
      <c r="H368" s="284"/>
      <c r="I368" s="284"/>
      <c r="J368" s="106"/>
    </row>
    <row r="369" spans="1:10" ht="20.100000000000001" customHeight="1" x14ac:dyDescent="0.25">
      <c r="A369" s="51">
        <v>364</v>
      </c>
      <c r="B369" s="23"/>
      <c r="C369" s="23"/>
      <c r="D369" s="24"/>
      <c r="E369" s="24"/>
      <c r="F369" s="283"/>
      <c r="G369" s="284"/>
      <c r="H369" s="284"/>
      <c r="I369" s="284"/>
      <c r="J369" s="106"/>
    </row>
    <row r="370" spans="1:10" ht="20.100000000000001" customHeight="1" x14ac:dyDescent="0.25">
      <c r="A370" s="51">
        <v>365</v>
      </c>
      <c r="B370" s="23"/>
      <c r="C370" s="23"/>
      <c r="D370" s="24"/>
      <c r="E370" s="24"/>
      <c r="F370" s="283"/>
      <c r="G370" s="284"/>
      <c r="H370" s="284"/>
      <c r="I370" s="284"/>
      <c r="J370" s="106"/>
    </row>
    <row r="371" spans="1:10" ht="20.100000000000001" customHeight="1" x14ac:dyDescent="0.25">
      <c r="A371" s="51">
        <v>366</v>
      </c>
      <c r="B371" s="23"/>
      <c r="C371" s="23"/>
      <c r="D371" s="24"/>
      <c r="E371" s="24"/>
      <c r="F371" s="283"/>
      <c r="G371" s="284"/>
      <c r="H371" s="284"/>
      <c r="I371" s="284"/>
      <c r="J371" s="106"/>
    </row>
    <row r="372" spans="1:10" ht="20.100000000000001" customHeight="1" x14ac:dyDescent="0.25">
      <c r="A372" s="51">
        <v>367</v>
      </c>
      <c r="B372" s="23"/>
      <c r="C372" s="23"/>
      <c r="D372" s="24"/>
      <c r="E372" s="24"/>
      <c r="F372" s="283"/>
      <c r="G372" s="284"/>
      <c r="H372" s="284"/>
      <c r="I372" s="284"/>
      <c r="J372" s="106"/>
    </row>
    <row r="373" spans="1:10" ht="20.100000000000001" customHeight="1" x14ac:dyDescent="0.25">
      <c r="A373" s="51">
        <v>368</v>
      </c>
      <c r="B373" s="23"/>
      <c r="C373" s="23"/>
      <c r="D373" s="24"/>
      <c r="E373" s="24"/>
      <c r="F373" s="283"/>
      <c r="G373" s="284"/>
      <c r="H373" s="284"/>
      <c r="I373" s="284"/>
      <c r="J373" s="106"/>
    </row>
    <row r="374" spans="1:10" ht="20.100000000000001" customHeight="1" x14ac:dyDescent="0.25">
      <c r="A374" s="51">
        <v>369</v>
      </c>
      <c r="B374" s="23"/>
      <c r="C374" s="23"/>
      <c r="D374" s="24"/>
      <c r="E374" s="24"/>
      <c r="F374" s="283"/>
      <c r="G374" s="284"/>
      <c r="H374" s="284"/>
      <c r="I374" s="284"/>
      <c r="J374" s="106"/>
    </row>
    <row r="375" spans="1:10" ht="20.100000000000001" customHeight="1" x14ac:dyDescent="0.25">
      <c r="A375" s="51">
        <v>370</v>
      </c>
      <c r="B375" s="23"/>
      <c r="C375" s="23"/>
      <c r="D375" s="24"/>
      <c r="E375" s="24"/>
      <c r="F375" s="283"/>
      <c r="G375" s="284"/>
      <c r="H375" s="284"/>
      <c r="I375" s="284"/>
      <c r="J375" s="106"/>
    </row>
    <row r="376" spans="1:10" ht="20.100000000000001" customHeight="1" x14ac:dyDescent="0.25">
      <c r="A376" s="51">
        <v>371</v>
      </c>
      <c r="B376" s="23"/>
      <c r="C376" s="23"/>
      <c r="D376" s="24"/>
      <c r="E376" s="24"/>
      <c r="F376" s="283"/>
      <c r="G376" s="284"/>
      <c r="H376" s="284"/>
      <c r="I376" s="284"/>
      <c r="J376" s="106"/>
    </row>
    <row r="377" spans="1:10" ht="20.100000000000001" customHeight="1" x14ac:dyDescent="0.25">
      <c r="A377" s="51">
        <v>372</v>
      </c>
      <c r="B377" s="23"/>
      <c r="C377" s="23"/>
      <c r="D377" s="24"/>
      <c r="E377" s="24"/>
      <c r="F377" s="283"/>
      <c r="G377" s="284"/>
      <c r="H377" s="284"/>
      <c r="I377" s="284"/>
      <c r="J377" s="106"/>
    </row>
    <row r="378" spans="1:10" ht="20.100000000000001" customHeight="1" x14ac:dyDescent="0.25">
      <c r="A378" s="51">
        <v>373</v>
      </c>
      <c r="B378" s="23"/>
      <c r="C378" s="23"/>
      <c r="D378" s="24"/>
      <c r="E378" s="24"/>
      <c r="F378" s="283"/>
      <c r="G378" s="284"/>
      <c r="H378" s="284"/>
      <c r="I378" s="284"/>
      <c r="J378" s="106"/>
    </row>
    <row r="379" spans="1:10" ht="20.100000000000001" customHeight="1" x14ac:dyDescent="0.25">
      <c r="A379" s="51">
        <v>374</v>
      </c>
      <c r="B379" s="23"/>
      <c r="C379" s="23"/>
      <c r="D379" s="24"/>
      <c r="E379" s="24"/>
      <c r="F379" s="283"/>
      <c r="G379" s="284"/>
      <c r="H379" s="284"/>
      <c r="I379" s="284"/>
      <c r="J379" s="106"/>
    </row>
    <row r="380" spans="1:10" ht="20.100000000000001" customHeight="1" x14ac:dyDescent="0.25">
      <c r="A380" s="51">
        <v>375</v>
      </c>
      <c r="B380" s="23"/>
      <c r="C380" s="23"/>
      <c r="D380" s="24"/>
      <c r="E380" s="24"/>
      <c r="F380" s="283"/>
      <c r="G380" s="284"/>
      <c r="H380" s="284"/>
      <c r="I380" s="284"/>
      <c r="J380" s="106"/>
    </row>
    <row r="381" spans="1:10" ht="20.100000000000001" customHeight="1" x14ac:dyDescent="0.25">
      <c r="A381" s="51">
        <v>376</v>
      </c>
      <c r="B381" s="23"/>
      <c r="C381" s="23"/>
      <c r="D381" s="24"/>
      <c r="E381" s="24"/>
      <c r="F381" s="283"/>
      <c r="G381" s="284"/>
      <c r="H381" s="284"/>
      <c r="I381" s="284"/>
      <c r="J381" s="106"/>
    </row>
    <row r="382" spans="1:10" ht="20.100000000000001" customHeight="1" x14ac:dyDescent="0.25">
      <c r="A382" s="51">
        <v>377</v>
      </c>
      <c r="B382" s="23"/>
      <c r="C382" s="23"/>
      <c r="D382" s="24"/>
      <c r="E382" s="24"/>
      <c r="F382" s="283"/>
      <c r="G382" s="284"/>
      <c r="H382" s="284"/>
      <c r="I382" s="284"/>
      <c r="J382" s="106"/>
    </row>
    <row r="383" spans="1:10" ht="20.100000000000001" customHeight="1" x14ac:dyDescent="0.25">
      <c r="A383" s="51">
        <v>378</v>
      </c>
      <c r="B383" s="23"/>
      <c r="C383" s="23"/>
      <c r="D383" s="24"/>
      <c r="E383" s="24"/>
      <c r="F383" s="283"/>
      <c r="G383" s="284"/>
      <c r="H383" s="284"/>
      <c r="I383" s="284"/>
      <c r="J383" s="106"/>
    </row>
    <row r="384" spans="1:10" ht="20.100000000000001" customHeight="1" x14ac:dyDescent="0.25">
      <c r="A384" s="51">
        <v>379</v>
      </c>
      <c r="B384" s="23"/>
      <c r="C384" s="23"/>
      <c r="D384" s="24"/>
      <c r="E384" s="24"/>
      <c r="F384" s="283"/>
      <c r="G384" s="284"/>
      <c r="H384" s="284"/>
      <c r="I384" s="284"/>
      <c r="J384" s="106"/>
    </row>
    <row r="385" spans="1:10" ht="20.100000000000001" customHeight="1" x14ac:dyDescent="0.25">
      <c r="A385" s="51">
        <v>380</v>
      </c>
      <c r="B385" s="23"/>
      <c r="C385" s="23"/>
      <c r="D385" s="24"/>
      <c r="E385" s="24"/>
      <c r="F385" s="283"/>
      <c r="G385" s="284"/>
      <c r="H385" s="284"/>
      <c r="I385" s="284"/>
      <c r="J385" s="106"/>
    </row>
    <row r="386" spans="1:10" ht="20.100000000000001" customHeight="1" x14ac:dyDescent="0.25">
      <c r="A386" s="51">
        <v>381</v>
      </c>
      <c r="B386" s="23"/>
      <c r="C386" s="23"/>
      <c r="D386" s="24"/>
      <c r="E386" s="24"/>
      <c r="F386" s="283"/>
      <c r="G386" s="284"/>
      <c r="H386" s="284"/>
      <c r="I386" s="284"/>
      <c r="J386" s="106"/>
    </row>
    <row r="387" spans="1:10" ht="20.100000000000001" customHeight="1" x14ac:dyDescent="0.25">
      <c r="A387" s="51">
        <v>382</v>
      </c>
      <c r="B387" s="23"/>
      <c r="C387" s="23"/>
      <c r="D387" s="24"/>
      <c r="E387" s="24"/>
      <c r="F387" s="283"/>
      <c r="G387" s="284"/>
      <c r="H387" s="284"/>
      <c r="I387" s="284"/>
      <c r="J387" s="106"/>
    </row>
    <row r="388" spans="1:10" ht="20.100000000000001" customHeight="1" x14ac:dyDescent="0.25">
      <c r="A388" s="51">
        <v>383</v>
      </c>
      <c r="B388" s="23"/>
      <c r="C388" s="23"/>
      <c r="D388" s="24"/>
      <c r="E388" s="24"/>
      <c r="F388" s="283"/>
      <c r="G388" s="284"/>
      <c r="H388" s="284"/>
      <c r="I388" s="284"/>
      <c r="J388" s="106"/>
    </row>
    <row r="389" spans="1:10" ht="20.100000000000001" customHeight="1" x14ac:dyDescent="0.25">
      <c r="A389" s="51">
        <v>384</v>
      </c>
      <c r="B389" s="23"/>
      <c r="C389" s="23"/>
      <c r="D389" s="24"/>
      <c r="E389" s="24"/>
      <c r="F389" s="283"/>
      <c r="G389" s="284"/>
      <c r="H389" s="284"/>
      <c r="I389" s="284"/>
      <c r="J389" s="106"/>
    </row>
    <row r="390" spans="1:10" ht="20.100000000000001" customHeight="1" x14ac:dyDescent="0.25">
      <c r="A390" s="51">
        <v>385</v>
      </c>
      <c r="B390" s="23"/>
      <c r="C390" s="23"/>
      <c r="D390" s="24"/>
      <c r="E390" s="24"/>
      <c r="F390" s="283"/>
      <c r="G390" s="284"/>
      <c r="H390" s="284"/>
      <c r="I390" s="284"/>
      <c r="J390" s="106"/>
    </row>
    <row r="391" spans="1:10" ht="20.100000000000001" customHeight="1" x14ac:dyDescent="0.25">
      <c r="A391" s="51">
        <v>386</v>
      </c>
      <c r="B391" s="23"/>
      <c r="C391" s="23"/>
      <c r="D391" s="24"/>
      <c r="E391" s="24"/>
      <c r="F391" s="283"/>
      <c r="G391" s="284"/>
      <c r="H391" s="284"/>
      <c r="I391" s="284"/>
      <c r="J391" s="106"/>
    </row>
    <row r="392" spans="1:10" ht="20.100000000000001" customHeight="1" x14ac:dyDescent="0.25">
      <c r="A392" s="51">
        <v>387</v>
      </c>
      <c r="B392" s="23"/>
      <c r="C392" s="23"/>
      <c r="D392" s="24"/>
      <c r="E392" s="24"/>
      <c r="F392" s="283"/>
      <c r="G392" s="284"/>
      <c r="H392" s="284"/>
      <c r="I392" s="284"/>
      <c r="J392" s="106"/>
    </row>
    <row r="393" spans="1:10" ht="20.100000000000001" customHeight="1" x14ac:dyDescent="0.25">
      <c r="A393" s="51">
        <v>388</v>
      </c>
      <c r="B393" s="23"/>
      <c r="C393" s="23"/>
      <c r="D393" s="24"/>
      <c r="E393" s="24"/>
      <c r="F393" s="283"/>
      <c r="G393" s="284"/>
      <c r="H393" s="284"/>
      <c r="I393" s="284"/>
      <c r="J393" s="106"/>
    </row>
    <row r="394" spans="1:10" ht="20.100000000000001" customHeight="1" x14ac:dyDescent="0.25">
      <c r="A394" s="51">
        <v>389</v>
      </c>
      <c r="B394" s="23"/>
      <c r="C394" s="23"/>
      <c r="D394" s="24"/>
      <c r="E394" s="24"/>
      <c r="F394" s="283"/>
      <c r="G394" s="284"/>
      <c r="H394" s="284"/>
      <c r="I394" s="284"/>
      <c r="J394" s="106"/>
    </row>
    <row r="395" spans="1:10" ht="20.100000000000001" customHeight="1" x14ac:dyDescent="0.25">
      <c r="A395" s="51">
        <v>390</v>
      </c>
      <c r="B395" s="23"/>
      <c r="C395" s="23"/>
      <c r="D395" s="24"/>
      <c r="E395" s="24"/>
      <c r="F395" s="283"/>
      <c r="G395" s="284"/>
      <c r="H395" s="284"/>
      <c r="I395" s="284"/>
      <c r="J395" s="106"/>
    </row>
    <row r="396" spans="1:10" ht="20.100000000000001" customHeight="1" x14ac:dyDescent="0.25">
      <c r="A396" s="51">
        <v>391</v>
      </c>
      <c r="B396" s="23"/>
      <c r="C396" s="23"/>
      <c r="D396" s="24"/>
      <c r="E396" s="24"/>
      <c r="F396" s="283"/>
      <c r="G396" s="284"/>
      <c r="H396" s="284"/>
      <c r="I396" s="284"/>
      <c r="J396" s="106"/>
    </row>
    <row r="397" spans="1:10" ht="20.100000000000001" customHeight="1" x14ac:dyDescent="0.25">
      <c r="A397" s="51">
        <v>392</v>
      </c>
      <c r="B397" s="23"/>
      <c r="C397" s="23"/>
      <c r="D397" s="24"/>
      <c r="E397" s="24"/>
      <c r="F397" s="283"/>
      <c r="G397" s="284"/>
      <c r="H397" s="284"/>
      <c r="I397" s="284"/>
      <c r="J397" s="106"/>
    </row>
    <row r="398" spans="1:10" ht="20.100000000000001" customHeight="1" x14ac:dyDescent="0.25">
      <c r="A398" s="51">
        <v>393</v>
      </c>
      <c r="B398" s="23"/>
      <c r="C398" s="23"/>
      <c r="D398" s="24"/>
      <c r="E398" s="24"/>
      <c r="F398" s="283"/>
      <c r="G398" s="284"/>
      <c r="H398" s="284"/>
      <c r="I398" s="284"/>
      <c r="J398" s="106"/>
    </row>
    <row r="399" spans="1:10" ht="20.100000000000001" customHeight="1" x14ac:dyDescent="0.25">
      <c r="A399" s="51">
        <v>394</v>
      </c>
      <c r="B399" s="23"/>
      <c r="C399" s="23"/>
      <c r="D399" s="24"/>
      <c r="E399" s="24"/>
      <c r="F399" s="283"/>
      <c r="G399" s="284"/>
      <c r="H399" s="284"/>
      <c r="I399" s="284"/>
      <c r="J399" s="106"/>
    </row>
    <row r="400" spans="1:10" ht="20.100000000000001" customHeight="1" x14ac:dyDescent="0.25">
      <c r="A400" s="51">
        <v>395</v>
      </c>
      <c r="B400" s="23"/>
      <c r="C400" s="23"/>
      <c r="D400" s="24"/>
      <c r="E400" s="24"/>
      <c r="F400" s="283"/>
      <c r="G400" s="284"/>
      <c r="H400" s="284"/>
      <c r="I400" s="284"/>
      <c r="J400" s="106"/>
    </row>
    <row r="401" spans="1:10" ht="20.100000000000001" customHeight="1" x14ac:dyDescent="0.25">
      <c r="A401" s="51">
        <v>396</v>
      </c>
      <c r="B401" s="23"/>
      <c r="C401" s="23"/>
      <c r="D401" s="24"/>
      <c r="E401" s="24"/>
      <c r="F401" s="283"/>
      <c r="G401" s="284"/>
      <c r="H401" s="284"/>
      <c r="I401" s="284"/>
      <c r="J401" s="106"/>
    </row>
    <row r="402" spans="1:10" ht="20.100000000000001" customHeight="1" x14ac:dyDescent="0.25">
      <c r="A402" s="51">
        <v>397</v>
      </c>
      <c r="B402" s="23"/>
      <c r="C402" s="23"/>
      <c r="D402" s="24"/>
      <c r="E402" s="24"/>
      <c r="F402" s="283"/>
      <c r="G402" s="284"/>
      <c r="H402" s="284"/>
      <c r="I402" s="284"/>
      <c r="J402" s="106"/>
    </row>
    <row r="403" spans="1:10" ht="20.100000000000001" customHeight="1" x14ac:dyDescent="0.25">
      <c r="A403" s="51">
        <v>398</v>
      </c>
      <c r="B403" s="23"/>
      <c r="C403" s="23"/>
      <c r="D403" s="24"/>
      <c r="E403" s="24"/>
      <c r="F403" s="283"/>
      <c r="G403" s="284"/>
      <c r="H403" s="284"/>
      <c r="I403" s="284"/>
      <c r="J403" s="106"/>
    </row>
    <row r="404" spans="1:10" ht="20.100000000000001" customHeight="1" x14ac:dyDescent="0.25">
      <c r="A404" s="51">
        <v>399</v>
      </c>
      <c r="B404" s="23"/>
      <c r="C404" s="23"/>
      <c r="D404" s="24"/>
      <c r="E404" s="24"/>
      <c r="F404" s="283"/>
      <c r="G404" s="284"/>
      <c r="H404" s="284"/>
      <c r="I404" s="284"/>
      <c r="J404" s="106"/>
    </row>
    <row r="405" spans="1:10" ht="20.100000000000001" customHeight="1" x14ac:dyDescent="0.25">
      <c r="A405" s="51">
        <v>400</v>
      </c>
      <c r="B405" s="23"/>
      <c r="C405" s="23"/>
      <c r="D405" s="24"/>
      <c r="E405" s="24"/>
      <c r="F405" s="283"/>
      <c r="G405" s="284"/>
      <c r="H405" s="284"/>
      <c r="I405" s="284"/>
      <c r="J405" s="106"/>
    </row>
    <row r="406" spans="1:10" ht="20.100000000000001" customHeight="1" x14ac:dyDescent="0.25">
      <c r="A406" s="51">
        <v>401</v>
      </c>
      <c r="B406" s="23"/>
      <c r="C406" s="23"/>
      <c r="D406" s="24"/>
      <c r="E406" s="24"/>
      <c r="F406" s="283"/>
      <c r="G406" s="284"/>
      <c r="H406" s="284"/>
      <c r="I406" s="284"/>
      <c r="J406" s="106"/>
    </row>
    <row r="407" spans="1:10" ht="20.100000000000001" customHeight="1" x14ac:dyDescent="0.25">
      <c r="A407" s="51">
        <v>402</v>
      </c>
      <c r="B407" s="23"/>
      <c r="C407" s="23"/>
      <c r="D407" s="24"/>
      <c r="E407" s="24"/>
      <c r="F407" s="283"/>
      <c r="G407" s="284"/>
      <c r="H407" s="284"/>
      <c r="I407" s="284"/>
      <c r="J407" s="106"/>
    </row>
    <row r="408" spans="1:10" ht="20.100000000000001" customHeight="1" x14ac:dyDescent="0.25">
      <c r="A408" s="51">
        <v>403</v>
      </c>
      <c r="B408" s="23"/>
      <c r="C408" s="23"/>
      <c r="D408" s="24"/>
      <c r="E408" s="24"/>
      <c r="F408" s="283"/>
      <c r="G408" s="284"/>
      <c r="H408" s="284"/>
      <c r="I408" s="284"/>
      <c r="J408" s="106"/>
    </row>
    <row r="409" spans="1:10" ht="20.100000000000001" customHeight="1" x14ac:dyDescent="0.25">
      <c r="A409" s="51">
        <v>404</v>
      </c>
      <c r="B409" s="23"/>
      <c r="C409" s="23"/>
      <c r="D409" s="24"/>
      <c r="E409" s="24"/>
      <c r="F409" s="283"/>
      <c r="G409" s="284"/>
      <c r="H409" s="284"/>
      <c r="I409" s="284"/>
      <c r="J409" s="106"/>
    </row>
    <row r="410" spans="1:10" ht="20.100000000000001" customHeight="1" x14ac:dyDescent="0.25">
      <c r="A410" s="51">
        <v>405</v>
      </c>
      <c r="B410" s="23"/>
      <c r="C410" s="23"/>
      <c r="D410" s="24"/>
      <c r="E410" s="24"/>
      <c r="F410" s="283"/>
      <c r="G410" s="284"/>
      <c r="H410" s="284"/>
      <c r="I410" s="284"/>
      <c r="J410" s="106"/>
    </row>
    <row r="411" spans="1:10" ht="20.100000000000001" customHeight="1" x14ac:dyDescent="0.25">
      <c r="A411" s="51">
        <v>406</v>
      </c>
      <c r="B411" s="23"/>
      <c r="C411" s="23"/>
      <c r="D411" s="24"/>
      <c r="E411" s="24"/>
      <c r="F411" s="283"/>
      <c r="G411" s="284"/>
      <c r="H411" s="284"/>
      <c r="I411" s="284"/>
      <c r="J411" s="106"/>
    </row>
    <row r="412" spans="1:10" ht="20.100000000000001" customHeight="1" x14ac:dyDescent="0.25">
      <c r="A412" s="51">
        <v>407</v>
      </c>
      <c r="B412" s="23"/>
      <c r="C412" s="23"/>
      <c r="D412" s="24"/>
      <c r="E412" s="24"/>
      <c r="F412" s="283"/>
      <c r="G412" s="284"/>
      <c r="H412" s="284"/>
      <c r="I412" s="284"/>
      <c r="J412" s="106"/>
    </row>
    <row r="413" spans="1:10" ht="20.100000000000001" customHeight="1" x14ac:dyDescent="0.25">
      <c r="A413" s="51">
        <v>408</v>
      </c>
      <c r="B413" s="23"/>
      <c r="C413" s="23"/>
      <c r="D413" s="24"/>
      <c r="E413" s="24"/>
      <c r="F413" s="283"/>
      <c r="G413" s="284"/>
      <c r="H413" s="284"/>
      <c r="I413" s="284"/>
      <c r="J413" s="106"/>
    </row>
    <row r="414" spans="1:10" ht="20.100000000000001" customHeight="1" x14ac:dyDescent="0.25">
      <c r="A414" s="51">
        <v>409</v>
      </c>
      <c r="B414" s="23"/>
      <c r="C414" s="23"/>
      <c r="D414" s="24"/>
      <c r="E414" s="24"/>
      <c r="F414" s="283"/>
      <c r="G414" s="284"/>
      <c r="H414" s="284"/>
      <c r="I414" s="284"/>
      <c r="J414" s="106"/>
    </row>
    <row r="415" spans="1:10" ht="20.100000000000001" customHeight="1" x14ac:dyDescent="0.25">
      <c r="A415" s="51">
        <v>410</v>
      </c>
      <c r="B415" s="23"/>
      <c r="C415" s="23"/>
      <c r="D415" s="24"/>
      <c r="E415" s="24"/>
      <c r="F415" s="283"/>
      <c r="G415" s="284"/>
      <c r="H415" s="284"/>
      <c r="I415" s="284"/>
      <c r="J415" s="106"/>
    </row>
    <row r="416" spans="1:10" ht="20.100000000000001" customHeight="1" x14ac:dyDescent="0.25">
      <c r="A416" s="51">
        <v>411</v>
      </c>
      <c r="B416" s="23"/>
      <c r="C416" s="23"/>
      <c r="D416" s="24"/>
      <c r="E416" s="24"/>
      <c r="F416" s="283"/>
      <c r="G416" s="284"/>
      <c r="H416" s="284"/>
      <c r="I416" s="284"/>
      <c r="J416" s="106"/>
    </row>
    <row r="417" spans="1:10" ht="20.100000000000001" customHeight="1" x14ac:dyDescent="0.25">
      <c r="A417" s="51">
        <v>412</v>
      </c>
      <c r="B417" s="23"/>
      <c r="C417" s="23"/>
      <c r="D417" s="24"/>
      <c r="E417" s="24"/>
      <c r="F417" s="283"/>
      <c r="G417" s="284"/>
      <c r="H417" s="284"/>
      <c r="I417" s="284"/>
      <c r="J417" s="106"/>
    </row>
    <row r="418" spans="1:10" ht="20.100000000000001" customHeight="1" x14ac:dyDescent="0.25">
      <c r="A418" s="51">
        <v>413</v>
      </c>
      <c r="B418" s="23"/>
      <c r="C418" s="23"/>
      <c r="D418" s="24"/>
      <c r="E418" s="24"/>
      <c r="F418" s="283"/>
      <c r="G418" s="284"/>
      <c r="H418" s="284"/>
      <c r="I418" s="284"/>
      <c r="J418" s="106"/>
    </row>
    <row r="419" spans="1:10" ht="20.100000000000001" customHeight="1" x14ac:dyDescent="0.25">
      <c r="A419" s="51">
        <v>414</v>
      </c>
      <c r="B419" s="23"/>
      <c r="C419" s="23"/>
      <c r="D419" s="24"/>
      <c r="E419" s="24"/>
      <c r="F419" s="283"/>
      <c r="G419" s="284"/>
      <c r="H419" s="284"/>
      <c r="I419" s="284"/>
      <c r="J419" s="106"/>
    </row>
    <row r="420" spans="1:10" ht="20.100000000000001" customHeight="1" x14ac:dyDescent="0.25">
      <c r="A420" s="51">
        <v>415</v>
      </c>
      <c r="B420" s="23"/>
      <c r="C420" s="23"/>
      <c r="D420" s="24"/>
      <c r="E420" s="24"/>
      <c r="F420" s="283"/>
      <c r="G420" s="284"/>
      <c r="H420" s="284"/>
      <c r="I420" s="284"/>
      <c r="J420" s="106"/>
    </row>
    <row r="421" spans="1:10" ht="20.100000000000001" customHeight="1" x14ac:dyDescent="0.25">
      <c r="A421" s="51">
        <v>416</v>
      </c>
      <c r="B421" s="23"/>
      <c r="C421" s="23"/>
      <c r="D421" s="24"/>
      <c r="E421" s="24"/>
      <c r="F421" s="283"/>
      <c r="G421" s="284"/>
      <c r="H421" s="284"/>
      <c r="I421" s="284"/>
      <c r="J421" s="106"/>
    </row>
    <row r="422" spans="1:10" ht="20.100000000000001" customHeight="1" x14ac:dyDescent="0.25">
      <c r="A422" s="51">
        <v>417</v>
      </c>
      <c r="B422" s="23"/>
      <c r="C422" s="23"/>
      <c r="D422" s="24"/>
      <c r="E422" s="24"/>
      <c r="F422" s="283"/>
      <c r="G422" s="284"/>
      <c r="H422" s="284"/>
      <c r="I422" s="284"/>
      <c r="J422" s="106"/>
    </row>
    <row r="423" spans="1:10" ht="20.100000000000001" customHeight="1" x14ac:dyDescent="0.25">
      <c r="A423" s="51">
        <v>418</v>
      </c>
      <c r="B423" s="23"/>
      <c r="C423" s="23"/>
      <c r="D423" s="24"/>
      <c r="E423" s="24"/>
      <c r="F423" s="283"/>
      <c r="G423" s="284"/>
      <c r="H423" s="284"/>
      <c r="I423" s="284"/>
      <c r="J423" s="106"/>
    </row>
    <row r="424" spans="1:10" ht="20.100000000000001" customHeight="1" x14ac:dyDescent="0.25">
      <c r="A424" s="51">
        <v>419</v>
      </c>
      <c r="B424" s="23"/>
      <c r="C424" s="23"/>
      <c r="D424" s="24"/>
      <c r="E424" s="24"/>
      <c r="F424" s="283"/>
      <c r="G424" s="284"/>
      <c r="H424" s="284"/>
      <c r="I424" s="284"/>
      <c r="J424" s="106"/>
    </row>
    <row r="425" spans="1:10" ht="20.100000000000001" customHeight="1" x14ac:dyDescent="0.25">
      <c r="A425" s="51">
        <v>420</v>
      </c>
      <c r="B425" s="23"/>
      <c r="C425" s="23"/>
      <c r="D425" s="24"/>
      <c r="E425" s="24"/>
      <c r="F425" s="283"/>
      <c r="G425" s="284"/>
      <c r="H425" s="284"/>
      <c r="I425" s="284"/>
      <c r="J425" s="106"/>
    </row>
    <row r="426" spans="1:10" ht="20.100000000000001" customHeight="1" x14ac:dyDescent="0.25">
      <c r="A426" s="51">
        <v>421</v>
      </c>
      <c r="B426" s="23"/>
      <c r="C426" s="23"/>
      <c r="D426" s="24"/>
      <c r="E426" s="24"/>
      <c r="F426" s="283"/>
      <c r="G426" s="284"/>
      <c r="H426" s="284"/>
      <c r="I426" s="284"/>
      <c r="J426" s="106"/>
    </row>
    <row r="427" spans="1:10" ht="20.100000000000001" customHeight="1" x14ac:dyDescent="0.25">
      <c r="A427" s="51">
        <v>422</v>
      </c>
      <c r="B427" s="23"/>
      <c r="C427" s="23"/>
      <c r="D427" s="24"/>
      <c r="E427" s="24"/>
      <c r="F427" s="283"/>
      <c r="G427" s="284"/>
      <c r="H427" s="284"/>
      <c r="I427" s="284"/>
      <c r="J427" s="106"/>
    </row>
    <row r="428" spans="1:10" ht="20.100000000000001" customHeight="1" x14ac:dyDescent="0.25">
      <c r="A428" s="51">
        <v>423</v>
      </c>
      <c r="B428" s="23"/>
      <c r="C428" s="23"/>
      <c r="D428" s="24"/>
      <c r="E428" s="24"/>
      <c r="F428" s="283"/>
      <c r="G428" s="284"/>
      <c r="H428" s="284"/>
      <c r="I428" s="284"/>
      <c r="J428" s="106"/>
    </row>
    <row r="429" spans="1:10" ht="20.100000000000001" customHeight="1" x14ac:dyDescent="0.25">
      <c r="A429" s="51">
        <v>424</v>
      </c>
      <c r="B429" s="23"/>
      <c r="C429" s="23"/>
      <c r="D429" s="24"/>
      <c r="E429" s="24"/>
      <c r="F429" s="283"/>
      <c r="G429" s="284"/>
      <c r="H429" s="284"/>
      <c r="I429" s="284"/>
      <c r="J429" s="106"/>
    </row>
    <row r="430" spans="1:10" ht="20.100000000000001" customHeight="1" x14ac:dyDescent="0.25">
      <c r="A430" s="51">
        <v>425</v>
      </c>
      <c r="B430" s="23"/>
      <c r="C430" s="23"/>
      <c r="D430" s="24"/>
      <c r="E430" s="24"/>
      <c r="F430" s="283"/>
      <c r="G430" s="284"/>
      <c r="H430" s="284"/>
      <c r="I430" s="284"/>
      <c r="J430" s="106"/>
    </row>
    <row r="431" spans="1:10" ht="20.100000000000001" customHeight="1" x14ac:dyDescent="0.25">
      <c r="A431" s="51">
        <v>426</v>
      </c>
      <c r="B431" s="23"/>
      <c r="C431" s="23"/>
      <c r="D431" s="24"/>
      <c r="E431" s="24"/>
      <c r="F431" s="283"/>
      <c r="G431" s="284"/>
      <c r="H431" s="284"/>
      <c r="I431" s="284"/>
      <c r="J431" s="106"/>
    </row>
    <row r="432" spans="1:10" ht="20.100000000000001" customHeight="1" x14ac:dyDescent="0.25">
      <c r="A432" s="51">
        <v>427</v>
      </c>
      <c r="B432" s="23"/>
      <c r="C432" s="23"/>
      <c r="D432" s="24"/>
      <c r="E432" s="24"/>
      <c r="F432" s="283"/>
      <c r="G432" s="284"/>
      <c r="H432" s="284"/>
      <c r="I432" s="284"/>
      <c r="J432" s="106"/>
    </row>
    <row r="433" spans="1:10" ht="20.100000000000001" customHeight="1" x14ac:dyDescent="0.25">
      <c r="A433" s="51">
        <v>428</v>
      </c>
      <c r="B433" s="23"/>
      <c r="C433" s="23"/>
      <c r="D433" s="24"/>
      <c r="E433" s="24"/>
      <c r="F433" s="283"/>
      <c r="G433" s="284"/>
      <c r="H433" s="284"/>
      <c r="I433" s="284"/>
      <c r="J433" s="106"/>
    </row>
    <row r="434" spans="1:10" ht="20.100000000000001" customHeight="1" x14ac:dyDescent="0.25">
      <c r="A434" s="51">
        <v>429</v>
      </c>
      <c r="B434" s="23"/>
      <c r="C434" s="23"/>
      <c r="D434" s="24"/>
      <c r="E434" s="24"/>
      <c r="F434" s="283"/>
      <c r="G434" s="284"/>
      <c r="H434" s="284"/>
      <c r="I434" s="284"/>
      <c r="J434" s="106"/>
    </row>
    <row r="435" spans="1:10" ht="20.100000000000001" customHeight="1" x14ac:dyDescent="0.25">
      <c r="A435" s="51">
        <v>430</v>
      </c>
      <c r="B435" s="23"/>
      <c r="C435" s="23"/>
      <c r="D435" s="24"/>
      <c r="E435" s="24"/>
      <c r="F435" s="283"/>
      <c r="G435" s="284"/>
      <c r="H435" s="284"/>
      <c r="I435" s="284"/>
      <c r="J435" s="106"/>
    </row>
    <row r="436" spans="1:10" ht="20.100000000000001" customHeight="1" x14ac:dyDescent="0.25">
      <c r="A436" s="51">
        <v>431</v>
      </c>
      <c r="B436" s="23"/>
      <c r="C436" s="23"/>
      <c r="D436" s="24"/>
      <c r="E436" s="24"/>
      <c r="F436" s="283"/>
      <c r="G436" s="284"/>
      <c r="H436" s="284"/>
      <c r="I436" s="284"/>
      <c r="J436" s="106"/>
    </row>
    <row r="437" spans="1:10" ht="20.100000000000001" customHeight="1" x14ac:dyDescent="0.25">
      <c r="A437" s="51">
        <v>432</v>
      </c>
      <c r="B437" s="23"/>
      <c r="C437" s="23"/>
      <c r="D437" s="24"/>
      <c r="E437" s="24"/>
      <c r="F437" s="283"/>
      <c r="G437" s="284"/>
      <c r="H437" s="284"/>
      <c r="I437" s="284"/>
      <c r="J437" s="106"/>
    </row>
    <row r="438" spans="1:10" ht="20.100000000000001" customHeight="1" x14ac:dyDescent="0.25">
      <c r="A438" s="51">
        <v>433</v>
      </c>
      <c r="B438" s="23"/>
      <c r="C438" s="23"/>
      <c r="D438" s="24"/>
      <c r="E438" s="24"/>
      <c r="F438" s="283"/>
      <c r="G438" s="284"/>
      <c r="H438" s="284"/>
      <c r="I438" s="284"/>
      <c r="J438" s="106"/>
    </row>
    <row r="439" spans="1:10" ht="20.100000000000001" customHeight="1" x14ac:dyDescent="0.25">
      <c r="A439" s="51">
        <v>434</v>
      </c>
      <c r="B439" s="23"/>
      <c r="C439" s="23"/>
      <c r="D439" s="24"/>
      <c r="E439" s="24"/>
      <c r="F439" s="283"/>
      <c r="G439" s="284"/>
      <c r="H439" s="284"/>
      <c r="I439" s="284"/>
      <c r="J439" s="106"/>
    </row>
    <row r="440" spans="1:10" ht="20.100000000000001" customHeight="1" x14ac:dyDescent="0.25">
      <c r="A440" s="51">
        <v>435</v>
      </c>
      <c r="B440" s="23"/>
      <c r="C440" s="23"/>
      <c r="D440" s="24"/>
      <c r="E440" s="24"/>
      <c r="F440" s="283"/>
      <c r="G440" s="284"/>
      <c r="H440" s="284"/>
      <c r="I440" s="284"/>
      <c r="J440" s="106"/>
    </row>
    <row r="441" spans="1:10" ht="20.100000000000001" customHeight="1" x14ac:dyDescent="0.25">
      <c r="A441" s="51">
        <v>436</v>
      </c>
      <c r="B441" s="23"/>
      <c r="C441" s="23"/>
      <c r="D441" s="24"/>
      <c r="E441" s="24"/>
      <c r="F441" s="283"/>
      <c r="G441" s="284"/>
      <c r="H441" s="284"/>
      <c r="I441" s="284"/>
      <c r="J441" s="106"/>
    </row>
    <row r="442" spans="1:10" ht="20.100000000000001" customHeight="1" x14ac:dyDescent="0.25">
      <c r="A442" s="51">
        <v>437</v>
      </c>
      <c r="B442" s="23"/>
      <c r="C442" s="23"/>
      <c r="D442" s="24"/>
      <c r="E442" s="24"/>
      <c r="F442" s="283"/>
      <c r="G442" s="284"/>
      <c r="H442" s="284"/>
      <c r="I442" s="284"/>
      <c r="J442" s="106"/>
    </row>
    <row r="443" spans="1:10" ht="20.100000000000001" customHeight="1" x14ac:dyDescent="0.25">
      <c r="A443" s="51">
        <v>438</v>
      </c>
      <c r="B443" s="23"/>
      <c r="C443" s="23"/>
      <c r="D443" s="24"/>
      <c r="E443" s="24"/>
      <c r="F443" s="283"/>
      <c r="G443" s="284"/>
      <c r="H443" s="284"/>
      <c r="I443" s="284"/>
      <c r="J443" s="106"/>
    </row>
    <row r="444" spans="1:10" ht="20.100000000000001" customHeight="1" x14ac:dyDescent="0.25">
      <c r="A444" s="51">
        <v>439</v>
      </c>
      <c r="B444" s="23"/>
      <c r="C444" s="23"/>
      <c r="D444" s="24"/>
      <c r="E444" s="24"/>
      <c r="F444" s="283"/>
      <c r="G444" s="284"/>
      <c r="H444" s="284"/>
      <c r="I444" s="284"/>
      <c r="J444" s="106"/>
    </row>
    <row r="445" spans="1:10" ht="20.100000000000001" customHeight="1" x14ac:dyDescent="0.25">
      <c r="A445" s="51">
        <v>440</v>
      </c>
      <c r="B445" s="23"/>
      <c r="C445" s="23"/>
      <c r="D445" s="24"/>
      <c r="E445" s="24"/>
      <c r="F445" s="283"/>
      <c r="G445" s="284"/>
      <c r="H445" s="284"/>
      <c r="I445" s="284"/>
      <c r="J445" s="106"/>
    </row>
    <row r="446" spans="1:10" ht="20.100000000000001" customHeight="1" x14ac:dyDescent="0.25">
      <c r="A446" s="51">
        <v>441</v>
      </c>
      <c r="B446" s="23"/>
      <c r="C446" s="23"/>
      <c r="D446" s="24"/>
      <c r="E446" s="24"/>
      <c r="F446" s="283"/>
      <c r="G446" s="284"/>
      <c r="H446" s="284"/>
      <c r="I446" s="284"/>
      <c r="J446" s="106"/>
    </row>
    <row r="447" spans="1:10" ht="20.100000000000001" customHeight="1" x14ac:dyDescent="0.25">
      <c r="A447" s="51">
        <v>442</v>
      </c>
      <c r="B447" s="23"/>
      <c r="C447" s="23"/>
      <c r="D447" s="24"/>
      <c r="E447" s="24"/>
      <c r="F447" s="283"/>
      <c r="G447" s="284"/>
      <c r="H447" s="284"/>
      <c r="I447" s="284"/>
      <c r="J447" s="106"/>
    </row>
    <row r="448" spans="1:10" ht="20.100000000000001" customHeight="1" x14ac:dyDescent="0.25">
      <c r="A448" s="51">
        <v>443</v>
      </c>
      <c r="B448" s="23"/>
      <c r="C448" s="23"/>
      <c r="D448" s="24"/>
      <c r="E448" s="24"/>
      <c r="F448" s="283"/>
      <c r="G448" s="284"/>
      <c r="H448" s="284"/>
      <c r="I448" s="284"/>
      <c r="J448" s="106"/>
    </row>
    <row r="449" spans="1:10" ht="20.100000000000001" customHeight="1" x14ac:dyDescent="0.25">
      <c r="A449" s="51">
        <v>444</v>
      </c>
      <c r="B449" s="23"/>
      <c r="C449" s="23"/>
      <c r="D449" s="24"/>
      <c r="E449" s="24"/>
      <c r="F449" s="283"/>
      <c r="G449" s="284"/>
      <c r="H449" s="284"/>
      <c r="I449" s="284"/>
      <c r="J449" s="106"/>
    </row>
    <row r="450" spans="1:10" ht="20.100000000000001" customHeight="1" x14ac:dyDescent="0.25">
      <c r="A450" s="51">
        <v>445</v>
      </c>
      <c r="B450" s="23"/>
      <c r="C450" s="23"/>
      <c r="D450" s="24"/>
      <c r="E450" s="24"/>
      <c r="F450" s="283"/>
      <c r="G450" s="284"/>
      <c r="H450" s="284"/>
      <c r="I450" s="284"/>
      <c r="J450" s="106"/>
    </row>
    <row r="451" spans="1:10" ht="20.100000000000001" customHeight="1" x14ac:dyDescent="0.25">
      <c r="A451" s="51">
        <v>446</v>
      </c>
      <c r="B451" s="23"/>
      <c r="C451" s="23"/>
      <c r="D451" s="24"/>
      <c r="E451" s="24"/>
      <c r="F451" s="283"/>
      <c r="G451" s="284"/>
      <c r="H451" s="284"/>
      <c r="I451" s="284"/>
      <c r="J451" s="106"/>
    </row>
    <row r="452" spans="1:10" ht="20.100000000000001" customHeight="1" x14ac:dyDescent="0.25">
      <c r="A452" s="51">
        <v>447</v>
      </c>
      <c r="B452" s="23"/>
      <c r="C452" s="23"/>
      <c r="D452" s="24"/>
      <c r="E452" s="24"/>
      <c r="F452" s="283"/>
      <c r="G452" s="284"/>
      <c r="H452" s="284"/>
      <c r="I452" s="284"/>
      <c r="J452" s="106"/>
    </row>
    <row r="453" spans="1:10" ht="20.100000000000001" customHeight="1" x14ac:dyDescent="0.25">
      <c r="A453" s="51">
        <v>448</v>
      </c>
      <c r="B453" s="23"/>
      <c r="C453" s="23"/>
      <c r="D453" s="24"/>
      <c r="E453" s="24"/>
      <c r="F453" s="283"/>
      <c r="G453" s="284"/>
      <c r="H453" s="284"/>
      <c r="I453" s="284"/>
      <c r="J453" s="106"/>
    </row>
    <row r="454" spans="1:10" ht="20.100000000000001" customHeight="1" x14ac:dyDescent="0.25">
      <c r="A454" s="51">
        <v>449</v>
      </c>
      <c r="B454" s="23"/>
      <c r="C454" s="23"/>
      <c r="D454" s="24"/>
      <c r="E454" s="24"/>
      <c r="F454" s="283"/>
      <c r="G454" s="284"/>
      <c r="H454" s="284"/>
      <c r="I454" s="284"/>
      <c r="J454" s="106"/>
    </row>
    <row r="455" spans="1:10" ht="20.100000000000001" customHeight="1" x14ac:dyDescent="0.25">
      <c r="A455" s="51">
        <v>450</v>
      </c>
      <c r="B455" s="23"/>
      <c r="C455" s="23"/>
      <c r="D455" s="24"/>
      <c r="E455" s="24"/>
      <c r="F455" s="283"/>
      <c r="G455" s="284"/>
      <c r="H455" s="284"/>
      <c r="I455" s="284"/>
      <c r="J455" s="106"/>
    </row>
    <row r="456" spans="1:10" ht="20.100000000000001" customHeight="1" x14ac:dyDescent="0.25">
      <c r="A456" s="51">
        <v>451</v>
      </c>
      <c r="B456" s="23"/>
      <c r="C456" s="23"/>
      <c r="D456" s="24"/>
      <c r="E456" s="24"/>
      <c r="F456" s="283"/>
      <c r="G456" s="284"/>
      <c r="H456" s="284"/>
      <c r="I456" s="284"/>
      <c r="J456" s="106"/>
    </row>
    <row r="457" spans="1:10" ht="20.100000000000001" customHeight="1" x14ac:dyDescent="0.25">
      <c r="A457" s="51">
        <v>452</v>
      </c>
      <c r="B457" s="23"/>
      <c r="C457" s="23"/>
      <c r="D457" s="24"/>
      <c r="E457" s="24"/>
      <c r="F457" s="283"/>
      <c r="G457" s="284"/>
      <c r="H457" s="284"/>
      <c r="I457" s="284"/>
      <c r="J457" s="106"/>
    </row>
    <row r="458" spans="1:10" ht="20.100000000000001" customHeight="1" x14ac:dyDescent="0.25">
      <c r="A458" s="51">
        <v>453</v>
      </c>
      <c r="B458" s="23"/>
      <c r="C458" s="23"/>
      <c r="D458" s="24"/>
      <c r="E458" s="24"/>
      <c r="F458" s="283"/>
      <c r="G458" s="284"/>
      <c r="H458" s="284"/>
      <c r="I458" s="284"/>
      <c r="J458" s="106"/>
    </row>
    <row r="459" spans="1:10" ht="20.100000000000001" customHeight="1" x14ac:dyDescent="0.25">
      <c r="A459" s="51">
        <v>454</v>
      </c>
      <c r="B459" s="23"/>
      <c r="C459" s="23"/>
      <c r="D459" s="24"/>
      <c r="E459" s="24"/>
      <c r="F459" s="283"/>
      <c r="G459" s="284"/>
      <c r="H459" s="284"/>
      <c r="I459" s="284"/>
      <c r="J459" s="106"/>
    </row>
    <row r="460" spans="1:10" ht="20.100000000000001" customHeight="1" x14ac:dyDescent="0.25">
      <c r="A460" s="51">
        <v>455</v>
      </c>
      <c r="B460" s="23"/>
      <c r="C460" s="23"/>
      <c r="D460" s="24"/>
      <c r="E460" s="24"/>
      <c r="F460" s="283"/>
      <c r="G460" s="284"/>
      <c r="H460" s="284"/>
      <c r="I460" s="284"/>
      <c r="J460" s="106"/>
    </row>
    <row r="461" spans="1:10" ht="20.100000000000001" customHeight="1" x14ac:dyDescent="0.25">
      <c r="A461" s="51">
        <v>456</v>
      </c>
      <c r="B461" s="23"/>
      <c r="C461" s="23"/>
      <c r="D461" s="24"/>
      <c r="E461" s="24"/>
      <c r="F461" s="283"/>
      <c r="G461" s="284"/>
      <c r="H461" s="284"/>
      <c r="I461" s="284"/>
      <c r="J461" s="106"/>
    </row>
    <row r="462" spans="1:10" ht="20.100000000000001" customHeight="1" x14ac:dyDescent="0.25">
      <c r="A462" s="51">
        <v>457</v>
      </c>
      <c r="B462" s="23"/>
      <c r="C462" s="23"/>
      <c r="D462" s="24"/>
      <c r="E462" s="24"/>
      <c r="F462" s="283"/>
      <c r="G462" s="284"/>
      <c r="H462" s="284"/>
      <c r="I462" s="284"/>
      <c r="J462" s="106"/>
    </row>
    <row r="463" spans="1:10" ht="20.100000000000001" customHeight="1" x14ac:dyDescent="0.25">
      <c r="A463" s="51">
        <v>458</v>
      </c>
      <c r="B463" s="23"/>
      <c r="C463" s="23"/>
      <c r="D463" s="24"/>
      <c r="E463" s="24"/>
      <c r="F463" s="283"/>
      <c r="G463" s="284"/>
      <c r="H463" s="284"/>
      <c r="I463" s="284"/>
      <c r="J463" s="106"/>
    </row>
    <row r="464" spans="1:10" ht="20.100000000000001" customHeight="1" x14ac:dyDescent="0.25">
      <c r="A464" s="51">
        <v>459</v>
      </c>
      <c r="B464" s="23"/>
      <c r="C464" s="23"/>
      <c r="D464" s="24"/>
      <c r="E464" s="24"/>
      <c r="F464" s="283"/>
      <c r="G464" s="284"/>
      <c r="H464" s="284"/>
      <c r="I464" s="284"/>
      <c r="J464" s="106"/>
    </row>
    <row r="465" spans="1:10" ht="20.100000000000001" customHeight="1" x14ac:dyDescent="0.25">
      <c r="A465" s="51">
        <v>460</v>
      </c>
      <c r="B465" s="23"/>
      <c r="C465" s="23"/>
      <c r="D465" s="24"/>
      <c r="E465" s="24"/>
      <c r="F465" s="283"/>
      <c r="G465" s="284"/>
      <c r="H465" s="284"/>
      <c r="I465" s="284"/>
      <c r="J465" s="106"/>
    </row>
    <row r="466" spans="1:10" ht="20.100000000000001" customHeight="1" x14ac:dyDescent="0.25">
      <c r="A466" s="51">
        <v>461</v>
      </c>
      <c r="B466" s="23"/>
      <c r="C466" s="23"/>
      <c r="D466" s="24"/>
      <c r="E466" s="24"/>
      <c r="F466" s="283"/>
      <c r="G466" s="284"/>
      <c r="H466" s="284"/>
      <c r="I466" s="284"/>
      <c r="J466" s="106"/>
    </row>
    <row r="467" spans="1:10" ht="20.100000000000001" customHeight="1" x14ac:dyDescent="0.25">
      <c r="A467" s="51">
        <v>462</v>
      </c>
      <c r="B467" s="23"/>
      <c r="C467" s="23"/>
      <c r="D467" s="24"/>
      <c r="E467" s="24"/>
      <c r="F467" s="283"/>
      <c r="G467" s="284"/>
      <c r="H467" s="284"/>
      <c r="I467" s="284"/>
      <c r="J467" s="106"/>
    </row>
    <row r="468" spans="1:10" ht="20.100000000000001" customHeight="1" x14ac:dyDescent="0.25">
      <c r="A468" s="51">
        <v>463</v>
      </c>
      <c r="B468" s="23"/>
      <c r="C468" s="23"/>
      <c r="D468" s="24"/>
      <c r="E468" s="24"/>
      <c r="F468" s="283"/>
      <c r="G468" s="284"/>
      <c r="H468" s="284"/>
      <c r="I468" s="284"/>
      <c r="J468" s="106"/>
    </row>
    <row r="469" spans="1:10" ht="20.100000000000001" customHeight="1" x14ac:dyDescent="0.25">
      <c r="A469" s="51">
        <v>464</v>
      </c>
      <c r="B469" s="23"/>
      <c r="C469" s="23"/>
      <c r="D469" s="24"/>
      <c r="E469" s="24"/>
      <c r="F469" s="283"/>
      <c r="G469" s="284"/>
      <c r="H469" s="284"/>
      <c r="I469" s="284"/>
      <c r="J469" s="106"/>
    </row>
    <row r="470" spans="1:10" ht="20.100000000000001" customHeight="1" x14ac:dyDescent="0.25">
      <c r="A470" s="51">
        <v>465</v>
      </c>
      <c r="B470" s="23"/>
      <c r="C470" s="23"/>
      <c r="D470" s="24"/>
      <c r="E470" s="24"/>
      <c r="F470" s="283"/>
      <c r="G470" s="284"/>
      <c r="H470" s="284"/>
      <c r="I470" s="284"/>
      <c r="J470" s="106"/>
    </row>
    <row r="471" spans="1:10" ht="20.100000000000001" customHeight="1" x14ac:dyDescent="0.25">
      <c r="A471" s="51">
        <v>466</v>
      </c>
      <c r="B471" s="23"/>
      <c r="C471" s="23"/>
      <c r="D471" s="24"/>
      <c r="E471" s="24"/>
      <c r="F471" s="283"/>
      <c r="G471" s="284"/>
      <c r="H471" s="284"/>
      <c r="I471" s="284"/>
      <c r="J471" s="106"/>
    </row>
    <row r="472" spans="1:10" ht="20.100000000000001" customHeight="1" x14ac:dyDescent="0.25">
      <c r="A472" s="51">
        <v>467</v>
      </c>
      <c r="B472" s="23"/>
      <c r="C472" s="23"/>
      <c r="D472" s="24"/>
      <c r="E472" s="24"/>
      <c r="F472" s="283"/>
      <c r="G472" s="284"/>
      <c r="H472" s="284"/>
      <c r="I472" s="284"/>
      <c r="J472" s="106"/>
    </row>
    <row r="473" spans="1:10" ht="20.100000000000001" customHeight="1" x14ac:dyDescent="0.25">
      <c r="A473" s="51">
        <v>468</v>
      </c>
      <c r="B473" s="23"/>
      <c r="C473" s="23"/>
      <c r="D473" s="24"/>
      <c r="E473" s="24"/>
      <c r="F473" s="283"/>
      <c r="G473" s="284"/>
      <c r="H473" s="284"/>
      <c r="I473" s="284"/>
      <c r="J473" s="106"/>
    </row>
    <row r="474" spans="1:10" ht="20.100000000000001" customHeight="1" x14ac:dyDescent="0.25">
      <c r="A474" s="51">
        <v>469</v>
      </c>
      <c r="B474" s="23"/>
      <c r="C474" s="23"/>
      <c r="D474" s="24"/>
      <c r="E474" s="24"/>
      <c r="F474" s="283"/>
      <c r="G474" s="284"/>
      <c r="H474" s="284"/>
      <c r="I474" s="284"/>
      <c r="J474" s="106"/>
    </row>
    <row r="475" spans="1:10" ht="20.100000000000001" customHeight="1" x14ac:dyDescent="0.25">
      <c r="A475" s="51">
        <v>470</v>
      </c>
      <c r="B475" s="23"/>
      <c r="C475" s="23"/>
      <c r="D475" s="24"/>
      <c r="E475" s="24"/>
      <c r="F475" s="283"/>
      <c r="G475" s="284"/>
      <c r="H475" s="284"/>
      <c r="I475" s="284"/>
      <c r="J475" s="106"/>
    </row>
    <row r="476" spans="1:10" ht="20.100000000000001" customHeight="1" x14ac:dyDescent="0.25">
      <c r="A476" s="51">
        <v>471</v>
      </c>
      <c r="B476" s="23"/>
      <c r="C476" s="23"/>
      <c r="D476" s="24"/>
      <c r="E476" s="24"/>
      <c r="F476" s="283"/>
      <c r="G476" s="284"/>
      <c r="H476" s="284"/>
      <c r="I476" s="284"/>
      <c r="J476" s="106"/>
    </row>
    <row r="477" spans="1:10" ht="20.100000000000001" customHeight="1" x14ac:dyDescent="0.25">
      <c r="A477" s="51">
        <v>472</v>
      </c>
      <c r="B477" s="23"/>
      <c r="C477" s="23"/>
      <c r="D477" s="24"/>
      <c r="E477" s="24"/>
      <c r="F477" s="283"/>
      <c r="G477" s="284"/>
      <c r="H477" s="284"/>
      <c r="I477" s="284"/>
      <c r="J477" s="106"/>
    </row>
    <row r="478" spans="1:10" ht="20.100000000000001" customHeight="1" x14ac:dyDescent="0.25">
      <c r="A478" s="51">
        <v>473</v>
      </c>
      <c r="B478" s="23"/>
      <c r="C478" s="23"/>
      <c r="D478" s="24"/>
      <c r="E478" s="24"/>
      <c r="F478" s="283"/>
      <c r="G478" s="284"/>
      <c r="H478" s="284"/>
      <c r="I478" s="284"/>
      <c r="J478" s="106"/>
    </row>
    <row r="479" spans="1:10" ht="20.100000000000001" customHeight="1" x14ac:dyDescent="0.25">
      <c r="A479" s="51">
        <v>474</v>
      </c>
      <c r="B479" s="23"/>
      <c r="C479" s="23"/>
      <c r="D479" s="24"/>
      <c r="E479" s="24"/>
      <c r="F479" s="283"/>
      <c r="G479" s="284"/>
      <c r="H479" s="284"/>
      <c r="I479" s="284"/>
      <c r="J479" s="106"/>
    </row>
    <row r="480" spans="1:10" ht="20.100000000000001" customHeight="1" x14ac:dyDescent="0.25">
      <c r="A480" s="51">
        <v>475</v>
      </c>
      <c r="B480" s="23"/>
      <c r="C480" s="23"/>
      <c r="D480" s="24"/>
      <c r="E480" s="24"/>
      <c r="F480" s="283"/>
      <c r="G480" s="284"/>
      <c r="H480" s="284"/>
      <c r="I480" s="284"/>
      <c r="J480" s="106"/>
    </row>
    <row r="481" spans="1:10" ht="20.100000000000001" customHeight="1" x14ac:dyDescent="0.25">
      <c r="A481" s="51">
        <v>476</v>
      </c>
      <c r="B481" s="23"/>
      <c r="C481" s="23"/>
      <c r="D481" s="24"/>
      <c r="E481" s="24"/>
      <c r="F481" s="283"/>
      <c r="G481" s="284"/>
      <c r="H481" s="284"/>
      <c r="I481" s="284"/>
      <c r="J481" s="106"/>
    </row>
    <row r="482" spans="1:10" ht="20.100000000000001" customHeight="1" x14ac:dyDescent="0.25">
      <c r="A482" s="51">
        <v>477</v>
      </c>
      <c r="B482" s="23"/>
      <c r="C482" s="23"/>
      <c r="D482" s="24"/>
      <c r="E482" s="24"/>
      <c r="F482" s="283"/>
      <c r="G482" s="284"/>
      <c r="H482" s="284"/>
      <c r="I482" s="284"/>
      <c r="J482" s="106"/>
    </row>
    <row r="483" spans="1:10" ht="20.100000000000001" customHeight="1" x14ac:dyDescent="0.25">
      <c r="A483" s="51">
        <v>478</v>
      </c>
      <c r="B483" s="23"/>
      <c r="C483" s="23"/>
      <c r="D483" s="24"/>
      <c r="E483" s="24"/>
      <c r="F483" s="283"/>
      <c r="G483" s="284"/>
      <c r="H483" s="284"/>
      <c r="I483" s="284"/>
      <c r="J483" s="106"/>
    </row>
    <row r="484" spans="1:10" ht="20.100000000000001" customHeight="1" x14ac:dyDescent="0.25">
      <c r="A484" s="51">
        <v>479</v>
      </c>
      <c r="B484" s="23"/>
      <c r="C484" s="23"/>
      <c r="D484" s="24"/>
      <c r="E484" s="24"/>
      <c r="F484" s="283"/>
      <c r="G484" s="284"/>
      <c r="H484" s="284"/>
      <c r="I484" s="284"/>
      <c r="J484" s="106"/>
    </row>
    <row r="485" spans="1:10" ht="20.100000000000001" customHeight="1" x14ac:dyDescent="0.25">
      <c r="A485" s="51">
        <v>480</v>
      </c>
      <c r="B485" s="23"/>
      <c r="C485" s="23"/>
      <c r="D485" s="24"/>
      <c r="E485" s="24"/>
      <c r="F485" s="283"/>
      <c r="G485" s="284"/>
      <c r="H485" s="284"/>
      <c r="I485" s="284"/>
      <c r="J485" s="106"/>
    </row>
    <row r="486" spans="1:10" ht="20.100000000000001" customHeight="1" x14ac:dyDescent="0.25">
      <c r="A486" s="51">
        <v>481</v>
      </c>
      <c r="B486" s="23"/>
      <c r="C486" s="23"/>
      <c r="D486" s="24"/>
      <c r="E486" s="24"/>
      <c r="F486" s="283"/>
      <c r="G486" s="284"/>
      <c r="H486" s="284"/>
      <c r="I486" s="284"/>
      <c r="J486" s="106"/>
    </row>
    <row r="487" spans="1:10" ht="20.100000000000001" customHeight="1" x14ac:dyDescent="0.25">
      <c r="A487" s="51">
        <v>482</v>
      </c>
      <c r="B487" s="23"/>
      <c r="C487" s="23"/>
      <c r="D487" s="24"/>
      <c r="E487" s="24"/>
      <c r="F487" s="283"/>
      <c r="G487" s="284"/>
      <c r="H487" s="284"/>
      <c r="I487" s="284"/>
      <c r="J487" s="106"/>
    </row>
    <row r="488" spans="1:10" ht="20.100000000000001" customHeight="1" x14ac:dyDescent="0.25">
      <c r="A488" s="51">
        <v>483</v>
      </c>
      <c r="B488" s="23"/>
      <c r="C488" s="23"/>
      <c r="D488" s="24"/>
      <c r="E488" s="24"/>
      <c r="F488" s="283"/>
      <c r="G488" s="284"/>
      <c r="H488" s="284"/>
      <c r="I488" s="284"/>
      <c r="J488" s="106"/>
    </row>
    <row r="489" spans="1:10" ht="20.100000000000001" customHeight="1" x14ac:dyDescent="0.25">
      <c r="A489" s="51">
        <v>484</v>
      </c>
      <c r="B489" s="23"/>
      <c r="C489" s="23"/>
      <c r="D489" s="24"/>
      <c r="E489" s="24"/>
      <c r="F489" s="283"/>
      <c r="G489" s="284"/>
      <c r="H489" s="284"/>
      <c r="I489" s="284"/>
      <c r="J489" s="106"/>
    </row>
    <row r="490" spans="1:10" ht="20.100000000000001" customHeight="1" x14ac:dyDescent="0.25">
      <c r="A490" s="51">
        <v>485</v>
      </c>
      <c r="B490" s="23"/>
      <c r="C490" s="23"/>
      <c r="D490" s="24"/>
      <c r="E490" s="24"/>
      <c r="F490" s="283"/>
      <c r="G490" s="284"/>
      <c r="H490" s="284"/>
      <c r="I490" s="284"/>
      <c r="J490" s="106"/>
    </row>
    <row r="491" spans="1:10" ht="20.100000000000001" customHeight="1" x14ac:dyDescent="0.25">
      <c r="A491" s="51">
        <v>486</v>
      </c>
      <c r="B491" s="23"/>
      <c r="C491" s="23"/>
      <c r="D491" s="24"/>
      <c r="E491" s="24"/>
      <c r="F491" s="283"/>
      <c r="G491" s="284"/>
      <c r="H491" s="284"/>
      <c r="I491" s="284"/>
      <c r="J491" s="106"/>
    </row>
    <row r="492" spans="1:10" ht="20.100000000000001" customHeight="1" x14ac:dyDescent="0.25">
      <c r="A492" s="51">
        <v>487</v>
      </c>
      <c r="B492" s="23"/>
      <c r="C492" s="23"/>
      <c r="D492" s="24"/>
      <c r="E492" s="24"/>
      <c r="F492" s="283"/>
      <c r="G492" s="284"/>
      <c r="H492" s="284"/>
      <c r="I492" s="284"/>
      <c r="J492" s="106"/>
    </row>
    <row r="493" spans="1:10" ht="20.100000000000001" customHeight="1" x14ac:dyDescent="0.25">
      <c r="A493" s="51">
        <v>488</v>
      </c>
      <c r="B493" s="23"/>
      <c r="C493" s="23"/>
      <c r="D493" s="24"/>
      <c r="E493" s="24"/>
      <c r="F493" s="283"/>
      <c r="G493" s="284"/>
      <c r="H493" s="284"/>
      <c r="I493" s="284"/>
      <c r="J493" s="106"/>
    </row>
    <row r="494" spans="1:10" ht="20.100000000000001" customHeight="1" x14ac:dyDescent="0.25">
      <c r="A494" s="51">
        <v>489</v>
      </c>
      <c r="B494" s="23"/>
      <c r="C494" s="23"/>
      <c r="D494" s="24"/>
      <c r="E494" s="24"/>
      <c r="F494" s="283"/>
      <c r="G494" s="284"/>
      <c r="H494" s="284"/>
      <c r="I494" s="284"/>
      <c r="J494" s="106"/>
    </row>
    <row r="495" spans="1:10" ht="20.100000000000001" customHeight="1" x14ac:dyDescent="0.25">
      <c r="A495" s="51">
        <v>490</v>
      </c>
      <c r="B495" s="23"/>
      <c r="C495" s="23"/>
      <c r="D495" s="24"/>
      <c r="E495" s="24"/>
      <c r="F495" s="283"/>
      <c r="G495" s="284"/>
      <c r="H495" s="284"/>
      <c r="I495" s="284"/>
      <c r="J495" s="106"/>
    </row>
    <row r="496" spans="1:10" ht="20.100000000000001" customHeight="1" x14ac:dyDescent="0.25">
      <c r="A496" s="51">
        <v>491</v>
      </c>
      <c r="B496" s="23"/>
      <c r="C496" s="23"/>
      <c r="D496" s="24"/>
      <c r="E496" s="24"/>
      <c r="F496" s="283"/>
      <c r="G496" s="284"/>
      <c r="H496" s="284"/>
      <c r="I496" s="284"/>
      <c r="J496" s="106"/>
    </row>
    <row r="497" spans="1:10" ht="20.100000000000001" customHeight="1" x14ac:dyDescent="0.25">
      <c r="A497" s="51">
        <v>492</v>
      </c>
      <c r="B497" s="23"/>
      <c r="C497" s="23"/>
      <c r="D497" s="24"/>
      <c r="E497" s="24"/>
      <c r="F497" s="283"/>
      <c r="G497" s="284"/>
      <c r="H497" s="284"/>
      <c r="I497" s="284"/>
      <c r="J497" s="106"/>
    </row>
    <row r="498" spans="1:10" ht="20.100000000000001" customHeight="1" x14ac:dyDescent="0.25">
      <c r="A498" s="51">
        <v>493</v>
      </c>
      <c r="B498" s="23"/>
      <c r="C498" s="23"/>
      <c r="D498" s="24"/>
      <c r="E498" s="24"/>
      <c r="F498" s="283"/>
      <c r="G498" s="284"/>
      <c r="H498" s="284"/>
      <c r="I498" s="284"/>
      <c r="J498" s="106"/>
    </row>
    <row r="499" spans="1:10" ht="20.100000000000001" customHeight="1" x14ac:dyDescent="0.25">
      <c r="A499" s="51">
        <v>494</v>
      </c>
      <c r="B499" s="23"/>
      <c r="C499" s="23"/>
      <c r="D499" s="24"/>
      <c r="E499" s="24"/>
      <c r="F499" s="283"/>
      <c r="G499" s="284"/>
      <c r="H499" s="284"/>
      <c r="I499" s="284"/>
      <c r="J499" s="106"/>
    </row>
    <row r="500" spans="1:10" ht="20.100000000000001" customHeight="1" x14ac:dyDescent="0.25">
      <c r="A500" s="51">
        <v>495</v>
      </c>
      <c r="B500" s="23"/>
      <c r="C500" s="23"/>
      <c r="D500" s="24"/>
      <c r="E500" s="24"/>
      <c r="F500" s="283"/>
      <c r="G500" s="284"/>
      <c r="H500" s="284"/>
      <c r="I500" s="284"/>
      <c r="J500" s="106"/>
    </row>
    <row r="501" spans="1:10" ht="20.100000000000001" customHeight="1" x14ac:dyDescent="0.25">
      <c r="A501" s="51">
        <v>496</v>
      </c>
      <c r="B501" s="23"/>
      <c r="C501" s="23"/>
      <c r="D501" s="24"/>
      <c r="E501" s="24"/>
      <c r="F501" s="283"/>
      <c r="G501" s="284"/>
      <c r="H501" s="284"/>
      <c r="I501" s="284"/>
      <c r="J501" s="106"/>
    </row>
    <row r="502" spans="1:10" ht="20.100000000000001" customHeight="1" x14ac:dyDescent="0.25">
      <c r="A502" s="51">
        <v>497</v>
      </c>
      <c r="B502" s="23"/>
      <c r="C502" s="23"/>
      <c r="D502" s="24"/>
      <c r="E502" s="24"/>
      <c r="F502" s="283"/>
      <c r="G502" s="284"/>
      <c r="H502" s="284"/>
      <c r="I502" s="284"/>
      <c r="J502" s="106"/>
    </row>
    <row r="503" spans="1:10" ht="20.100000000000001" customHeight="1" x14ac:dyDescent="0.25">
      <c r="A503" s="51">
        <v>498</v>
      </c>
      <c r="B503" s="23"/>
      <c r="C503" s="23"/>
      <c r="D503" s="24"/>
      <c r="E503" s="24"/>
      <c r="F503" s="283"/>
      <c r="G503" s="284"/>
      <c r="H503" s="284"/>
      <c r="I503" s="284"/>
      <c r="J503" s="106"/>
    </row>
    <row r="504" spans="1:10" ht="20.100000000000001" customHeight="1" x14ac:dyDescent="0.25">
      <c r="A504" s="51">
        <v>499</v>
      </c>
      <c r="B504" s="23"/>
      <c r="C504" s="23"/>
      <c r="D504" s="24"/>
      <c r="E504" s="24"/>
      <c r="F504" s="283"/>
      <c r="G504" s="284"/>
      <c r="H504" s="284"/>
      <c r="I504" s="284"/>
      <c r="J504" s="106"/>
    </row>
    <row r="505" spans="1:10" ht="20.100000000000001" customHeight="1" thickBot="1" x14ac:dyDescent="0.3">
      <c r="A505" s="52">
        <v>500</v>
      </c>
      <c r="B505" s="27"/>
      <c r="C505" s="27"/>
      <c r="D505" s="28"/>
      <c r="E505" s="28"/>
      <c r="F505" s="283"/>
      <c r="G505" s="284"/>
      <c r="H505" s="284"/>
      <c r="I505" s="284"/>
      <c r="J505" s="107"/>
    </row>
    <row r="506" spans="1:10" s="53" customFormat="1" ht="20.100000000000001" customHeight="1" thickBot="1" x14ac:dyDescent="0.35">
      <c r="E506" s="287" t="s">
        <v>52</v>
      </c>
      <c r="F506" s="291"/>
      <c r="G506" s="54">
        <f>SUM(G6:G505)</f>
        <v>0</v>
      </c>
      <c r="J506" s="36"/>
    </row>
  </sheetData>
  <sheetProtection algorithmName="SHA-512" hashValue="Iva4Jgr170JDbolftRqNCdo+9HbV8p1aTuD4KQdizgNCQDtCAm3YpIGp4u64TgnU0m/XSO/Nhq6zKIVVlk/eEw==" saltValue="jJCZyLvRlvORGUlhenpJjQ==" spinCount="100000" sheet="1" objects="1" scenarios="1"/>
  <mergeCells count="3">
    <mergeCell ref="A3:A4"/>
    <mergeCell ref="A1:J1"/>
    <mergeCell ref="A2:J2"/>
  </mergeCells>
  <conditionalFormatting sqref="B21:B505">
    <cfRule type="cellIs" dxfId="77" priority="9" operator="notEqual">
      <formula>$B21</formula>
    </cfRule>
  </conditionalFormatting>
  <conditionalFormatting sqref="D21:D505">
    <cfRule type="cellIs" dxfId="76" priority="8" operator="notEqual">
      <formula>$D21</formula>
    </cfRule>
  </conditionalFormatting>
  <conditionalFormatting sqref="I16:I505">
    <cfRule type="cellIs" dxfId="75" priority="7" operator="notEqual">
      <formula>$I16</formula>
    </cfRule>
  </conditionalFormatting>
  <dataValidations count="1">
    <dataValidation type="decimal" operator="greaterThan" allowBlank="1" showInputMessage="1" showErrorMessage="1" sqref="G6:I505">
      <formula1>0</formula1>
    </dataValidation>
  </dataValidations>
  <pageMargins left="0.7" right="0.7" top="0.75" bottom="0.75" header="0.3" footer="0.3"/>
  <pageSetup paperSize="9" scale="50" fitToHeight="0" orientation="landscape" r:id="rId1"/>
  <extLst>
    <ext xmlns:x14="http://schemas.microsoft.com/office/spreadsheetml/2009/9/main" uri="{CCE6A557-97BC-4b89-ADB6-D9C93CAAB3DF}">
      <x14:dataValidations xmlns:xm="http://schemas.microsoft.com/office/excel/2006/main" count="2">
        <x14:dataValidation type="list" showInputMessage="1" showErrorMessage="1">
          <x14:formula1>
            <xm:f>Listes!$A$3:$A$7</xm:f>
          </x14:formula1>
          <xm:sqref>E6:E505</xm:sqref>
        </x14:dataValidation>
        <x14:dataValidation type="list" showInputMessage="1" showErrorMessage="1">
          <x14:formula1>
            <xm:f>Listes!$G$2:$G$3</xm:f>
          </x14:formula1>
          <xm:sqref>F6:F505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4" tint="0.39997558519241921"/>
    <pageSetUpPr fitToPage="1"/>
  </sheetPr>
  <dimension ref="A1:K506"/>
  <sheetViews>
    <sheetView zoomScale="90" zoomScaleNormal="90" workbookViewId="0">
      <pane ySplit="4" topLeftCell="A5" activePane="bottomLeft" state="frozen"/>
      <selection activeCell="A2" sqref="A1:O2"/>
      <selection pane="bottomLeft" sqref="A1:K1"/>
    </sheetView>
  </sheetViews>
  <sheetFormatPr baseColWidth="10" defaultColWidth="11.42578125" defaultRowHeight="15" x14ac:dyDescent="0.25"/>
  <cols>
    <col min="1" max="1" width="10.7109375" style="36" customWidth="1"/>
    <col min="2" max="2" width="50.140625" style="36" customWidth="1"/>
    <col min="3" max="3" width="30.7109375" style="36" customWidth="1"/>
    <col min="4" max="4" width="20.7109375" style="36" customWidth="1"/>
    <col min="5" max="5" width="32.7109375" style="36" bestFit="1" customWidth="1"/>
    <col min="6" max="6" width="32.7109375" style="36" customWidth="1"/>
    <col min="7" max="10" width="17.7109375" style="36" customWidth="1"/>
    <col min="11" max="11" width="51.5703125" style="36" customWidth="1"/>
    <col min="12" max="16384" width="11.42578125" style="36"/>
  </cols>
  <sheetData>
    <row r="1" spans="1:11" ht="29.25" thickBot="1" x14ac:dyDescent="0.3">
      <c r="A1" s="410" t="s">
        <v>4</v>
      </c>
      <c r="B1" s="411"/>
      <c r="C1" s="411"/>
      <c r="D1" s="411"/>
      <c r="E1" s="411"/>
      <c r="F1" s="411"/>
      <c r="G1" s="411"/>
      <c r="H1" s="411"/>
      <c r="I1" s="411"/>
      <c r="J1" s="411"/>
      <c r="K1" s="412"/>
    </row>
    <row r="2" spans="1:11" ht="45" customHeight="1" thickBot="1" x14ac:dyDescent="0.3">
      <c r="A2" s="418" t="s">
        <v>203</v>
      </c>
      <c r="B2" s="419"/>
      <c r="C2" s="419"/>
      <c r="D2" s="419"/>
      <c r="E2" s="419"/>
      <c r="F2" s="419"/>
      <c r="G2" s="419"/>
      <c r="H2" s="419"/>
      <c r="I2" s="419"/>
      <c r="J2" s="419"/>
      <c r="K2" s="419"/>
    </row>
    <row r="3" spans="1:11" ht="45" x14ac:dyDescent="0.25">
      <c r="A3" s="408" t="s">
        <v>0</v>
      </c>
      <c r="B3" s="42" t="s">
        <v>97</v>
      </c>
      <c r="C3" s="42" t="s">
        <v>98</v>
      </c>
      <c r="D3" s="42" t="s">
        <v>99</v>
      </c>
      <c r="E3" s="42" t="s">
        <v>48</v>
      </c>
      <c r="F3" s="42" t="s">
        <v>300</v>
      </c>
      <c r="G3" s="42" t="s">
        <v>100</v>
      </c>
      <c r="H3" s="42" t="s">
        <v>311</v>
      </c>
      <c r="I3" s="42" t="s">
        <v>312</v>
      </c>
      <c r="J3" s="63" t="s">
        <v>101</v>
      </c>
      <c r="K3" s="43" t="s">
        <v>38</v>
      </c>
    </row>
    <row r="4" spans="1:11" ht="25.5" x14ac:dyDescent="0.25">
      <c r="A4" s="409"/>
      <c r="B4" s="131" t="s">
        <v>165</v>
      </c>
      <c r="C4" s="131" t="s">
        <v>166</v>
      </c>
      <c r="D4" s="131" t="s">
        <v>171</v>
      </c>
      <c r="E4" s="131" t="s">
        <v>102</v>
      </c>
      <c r="F4" s="131" t="s">
        <v>292</v>
      </c>
      <c r="G4" s="420" t="s">
        <v>164</v>
      </c>
      <c r="H4" s="421"/>
      <c r="I4" s="422"/>
      <c r="J4" s="132"/>
      <c r="K4" s="133" t="s">
        <v>42</v>
      </c>
    </row>
    <row r="5" spans="1:11" ht="20.100000000000001" customHeight="1" x14ac:dyDescent="0.25">
      <c r="A5" s="44" t="s">
        <v>43</v>
      </c>
      <c r="B5" s="45" t="s">
        <v>163</v>
      </c>
      <c r="C5" s="45" t="s">
        <v>162</v>
      </c>
      <c r="D5" s="45" t="s">
        <v>106</v>
      </c>
      <c r="E5" s="45" t="s">
        <v>169</v>
      </c>
      <c r="F5" s="45" t="s">
        <v>233</v>
      </c>
      <c r="G5" s="47">
        <v>34000</v>
      </c>
      <c r="H5" s="108">
        <v>212</v>
      </c>
      <c r="I5" s="108">
        <v>204</v>
      </c>
      <c r="J5" s="64">
        <f t="shared" ref="J5:J68" si="0">IF($E5="","",IF(OR(($G5=0),($H5=0)),0,$G5/$H5*$I5))</f>
        <v>32716.981132075471</v>
      </c>
      <c r="K5" s="49"/>
    </row>
    <row r="6" spans="1:11" ht="20.100000000000001" customHeight="1" x14ac:dyDescent="0.25">
      <c r="A6" s="50">
        <v>1</v>
      </c>
      <c r="B6" s="22"/>
      <c r="C6" s="22"/>
      <c r="D6" s="22"/>
      <c r="E6" s="25"/>
      <c r="F6" s="283"/>
      <c r="G6" s="25"/>
      <c r="H6" s="285"/>
      <c r="I6" s="285"/>
      <c r="J6" s="114" t="str">
        <f t="shared" si="0"/>
        <v/>
      </c>
      <c r="K6" s="105"/>
    </row>
    <row r="7" spans="1:11" ht="20.100000000000001" customHeight="1" x14ac:dyDescent="0.25">
      <c r="A7" s="51">
        <v>2</v>
      </c>
      <c r="B7" s="24"/>
      <c r="C7" s="24"/>
      <c r="D7" s="24"/>
      <c r="E7" s="25"/>
      <c r="F7" s="283"/>
      <c r="G7" s="25"/>
      <c r="H7" s="285"/>
      <c r="I7" s="285"/>
      <c r="J7" s="114" t="str">
        <f>IF($E7="","",IF(OR(($G7=0),($H7=0)),0,$G7/$H7*$I7))</f>
        <v/>
      </c>
      <c r="K7" s="106"/>
    </row>
    <row r="8" spans="1:11" ht="20.100000000000001" customHeight="1" x14ac:dyDescent="0.25">
      <c r="A8" s="51">
        <v>3</v>
      </c>
      <c r="B8" s="24"/>
      <c r="C8" s="24"/>
      <c r="D8" s="24"/>
      <c r="E8" s="25"/>
      <c r="F8" s="283"/>
      <c r="G8" s="25"/>
      <c r="H8" s="285"/>
      <c r="I8" s="285"/>
      <c r="J8" s="114" t="str">
        <f>IF($E8="","",IF(OR(($G8=0),($H8=0)),0,$G8/$H8*$I8))</f>
        <v/>
      </c>
      <c r="K8" s="106"/>
    </row>
    <row r="9" spans="1:11" ht="20.100000000000001" customHeight="1" x14ac:dyDescent="0.25">
      <c r="A9" s="51">
        <v>4</v>
      </c>
      <c r="B9" s="24"/>
      <c r="C9" s="24"/>
      <c r="D9" s="24"/>
      <c r="E9" s="25"/>
      <c r="F9" s="283"/>
      <c r="G9" s="25"/>
      <c r="H9" s="285"/>
      <c r="I9" s="285"/>
      <c r="J9" s="114" t="str">
        <f>IF($E9="","",IF(OR(($G9=0),($H9=0)),0,$G9/$H9*$I9))</f>
        <v/>
      </c>
      <c r="K9" s="106"/>
    </row>
    <row r="10" spans="1:11" ht="20.100000000000001" customHeight="1" x14ac:dyDescent="0.25">
      <c r="A10" s="51">
        <v>5</v>
      </c>
      <c r="B10" s="24"/>
      <c r="C10" s="24"/>
      <c r="D10" s="24"/>
      <c r="E10" s="25"/>
      <c r="F10" s="283"/>
      <c r="G10" s="25"/>
      <c r="H10" s="285"/>
      <c r="I10" s="285"/>
      <c r="J10" s="114" t="str">
        <f>IF($E10="","",IF(OR(($G10=0),($H10=0)),0,$G10/$H10*$I10))</f>
        <v/>
      </c>
      <c r="K10" s="106"/>
    </row>
    <row r="11" spans="1:11" ht="20.100000000000001" customHeight="1" x14ac:dyDescent="0.25">
      <c r="A11" s="51">
        <v>6</v>
      </c>
      <c r="B11" s="24"/>
      <c r="C11" s="24"/>
      <c r="D11" s="24"/>
      <c r="E11" s="25"/>
      <c r="F11" s="283"/>
      <c r="G11" s="25"/>
      <c r="H11" s="285"/>
      <c r="I11" s="285"/>
      <c r="J11" s="114" t="str">
        <f t="shared" si="0"/>
        <v/>
      </c>
      <c r="K11" s="106"/>
    </row>
    <row r="12" spans="1:11" ht="20.100000000000001" customHeight="1" x14ac:dyDescent="0.25">
      <c r="A12" s="51">
        <v>7</v>
      </c>
      <c r="B12" s="24"/>
      <c r="C12" s="24"/>
      <c r="D12" s="24"/>
      <c r="E12" s="25"/>
      <c r="F12" s="283"/>
      <c r="G12" s="25"/>
      <c r="H12" s="285"/>
      <c r="I12" s="285"/>
      <c r="J12" s="114" t="str">
        <f t="shared" si="0"/>
        <v/>
      </c>
      <c r="K12" s="106"/>
    </row>
    <row r="13" spans="1:11" ht="20.100000000000001" customHeight="1" x14ac:dyDescent="0.25">
      <c r="A13" s="51">
        <v>8</v>
      </c>
      <c r="B13" s="23"/>
      <c r="C13" s="23"/>
      <c r="D13" s="24"/>
      <c r="E13" s="25"/>
      <c r="F13" s="283"/>
      <c r="G13" s="25"/>
      <c r="H13" s="285"/>
      <c r="I13" s="285"/>
      <c r="J13" s="114" t="str">
        <f t="shared" si="0"/>
        <v/>
      </c>
      <c r="K13" s="106"/>
    </row>
    <row r="14" spans="1:11" ht="20.100000000000001" customHeight="1" x14ac:dyDescent="0.25">
      <c r="A14" s="51">
        <v>9</v>
      </c>
      <c r="B14" s="23"/>
      <c r="C14" s="23"/>
      <c r="D14" s="24"/>
      <c r="E14" s="25"/>
      <c r="F14" s="283"/>
      <c r="G14" s="25"/>
      <c r="H14" s="285"/>
      <c r="I14" s="285"/>
      <c r="J14" s="114" t="str">
        <f t="shared" si="0"/>
        <v/>
      </c>
      <c r="K14" s="106"/>
    </row>
    <row r="15" spans="1:11" ht="20.100000000000001" customHeight="1" x14ac:dyDescent="0.25">
      <c r="A15" s="51">
        <v>10</v>
      </c>
      <c r="B15" s="23"/>
      <c r="C15" s="23"/>
      <c r="D15" s="24"/>
      <c r="E15" s="25"/>
      <c r="F15" s="283"/>
      <c r="G15" s="25"/>
      <c r="H15" s="285"/>
      <c r="I15" s="285"/>
      <c r="J15" s="114" t="str">
        <f t="shared" si="0"/>
        <v/>
      </c>
      <c r="K15" s="106"/>
    </row>
    <row r="16" spans="1:11" ht="20.100000000000001" customHeight="1" x14ac:dyDescent="0.25">
      <c r="A16" s="51">
        <v>11</v>
      </c>
      <c r="B16" s="23"/>
      <c r="C16" s="23"/>
      <c r="D16" s="24"/>
      <c r="E16" s="24"/>
      <c r="F16" s="283"/>
      <c r="G16" s="25"/>
      <c r="H16" s="285"/>
      <c r="I16" s="285"/>
      <c r="J16" s="114" t="str">
        <f t="shared" si="0"/>
        <v/>
      </c>
      <c r="K16" s="106"/>
    </row>
    <row r="17" spans="1:11" ht="20.100000000000001" customHeight="1" x14ac:dyDescent="0.25">
      <c r="A17" s="51">
        <v>12</v>
      </c>
      <c r="B17" s="23"/>
      <c r="C17" s="23"/>
      <c r="D17" s="24"/>
      <c r="E17" s="24"/>
      <c r="F17" s="283"/>
      <c r="G17" s="25"/>
      <c r="H17" s="285"/>
      <c r="I17" s="285"/>
      <c r="J17" s="114" t="str">
        <f t="shared" si="0"/>
        <v/>
      </c>
      <c r="K17" s="106"/>
    </row>
    <row r="18" spans="1:11" ht="20.100000000000001" customHeight="1" x14ac:dyDescent="0.25">
      <c r="A18" s="51">
        <v>13</v>
      </c>
      <c r="B18" s="23"/>
      <c r="C18" s="23"/>
      <c r="D18" s="24"/>
      <c r="E18" s="24"/>
      <c r="F18" s="283"/>
      <c r="G18" s="25"/>
      <c r="H18" s="285"/>
      <c r="I18" s="285"/>
      <c r="J18" s="114" t="str">
        <f t="shared" si="0"/>
        <v/>
      </c>
      <c r="K18" s="106"/>
    </row>
    <row r="19" spans="1:11" ht="20.100000000000001" customHeight="1" x14ac:dyDescent="0.25">
      <c r="A19" s="51">
        <v>14</v>
      </c>
      <c r="B19" s="23"/>
      <c r="C19" s="23"/>
      <c r="D19" s="24"/>
      <c r="E19" s="24"/>
      <c r="F19" s="283"/>
      <c r="G19" s="25"/>
      <c r="H19" s="285"/>
      <c r="I19" s="285"/>
      <c r="J19" s="114" t="str">
        <f t="shared" si="0"/>
        <v/>
      </c>
      <c r="K19" s="106"/>
    </row>
    <row r="20" spans="1:11" ht="20.100000000000001" customHeight="1" x14ac:dyDescent="0.25">
      <c r="A20" s="51">
        <v>15</v>
      </c>
      <c r="B20" s="23"/>
      <c r="C20" s="23"/>
      <c r="D20" s="24"/>
      <c r="E20" s="24"/>
      <c r="F20" s="283"/>
      <c r="G20" s="25"/>
      <c r="H20" s="285"/>
      <c r="I20" s="285"/>
      <c r="J20" s="114" t="str">
        <f t="shared" si="0"/>
        <v/>
      </c>
      <c r="K20" s="106"/>
    </row>
    <row r="21" spans="1:11" ht="20.100000000000001" customHeight="1" x14ac:dyDescent="0.25">
      <c r="A21" s="51">
        <v>16</v>
      </c>
      <c r="B21" s="23"/>
      <c r="C21" s="23"/>
      <c r="D21" s="24"/>
      <c r="E21" s="24"/>
      <c r="F21" s="283"/>
      <c r="G21" s="25"/>
      <c r="H21" s="285"/>
      <c r="I21" s="285"/>
      <c r="J21" s="114" t="str">
        <f t="shared" si="0"/>
        <v/>
      </c>
      <c r="K21" s="106"/>
    </row>
    <row r="22" spans="1:11" ht="20.100000000000001" customHeight="1" x14ac:dyDescent="0.25">
      <c r="A22" s="51">
        <v>17</v>
      </c>
      <c r="B22" s="23"/>
      <c r="C22" s="23"/>
      <c r="D22" s="24"/>
      <c r="E22" s="24"/>
      <c r="F22" s="283"/>
      <c r="G22" s="25"/>
      <c r="H22" s="285"/>
      <c r="I22" s="285"/>
      <c r="J22" s="114" t="str">
        <f t="shared" si="0"/>
        <v/>
      </c>
      <c r="K22" s="106"/>
    </row>
    <row r="23" spans="1:11" ht="20.100000000000001" customHeight="1" x14ac:dyDescent="0.25">
      <c r="A23" s="51">
        <v>18</v>
      </c>
      <c r="B23" s="23"/>
      <c r="C23" s="23"/>
      <c r="D23" s="24"/>
      <c r="E23" s="24"/>
      <c r="F23" s="283"/>
      <c r="G23" s="25"/>
      <c r="H23" s="285"/>
      <c r="I23" s="285"/>
      <c r="J23" s="114" t="str">
        <f t="shared" si="0"/>
        <v/>
      </c>
      <c r="K23" s="106"/>
    </row>
    <row r="24" spans="1:11" ht="20.100000000000001" customHeight="1" x14ac:dyDescent="0.25">
      <c r="A24" s="51">
        <v>19</v>
      </c>
      <c r="B24" s="23"/>
      <c r="C24" s="23"/>
      <c r="D24" s="24"/>
      <c r="E24" s="24"/>
      <c r="F24" s="283"/>
      <c r="G24" s="25"/>
      <c r="H24" s="285"/>
      <c r="I24" s="285"/>
      <c r="J24" s="114" t="str">
        <f t="shared" si="0"/>
        <v/>
      </c>
      <c r="K24" s="106"/>
    </row>
    <row r="25" spans="1:11" ht="20.100000000000001" customHeight="1" x14ac:dyDescent="0.25">
      <c r="A25" s="51">
        <v>20</v>
      </c>
      <c r="B25" s="23"/>
      <c r="C25" s="23"/>
      <c r="D25" s="24"/>
      <c r="E25" s="24"/>
      <c r="F25" s="283"/>
      <c r="G25" s="25"/>
      <c r="H25" s="285"/>
      <c r="I25" s="285"/>
      <c r="J25" s="114" t="str">
        <f t="shared" si="0"/>
        <v/>
      </c>
      <c r="K25" s="106"/>
    </row>
    <row r="26" spans="1:11" ht="20.100000000000001" customHeight="1" x14ac:dyDescent="0.25">
      <c r="A26" s="51">
        <v>21</v>
      </c>
      <c r="B26" s="23"/>
      <c r="C26" s="23"/>
      <c r="D26" s="24"/>
      <c r="E26" s="24"/>
      <c r="F26" s="283"/>
      <c r="G26" s="25"/>
      <c r="H26" s="285"/>
      <c r="I26" s="285"/>
      <c r="J26" s="114" t="str">
        <f t="shared" si="0"/>
        <v/>
      </c>
      <c r="K26" s="106"/>
    </row>
    <row r="27" spans="1:11" ht="20.100000000000001" customHeight="1" x14ac:dyDescent="0.25">
      <c r="A27" s="51">
        <v>22</v>
      </c>
      <c r="B27" s="23"/>
      <c r="C27" s="23"/>
      <c r="D27" s="24"/>
      <c r="E27" s="24"/>
      <c r="F27" s="283"/>
      <c r="G27" s="25"/>
      <c r="H27" s="285"/>
      <c r="I27" s="285"/>
      <c r="J27" s="114" t="str">
        <f t="shared" si="0"/>
        <v/>
      </c>
      <c r="K27" s="106"/>
    </row>
    <row r="28" spans="1:11" ht="20.100000000000001" customHeight="1" x14ac:dyDescent="0.25">
      <c r="A28" s="51">
        <v>23</v>
      </c>
      <c r="B28" s="23"/>
      <c r="C28" s="23"/>
      <c r="D28" s="24"/>
      <c r="E28" s="24"/>
      <c r="F28" s="283"/>
      <c r="G28" s="25"/>
      <c r="H28" s="285"/>
      <c r="I28" s="285"/>
      <c r="J28" s="114" t="str">
        <f t="shared" si="0"/>
        <v/>
      </c>
      <c r="K28" s="106"/>
    </row>
    <row r="29" spans="1:11" ht="20.100000000000001" customHeight="1" x14ac:dyDescent="0.25">
      <c r="A29" s="51">
        <v>24</v>
      </c>
      <c r="B29" s="23"/>
      <c r="C29" s="23"/>
      <c r="D29" s="24"/>
      <c r="E29" s="24"/>
      <c r="F29" s="283"/>
      <c r="G29" s="25"/>
      <c r="H29" s="285"/>
      <c r="I29" s="285"/>
      <c r="J29" s="114" t="str">
        <f t="shared" si="0"/>
        <v/>
      </c>
      <c r="K29" s="106"/>
    </row>
    <row r="30" spans="1:11" ht="20.100000000000001" customHeight="1" x14ac:dyDescent="0.25">
      <c r="A30" s="51">
        <v>25</v>
      </c>
      <c r="B30" s="23"/>
      <c r="C30" s="23"/>
      <c r="D30" s="24"/>
      <c r="E30" s="24"/>
      <c r="F30" s="283"/>
      <c r="G30" s="25"/>
      <c r="H30" s="285"/>
      <c r="I30" s="285"/>
      <c r="J30" s="114" t="str">
        <f t="shared" si="0"/>
        <v/>
      </c>
      <c r="K30" s="106"/>
    </row>
    <row r="31" spans="1:11" ht="20.100000000000001" customHeight="1" x14ac:dyDescent="0.25">
      <c r="A31" s="51">
        <v>26</v>
      </c>
      <c r="B31" s="23"/>
      <c r="C31" s="23"/>
      <c r="D31" s="24"/>
      <c r="E31" s="24"/>
      <c r="F31" s="283"/>
      <c r="G31" s="25"/>
      <c r="H31" s="285"/>
      <c r="I31" s="285"/>
      <c r="J31" s="114" t="str">
        <f t="shared" si="0"/>
        <v/>
      </c>
      <c r="K31" s="106"/>
    </row>
    <row r="32" spans="1:11" ht="20.100000000000001" customHeight="1" x14ac:dyDescent="0.25">
      <c r="A32" s="51">
        <v>27</v>
      </c>
      <c r="B32" s="23"/>
      <c r="C32" s="23"/>
      <c r="D32" s="24"/>
      <c r="E32" s="24"/>
      <c r="F32" s="283"/>
      <c r="G32" s="25"/>
      <c r="H32" s="285"/>
      <c r="I32" s="285"/>
      <c r="J32" s="114" t="str">
        <f t="shared" si="0"/>
        <v/>
      </c>
      <c r="K32" s="106"/>
    </row>
    <row r="33" spans="1:11" ht="20.100000000000001" customHeight="1" x14ac:dyDescent="0.25">
      <c r="A33" s="51">
        <v>28</v>
      </c>
      <c r="B33" s="23"/>
      <c r="C33" s="23"/>
      <c r="D33" s="24"/>
      <c r="E33" s="24"/>
      <c r="F33" s="283"/>
      <c r="G33" s="25"/>
      <c r="H33" s="285"/>
      <c r="I33" s="285"/>
      <c r="J33" s="114" t="str">
        <f t="shared" si="0"/>
        <v/>
      </c>
      <c r="K33" s="106"/>
    </row>
    <row r="34" spans="1:11" ht="20.100000000000001" customHeight="1" x14ac:dyDescent="0.25">
      <c r="A34" s="51">
        <v>29</v>
      </c>
      <c r="B34" s="23"/>
      <c r="C34" s="23"/>
      <c r="D34" s="24"/>
      <c r="E34" s="24"/>
      <c r="F34" s="283"/>
      <c r="G34" s="25"/>
      <c r="H34" s="285"/>
      <c r="I34" s="285"/>
      <c r="J34" s="114" t="str">
        <f t="shared" si="0"/>
        <v/>
      </c>
      <c r="K34" s="106"/>
    </row>
    <row r="35" spans="1:11" ht="20.100000000000001" customHeight="1" x14ac:dyDescent="0.25">
      <c r="A35" s="51">
        <v>30</v>
      </c>
      <c r="B35" s="23"/>
      <c r="C35" s="23"/>
      <c r="D35" s="24"/>
      <c r="E35" s="24"/>
      <c r="F35" s="283"/>
      <c r="G35" s="25"/>
      <c r="H35" s="285"/>
      <c r="I35" s="285"/>
      <c r="J35" s="114" t="str">
        <f t="shared" si="0"/>
        <v/>
      </c>
      <c r="K35" s="106"/>
    </row>
    <row r="36" spans="1:11" ht="20.100000000000001" customHeight="1" x14ac:dyDescent="0.25">
      <c r="A36" s="51">
        <v>31</v>
      </c>
      <c r="B36" s="23"/>
      <c r="C36" s="23"/>
      <c r="D36" s="24"/>
      <c r="E36" s="24"/>
      <c r="F36" s="283"/>
      <c r="G36" s="25"/>
      <c r="H36" s="285"/>
      <c r="I36" s="285"/>
      <c r="J36" s="114" t="str">
        <f t="shared" si="0"/>
        <v/>
      </c>
      <c r="K36" s="106"/>
    </row>
    <row r="37" spans="1:11" ht="20.100000000000001" customHeight="1" x14ac:dyDescent="0.25">
      <c r="A37" s="51">
        <v>32</v>
      </c>
      <c r="B37" s="23"/>
      <c r="C37" s="23"/>
      <c r="D37" s="24"/>
      <c r="E37" s="24"/>
      <c r="F37" s="283"/>
      <c r="G37" s="25"/>
      <c r="H37" s="285"/>
      <c r="I37" s="285"/>
      <c r="J37" s="114" t="str">
        <f t="shared" si="0"/>
        <v/>
      </c>
      <c r="K37" s="106"/>
    </row>
    <row r="38" spans="1:11" ht="20.100000000000001" customHeight="1" x14ac:dyDescent="0.25">
      <c r="A38" s="51">
        <v>33</v>
      </c>
      <c r="B38" s="23"/>
      <c r="C38" s="23"/>
      <c r="D38" s="24"/>
      <c r="E38" s="24"/>
      <c r="F38" s="283"/>
      <c r="G38" s="25"/>
      <c r="H38" s="285"/>
      <c r="I38" s="285"/>
      <c r="J38" s="114" t="str">
        <f t="shared" si="0"/>
        <v/>
      </c>
      <c r="K38" s="106"/>
    </row>
    <row r="39" spans="1:11" ht="20.100000000000001" customHeight="1" x14ac:dyDescent="0.25">
      <c r="A39" s="51">
        <v>34</v>
      </c>
      <c r="B39" s="23"/>
      <c r="C39" s="23"/>
      <c r="D39" s="24"/>
      <c r="E39" s="24"/>
      <c r="F39" s="283"/>
      <c r="G39" s="25"/>
      <c r="H39" s="285"/>
      <c r="I39" s="285"/>
      <c r="J39" s="114" t="str">
        <f t="shared" si="0"/>
        <v/>
      </c>
      <c r="K39" s="106"/>
    </row>
    <row r="40" spans="1:11" ht="20.100000000000001" customHeight="1" x14ac:dyDescent="0.25">
      <c r="A40" s="51">
        <v>35</v>
      </c>
      <c r="B40" s="23"/>
      <c r="C40" s="23"/>
      <c r="D40" s="24"/>
      <c r="E40" s="24"/>
      <c r="F40" s="283"/>
      <c r="G40" s="25"/>
      <c r="H40" s="285"/>
      <c r="I40" s="285"/>
      <c r="J40" s="114" t="str">
        <f t="shared" si="0"/>
        <v/>
      </c>
      <c r="K40" s="106"/>
    </row>
    <row r="41" spans="1:11" ht="20.100000000000001" customHeight="1" x14ac:dyDescent="0.25">
      <c r="A41" s="51">
        <v>36</v>
      </c>
      <c r="B41" s="23"/>
      <c r="C41" s="23"/>
      <c r="D41" s="24"/>
      <c r="E41" s="24"/>
      <c r="F41" s="283"/>
      <c r="G41" s="25"/>
      <c r="H41" s="285"/>
      <c r="I41" s="285"/>
      <c r="J41" s="114" t="str">
        <f t="shared" si="0"/>
        <v/>
      </c>
      <c r="K41" s="106"/>
    </row>
    <row r="42" spans="1:11" ht="20.100000000000001" customHeight="1" x14ac:dyDescent="0.25">
      <c r="A42" s="51">
        <v>37</v>
      </c>
      <c r="B42" s="23"/>
      <c r="C42" s="23"/>
      <c r="D42" s="24"/>
      <c r="E42" s="24"/>
      <c r="F42" s="283"/>
      <c r="G42" s="25"/>
      <c r="H42" s="285"/>
      <c r="I42" s="285"/>
      <c r="J42" s="114" t="str">
        <f t="shared" si="0"/>
        <v/>
      </c>
      <c r="K42" s="106"/>
    </row>
    <row r="43" spans="1:11" ht="20.100000000000001" customHeight="1" x14ac:dyDescent="0.25">
      <c r="A43" s="51">
        <v>38</v>
      </c>
      <c r="B43" s="23"/>
      <c r="C43" s="23"/>
      <c r="D43" s="24"/>
      <c r="E43" s="24"/>
      <c r="F43" s="283"/>
      <c r="G43" s="25"/>
      <c r="H43" s="285"/>
      <c r="I43" s="285"/>
      <c r="J43" s="114" t="str">
        <f t="shared" si="0"/>
        <v/>
      </c>
      <c r="K43" s="106"/>
    </row>
    <row r="44" spans="1:11" ht="20.100000000000001" customHeight="1" x14ac:dyDescent="0.25">
      <c r="A44" s="51">
        <v>39</v>
      </c>
      <c r="B44" s="23"/>
      <c r="C44" s="23"/>
      <c r="D44" s="24"/>
      <c r="E44" s="24"/>
      <c r="F44" s="283"/>
      <c r="G44" s="25"/>
      <c r="H44" s="285"/>
      <c r="I44" s="285"/>
      <c r="J44" s="114" t="str">
        <f t="shared" si="0"/>
        <v/>
      </c>
      <c r="K44" s="106"/>
    </row>
    <row r="45" spans="1:11" ht="20.100000000000001" customHeight="1" x14ac:dyDescent="0.25">
      <c r="A45" s="51">
        <v>40</v>
      </c>
      <c r="B45" s="23"/>
      <c r="C45" s="23"/>
      <c r="D45" s="24"/>
      <c r="E45" s="24"/>
      <c r="F45" s="283"/>
      <c r="G45" s="25"/>
      <c r="H45" s="285"/>
      <c r="I45" s="285"/>
      <c r="J45" s="114" t="str">
        <f t="shared" si="0"/>
        <v/>
      </c>
      <c r="K45" s="106"/>
    </row>
    <row r="46" spans="1:11" ht="20.100000000000001" customHeight="1" x14ac:dyDescent="0.25">
      <c r="A46" s="51">
        <v>41</v>
      </c>
      <c r="B46" s="23"/>
      <c r="C46" s="23"/>
      <c r="D46" s="24"/>
      <c r="E46" s="24"/>
      <c r="F46" s="283"/>
      <c r="G46" s="25"/>
      <c r="H46" s="285"/>
      <c r="I46" s="285"/>
      <c r="J46" s="114" t="str">
        <f t="shared" si="0"/>
        <v/>
      </c>
      <c r="K46" s="106"/>
    </row>
    <row r="47" spans="1:11" ht="20.100000000000001" customHeight="1" x14ac:dyDescent="0.25">
      <c r="A47" s="51">
        <v>42</v>
      </c>
      <c r="B47" s="23"/>
      <c r="C47" s="23"/>
      <c r="D47" s="24"/>
      <c r="E47" s="24"/>
      <c r="F47" s="283"/>
      <c r="G47" s="25"/>
      <c r="H47" s="285"/>
      <c r="I47" s="285"/>
      <c r="J47" s="114" t="str">
        <f t="shared" si="0"/>
        <v/>
      </c>
      <c r="K47" s="106"/>
    </row>
    <row r="48" spans="1:11" ht="20.100000000000001" customHeight="1" x14ac:dyDescent="0.25">
      <c r="A48" s="51">
        <v>43</v>
      </c>
      <c r="B48" s="23"/>
      <c r="C48" s="23"/>
      <c r="D48" s="24"/>
      <c r="E48" s="24"/>
      <c r="F48" s="283"/>
      <c r="G48" s="25"/>
      <c r="H48" s="285"/>
      <c r="I48" s="285"/>
      <c r="J48" s="114" t="str">
        <f t="shared" si="0"/>
        <v/>
      </c>
      <c r="K48" s="106"/>
    </row>
    <row r="49" spans="1:11" ht="20.100000000000001" customHeight="1" x14ac:dyDescent="0.25">
      <c r="A49" s="51">
        <v>44</v>
      </c>
      <c r="B49" s="23"/>
      <c r="C49" s="23"/>
      <c r="D49" s="24"/>
      <c r="E49" s="24"/>
      <c r="F49" s="283"/>
      <c r="G49" s="25"/>
      <c r="H49" s="285"/>
      <c r="I49" s="285"/>
      <c r="J49" s="114" t="str">
        <f t="shared" si="0"/>
        <v/>
      </c>
      <c r="K49" s="106"/>
    </row>
    <row r="50" spans="1:11" ht="20.100000000000001" customHeight="1" x14ac:dyDescent="0.25">
      <c r="A50" s="51">
        <v>45</v>
      </c>
      <c r="B50" s="23"/>
      <c r="C50" s="23"/>
      <c r="D50" s="24"/>
      <c r="E50" s="24"/>
      <c r="F50" s="283"/>
      <c r="G50" s="25"/>
      <c r="H50" s="285"/>
      <c r="I50" s="285"/>
      <c r="J50" s="114" t="str">
        <f t="shared" si="0"/>
        <v/>
      </c>
      <c r="K50" s="106"/>
    </row>
    <row r="51" spans="1:11" ht="20.100000000000001" customHeight="1" x14ac:dyDescent="0.25">
      <c r="A51" s="51">
        <v>46</v>
      </c>
      <c r="B51" s="23"/>
      <c r="C51" s="23"/>
      <c r="D51" s="24"/>
      <c r="E51" s="24"/>
      <c r="F51" s="283"/>
      <c r="G51" s="25"/>
      <c r="H51" s="285"/>
      <c r="I51" s="285"/>
      <c r="J51" s="114" t="str">
        <f t="shared" si="0"/>
        <v/>
      </c>
      <c r="K51" s="106"/>
    </row>
    <row r="52" spans="1:11" ht="20.100000000000001" customHeight="1" x14ac:dyDescent="0.25">
      <c r="A52" s="51">
        <v>47</v>
      </c>
      <c r="B52" s="23"/>
      <c r="C52" s="23"/>
      <c r="D52" s="24"/>
      <c r="E52" s="24"/>
      <c r="F52" s="283"/>
      <c r="G52" s="25"/>
      <c r="H52" s="285"/>
      <c r="I52" s="285"/>
      <c r="J52" s="114" t="str">
        <f t="shared" si="0"/>
        <v/>
      </c>
      <c r="K52" s="106"/>
    </row>
    <row r="53" spans="1:11" ht="20.100000000000001" customHeight="1" x14ac:dyDescent="0.25">
      <c r="A53" s="51">
        <v>48</v>
      </c>
      <c r="B53" s="23"/>
      <c r="C53" s="23"/>
      <c r="D53" s="24"/>
      <c r="E53" s="24"/>
      <c r="F53" s="283"/>
      <c r="G53" s="25"/>
      <c r="H53" s="285"/>
      <c r="I53" s="285"/>
      <c r="J53" s="114" t="str">
        <f t="shared" si="0"/>
        <v/>
      </c>
      <c r="K53" s="106"/>
    </row>
    <row r="54" spans="1:11" ht="20.100000000000001" customHeight="1" x14ac:dyDescent="0.25">
      <c r="A54" s="51">
        <v>49</v>
      </c>
      <c r="B54" s="23"/>
      <c r="C54" s="23"/>
      <c r="D54" s="24"/>
      <c r="E54" s="24"/>
      <c r="F54" s="283"/>
      <c r="G54" s="25"/>
      <c r="H54" s="285"/>
      <c r="I54" s="285"/>
      <c r="J54" s="114" t="str">
        <f t="shared" si="0"/>
        <v/>
      </c>
      <c r="K54" s="106"/>
    </row>
    <row r="55" spans="1:11" ht="20.100000000000001" customHeight="1" x14ac:dyDescent="0.25">
      <c r="A55" s="51">
        <v>50</v>
      </c>
      <c r="B55" s="23"/>
      <c r="C55" s="23"/>
      <c r="D55" s="24"/>
      <c r="E55" s="24"/>
      <c r="F55" s="283"/>
      <c r="G55" s="25"/>
      <c r="H55" s="285"/>
      <c r="I55" s="285"/>
      <c r="J55" s="114" t="str">
        <f t="shared" si="0"/>
        <v/>
      </c>
      <c r="K55" s="106"/>
    </row>
    <row r="56" spans="1:11" ht="20.100000000000001" customHeight="1" x14ac:dyDescent="0.25">
      <c r="A56" s="51">
        <v>51</v>
      </c>
      <c r="B56" s="23"/>
      <c r="C56" s="23"/>
      <c r="D56" s="24"/>
      <c r="E56" s="24"/>
      <c r="F56" s="283"/>
      <c r="G56" s="25"/>
      <c r="H56" s="285"/>
      <c r="I56" s="285"/>
      <c r="J56" s="114" t="str">
        <f t="shared" si="0"/>
        <v/>
      </c>
      <c r="K56" s="106"/>
    </row>
    <row r="57" spans="1:11" ht="20.100000000000001" customHeight="1" x14ac:dyDescent="0.25">
      <c r="A57" s="51">
        <v>52</v>
      </c>
      <c r="B57" s="23"/>
      <c r="C57" s="23"/>
      <c r="D57" s="24"/>
      <c r="E57" s="24"/>
      <c r="F57" s="283"/>
      <c r="G57" s="25"/>
      <c r="H57" s="285"/>
      <c r="I57" s="285"/>
      <c r="J57" s="114" t="str">
        <f t="shared" si="0"/>
        <v/>
      </c>
      <c r="K57" s="106"/>
    </row>
    <row r="58" spans="1:11" ht="20.100000000000001" customHeight="1" x14ac:dyDescent="0.25">
      <c r="A58" s="51">
        <v>53</v>
      </c>
      <c r="B58" s="23"/>
      <c r="C58" s="23"/>
      <c r="D58" s="24"/>
      <c r="E58" s="24"/>
      <c r="F58" s="283"/>
      <c r="G58" s="25"/>
      <c r="H58" s="285"/>
      <c r="I58" s="285"/>
      <c r="J58" s="114" t="str">
        <f t="shared" si="0"/>
        <v/>
      </c>
      <c r="K58" s="106"/>
    </row>
    <row r="59" spans="1:11" ht="20.100000000000001" customHeight="1" x14ac:dyDescent="0.25">
      <c r="A59" s="51">
        <v>54</v>
      </c>
      <c r="B59" s="23"/>
      <c r="C59" s="23"/>
      <c r="D59" s="24"/>
      <c r="E59" s="24"/>
      <c r="F59" s="283"/>
      <c r="G59" s="25"/>
      <c r="H59" s="285"/>
      <c r="I59" s="285"/>
      <c r="J59" s="114" t="str">
        <f t="shared" si="0"/>
        <v/>
      </c>
      <c r="K59" s="106"/>
    </row>
    <row r="60" spans="1:11" ht="20.100000000000001" customHeight="1" x14ac:dyDescent="0.25">
      <c r="A60" s="51">
        <v>55</v>
      </c>
      <c r="B60" s="23"/>
      <c r="C60" s="23"/>
      <c r="D60" s="24"/>
      <c r="E60" s="24"/>
      <c r="F60" s="283"/>
      <c r="G60" s="25"/>
      <c r="H60" s="285"/>
      <c r="I60" s="285"/>
      <c r="J60" s="114" t="str">
        <f t="shared" si="0"/>
        <v/>
      </c>
      <c r="K60" s="106"/>
    </row>
    <row r="61" spans="1:11" ht="20.100000000000001" customHeight="1" x14ac:dyDescent="0.25">
      <c r="A61" s="51">
        <v>56</v>
      </c>
      <c r="B61" s="23"/>
      <c r="C61" s="23"/>
      <c r="D61" s="24"/>
      <c r="E61" s="24"/>
      <c r="F61" s="283"/>
      <c r="G61" s="25"/>
      <c r="H61" s="285"/>
      <c r="I61" s="285"/>
      <c r="J61" s="114" t="str">
        <f t="shared" si="0"/>
        <v/>
      </c>
      <c r="K61" s="106"/>
    </row>
    <row r="62" spans="1:11" ht="20.100000000000001" customHeight="1" x14ac:dyDescent="0.25">
      <c r="A62" s="51">
        <v>57</v>
      </c>
      <c r="B62" s="23"/>
      <c r="C62" s="23"/>
      <c r="D62" s="24"/>
      <c r="E62" s="24"/>
      <c r="F62" s="283"/>
      <c r="G62" s="25"/>
      <c r="H62" s="285"/>
      <c r="I62" s="285"/>
      <c r="J62" s="114" t="str">
        <f t="shared" si="0"/>
        <v/>
      </c>
      <c r="K62" s="106"/>
    </row>
    <row r="63" spans="1:11" ht="20.100000000000001" customHeight="1" x14ac:dyDescent="0.25">
      <c r="A63" s="51">
        <v>58</v>
      </c>
      <c r="B63" s="23"/>
      <c r="C63" s="23"/>
      <c r="D63" s="24"/>
      <c r="E63" s="24"/>
      <c r="F63" s="283"/>
      <c r="G63" s="25"/>
      <c r="H63" s="285"/>
      <c r="I63" s="285"/>
      <c r="J63" s="114" t="str">
        <f t="shared" si="0"/>
        <v/>
      </c>
      <c r="K63" s="106"/>
    </row>
    <row r="64" spans="1:11" ht="20.100000000000001" customHeight="1" x14ac:dyDescent="0.25">
      <c r="A64" s="51">
        <v>59</v>
      </c>
      <c r="B64" s="23"/>
      <c r="C64" s="23"/>
      <c r="D64" s="24"/>
      <c r="E64" s="24"/>
      <c r="F64" s="283"/>
      <c r="G64" s="25"/>
      <c r="H64" s="285"/>
      <c r="I64" s="285"/>
      <c r="J64" s="114" t="str">
        <f t="shared" si="0"/>
        <v/>
      </c>
      <c r="K64" s="106"/>
    </row>
    <row r="65" spans="1:11" ht="20.100000000000001" customHeight="1" x14ac:dyDescent="0.25">
      <c r="A65" s="51">
        <v>60</v>
      </c>
      <c r="B65" s="23"/>
      <c r="C65" s="23"/>
      <c r="D65" s="24"/>
      <c r="E65" s="24"/>
      <c r="F65" s="283"/>
      <c r="G65" s="25"/>
      <c r="H65" s="285"/>
      <c r="I65" s="285"/>
      <c r="J65" s="114" t="str">
        <f t="shared" si="0"/>
        <v/>
      </c>
      <c r="K65" s="106"/>
    </row>
    <row r="66" spans="1:11" ht="20.100000000000001" customHeight="1" x14ac:dyDescent="0.25">
      <c r="A66" s="51">
        <v>61</v>
      </c>
      <c r="B66" s="23"/>
      <c r="C66" s="23"/>
      <c r="D66" s="24"/>
      <c r="E66" s="24"/>
      <c r="F66" s="283"/>
      <c r="G66" s="25"/>
      <c r="H66" s="285"/>
      <c r="I66" s="285"/>
      <c r="J66" s="114" t="str">
        <f t="shared" si="0"/>
        <v/>
      </c>
      <c r="K66" s="106"/>
    </row>
    <row r="67" spans="1:11" ht="20.100000000000001" customHeight="1" x14ac:dyDescent="0.25">
      <c r="A67" s="51">
        <v>62</v>
      </c>
      <c r="B67" s="23"/>
      <c r="C67" s="23"/>
      <c r="D67" s="24"/>
      <c r="E67" s="24"/>
      <c r="F67" s="283"/>
      <c r="G67" s="25"/>
      <c r="H67" s="285"/>
      <c r="I67" s="285"/>
      <c r="J67" s="114" t="str">
        <f t="shared" si="0"/>
        <v/>
      </c>
      <c r="K67" s="106"/>
    </row>
    <row r="68" spans="1:11" ht="20.100000000000001" customHeight="1" x14ac:dyDescent="0.25">
      <c r="A68" s="51">
        <v>63</v>
      </c>
      <c r="B68" s="23"/>
      <c r="C68" s="23"/>
      <c r="D68" s="24"/>
      <c r="E68" s="24"/>
      <c r="F68" s="283"/>
      <c r="G68" s="25"/>
      <c r="H68" s="285"/>
      <c r="I68" s="285"/>
      <c r="J68" s="114" t="str">
        <f t="shared" si="0"/>
        <v/>
      </c>
      <c r="K68" s="106"/>
    </row>
    <row r="69" spans="1:11" ht="20.100000000000001" customHeight="1" x14ac:dyDescent="0.25">
      <c r="A69" s="51">
        <v>64</v>
      </c>
      <c r="B69" s="23"/>
      <c r="C69" s="23"/>
      <c r="D69" s="24"/>
      <c r="E69" s="24"/>
      <c r="F69" s="283"/>
      <c r="G69" s="25"/>
      <c r="H69" s="285"/>
      <c r="I69" s="285"/>
      <c r="J69" s="114" t="str">
        <f t="shared" ref="J69:J132" si="1">IF($E69="","",IF(OR(($G69=0),($H69=0)),0,$G69/$H69*$I69))</f>
        <v/>
      </c>
      <c r="K69" s="106"/>
    </row>
    <row r="70" spans="1:11" ht="20.100000000000001" customHeight="1" x14ac:dyDescent="0.25">
      <c r="A70" s="51">
        <v>65</v>
      </c>
      <c r="B70" s="23"/>
      <c r="C70" s="23"/>
      <c r="D70" s="24"/>
      <c r="E70" s="24"/>
      <c r="F70" s="283"/>
      <c r="G70" s="25"/>
      <c r="H70" s="285"/>
      <c r="I70" s="285"/>
      <c r="J70" s="114" t="str">
        <f t="shared" si="1"/>
        <v/>
      </c>
      <c r="K70" s="106"/>
    </row>
    <row r="71" spans="1:11" ht="20.100000000000001" customHeight="1" x14ac:dyDescent="0.25">
      <c r="A71" s="51">
        <v>66</v>
      </c>
      <c r="B71" s="23"/>
      <c r="C71" s="23"/>
      <c r="D71" s="24"/>
      <c r="E71" s="24"/>
      <c r="F71" s="283"/>
      <c r="G71" s="25"/>
      <c r="H71" s="285"/>
      <c r="I71" s="285"/>
      <c r="J71" s="114" t="str">
        <f t="shared" si="1"/>
        <v/>
      </c>
      <c r="K71" s="106"/>
    </row>
    <row r="72" spans="1:11" ht="20.100000000000001" customHeight="1" x14ac:dyDescent="0.25">
      <c r="A72" s="51">
        <v>67</v>
      </c>
      <c r="B72" s="23"/>
      <c r="C72" s="23"/>
      <c r="D72" s="24"/>
      <c r="E72" s="24"/>
      <c r="F72" s="283"/>
      <c r="G72" s="25"/>
      <c r="H72" s="285"/>
      <c r="I72" s="285"/>
      <c r="J72" s="114" t="str">
        <f t="shared" si="1"/>
        <v/>
      </c>
      <c r="K72" s="106"/>
    </row>
    <row r="73" spans="1:11" ht="20.100000000000001" customHeight="1" x14ac:dyDescent="0.25">
      <c r="A73" s="51">
        <v>68</v>
      </c>
      <c r="B73" s="23"/>
      <c r="C73" s="23"/>
      <c r="D73" s="24"/>
      <c r="E73" s="24"/>
      <c r="F73" s="283"/>
      <c r="G73" s="25"/>
      <c r="H73" s="285"/>
      <c r="I73" s="285"/>
      <c r="J73" s="114" t="str">
        <f t="shared" si="1"/>
        <v/>
      </c>
      <c r="K73" s="106"/>
    </row>
    <row r="74" spans="1:11" ht="20.100000000000001" customHeight="1" x14ac:dyDescent="0.25">
      <c r="A74" s="51">
        <v>69</v>
      </c>
      <c r="B74" s="23"/>
      <c r="C74" s="23"/>
      <c r="D74" s="24"/>
      <c r="E74" s="24"/>
      <c r="F74" s="283"/>
      <c r="G74" s="25"/>
      <c r="H74" s="285"/>
      <c r="I74" s="285"/>
      <c r="J74" s="114" t="str">
        <f t="shared" si="1"/>
        <v/>
      </c>
      <c r="K74" s="106"/>
    </row>
    <row r="75" spans="1:11" ht="20.100000000000001" customHeight="1" x14ac:dyDescent="0.25">
      <c r="A75" s="51">
        <v>70</v>
      </c>
      <c r="B75" s="23"/>
      <c r="C75" s="23"/>
      <c r="D75" s="24"/>
      <c r="E75" s="24"/>
      <c r="F75" s="283"/>
      <c r="G75" s="25"/>
      <c r="H75" s="285"/>
      <c r="I75" s="285"/>
      <c r="J75" s="114" t="str">
        <f t="shared" si="1"/>
        <v/>
      </c>
      <c r="K75" s="106"/>
    </row>
    <row r="76" spans="1:11" ht="20.100000000000001" customHeight="1" x14ac:dyDescent="0.25">
      <c r="A76" s="51">
        <v>71</v>
      </c>
      <c r="B76" s="23"/>
      <c r="C76" s="23"/>
      <c r="D76" s="24"/>
      <c r="E76" s="24"/>
      <c r="F76" s="283"/>
      <c r="G76" s="25"/>
      <c r="H76" s="285"/>
      <c r="I76" s="285"/>
      <c r="J76" s="114" t="str">
        <f t="shared" si="1"/>
        <v/>
      </c>
      <c r="K76" s="106"/>
    </row>
    <row r="77" spans="1:11" ht="20.100000000000001" customHeight="1" x14ac:dyDescent="0.25">
      <c r="A77" s="51">
        <v>72</v>
      </c>
      <c r="B77" s="23"/>
      <c r="C77" s="23"/>
      <c r="D77" s="24"/>
      <c r="E77" s="24"/>
      <c r="F77" s="283"/>
      <c r="G77" s="25"/>
      <c r="H77" s="285"/>
      <c r="I77" s="285"/>
      <c r="J77" s="114" t="str">
        <f t="shared" si="1"/>
        <v/>
      </c>
      <c r="K77" s="106"/>
    </row>
    <row r="78" spans="1:11" ht="20.100000000000001" customHeight="1" x14ac:dyDescent="0.25">
      <c r="A78" s="51">
        <v>73</v>
      </c>
      <c r="B78" s="23"/>
      <c r="C78" s="23"/>
      <c r="D78" s="24"/>
      <c r="E78" s="24"/>
      <c r="F78" s="283"/>
      <c r="G78" s="25"/>
      <c r="H78" s="285"/>
      <c r="I78" s="285"/>
      <c r="J78" s="114" t="str">
        <f t="shared" si="1"/>
        <v/>
      </c>
      <c r="K78" s="106"/>
    </row>
    <row r="79" spans="1:11" ht="20.100000000000001" customHeight="1" x14ac:dyDescent="0.25">
      <c r="A79" s="51">
        <v>74</v>
      </c>
      <c r="B79" s="23"/>
      <c r="C79" s="23"/>
      <c r="D79" s="24"/>
      <c r="E79" s="24"/>
      <c r="F79" s="283"/>
      <c r="G79" s="25"/>
      <c r="H79" s="285"/>
      <c r="I79" s="285"/>
      <c r="J79" s="114" t="str">
        <f t="shared" si="1"/>
        <v/>
      </c>
      <c r="K79" s="106"/>
    </row>
    <row r="80" spans="1:11" ht="20.100000000000001" customHeight="1" x14ac:dyDescent="0.25">
      <c r="A80" s="51">
        <v>75</v>
      </c>
      <c r="B80" s="23"/>
      <c r="C80" s="23"/>
      <c r="D80" s="24"/>
      <c r="E80" s="24"/>
      <c r="F80" s="283"/>
      <c r="G80" s="25"/>
      <c r="H80" s="285"/>
      <c r="I80" s="285"/>
      <c r="J80" s="114" t="str">
        <f t="shared" si="1"/>
        <v/>
      </c>
      <c r="K80" s="106"/>
    </row>
    <row r="81" spans="1:11" ht="20.100000000000001" customHeight="1" x14ac:dyDescent="0.25">
      <c r="A81" s="51">
        <v>76</v>
      </c>
      <c r="B81" s="23"/>
      <c r="C81" s="23"/>
      <c r="D81" s="24"/>
      <c r="E81" s="24"/>
      <c r="F81" s="283"/>
      <c r="G81" s="25"/>
      <c r="H81" s="285"/>
      <c r="I81" s="285"/>
      <c r="J81" s="114" t="str">
        <f t="shared" si="1"/>
        <v/>
      </c>
      <c r="K81" s="106"/>
    </row>
    <row r="82" spans="1:11" ht="20.100000000000001" customHeight="1" x14ac:dyDescent="0.25">
      <c r="A82" s="51">
        <v>77</v>
      </c>
      <c r="B82" s="23"/>
      <c r="C82" s="23"/>
      <c r="D82" s="24"/>
      <c r="E82" s="24"/>
      <c r="F82" s="283"/>
      <c r="G82" s="25"/>
      <c r="H82" s="285"/>
      <c r="I82" s="285"/>
      <c r="J82" s="114" t="str">
        <f t="shared" si="1"/>
        <v/>
      </c>
      <c r="K82" s="106"/>
    </row>
    <row r="83" spans="1:11" ht="20.100000000000001" customHeight="1" x14ac:dyDescent="0.25">
      <c r="A83" s="51">
        <v>78</v>
      </c>
      <c r="B83" s="23"/>
      <c r="C83" s="23"/>
      <c r="D83" s="24"/>
      <c r="E83" s="24"/>
      <c r="F83" s="283"/>
      <c r="G83" s="25"/>
      <c r="H83" s="285"/>
      <c r="I83" s="285"/>
      <c r="J83" s="114" t="str">
        <f t="shared" si="1"/>
        <v/>
      </c>
      <c r="K83" s="106"/>
    </row>
    <row r="84" spans="1:11" ht="20.100000000000001" customHeight="1" x14ac:dyDescent="0.25">
      <c r="A84" s="51">
        <v>79</v>
      </c>
      <c r="B84" s="23"/>
      <c r="C84" s="23"/>
      <c r="D84" s="24"/>
      <c r="E84" s="24"/>
      <c r="F84" s="283"/>
      <c r="G84" s="25"/>
      <c r="H84" s="285"/>
      <c r="I84" s="285"/>
      <c r="J84" s="114" t="str">
        <f t="shared" si="1"/>
        <v/>
      </c>
      <c r="K84" s="106"/>
    </row>
    <row r="85" spans="1:11" ht="20.100000000000001" customHeight="1" x14ac:dyDescent="0.25">
      <c r="A85" s="51">
        <v>80</v>
      </c>
      <c r="B85" s="23"/>
      <c r="C85" s="23"/>
      <c r="D85" s="24"/>
      <c r="E85" s="24"/>
      <c r="F85" s="283"/>
      <c r="G85" s="25"/>
      <c r="H85" s="285"/>
      <c r="I85" s="285"/>
      <c r="J85" s="114" t="str">
        <f t="shared" si="1"/>
        <v/>
      </c>
      <c r="K85" s="106"/>
    </row>
    <row r="86" spans="1:11" ht="20.100000000000001" customHeight="1" x14ac:dyDescent="0.25">
      <c r="A86" s="51">
        <v>81</v>
      </c>
      <c r="B86" s="23"/>
      <c r="C86" s="23"/>
      <c r="D86" s="24"/>
      <c r="E86" s="24"/>
      <c r="F86" s="283"/>
      <c r="G86" s="25"/>
      <c r="H86" s="285"/>
      <c r="I86" s="285"/>
      <c r="J86" s="114" t="str">
        <f t="shared" si="1"/>
        <v/>
      </c>
      <c r="K86" s="106"/>
    </row>
    <row r="87" spans="1:11" ht="20.100000000000001" customHeight="1" x14ac:dyDescent="0.25">
      <c r="A87" s="51">
        <v>82</v>
      </c>
      <c r="B87" s="23"/>
      <c r="C87" s="23"/>
      <c r="D87" s="24"/>
      <c r="E87" s="24"/>
      <c r="F87" s="283"/>
      <c r="G87" s="25"/>
      <c r="H87" s="285"/>
      <c r="I87" s="285"/>
      <c r="J87" s="114" t="str">
        <f t="shared" si="1"/>
        <v/>
      </c>
      <c r="K87" s="106"/>
    </row>
    <row r="88" spans="1:11" ht="20.100000000000001" customHeight="1" x14ac:dyDescent="0.25">
      <c r="A88" s="51">
        <v>83</v>
      </c>
      <c r="B88" s="23"/>
      <c r="C88" s="23"/>
      <c r="D88" s="24"/>
      <c r="E88" s="24"/>
      <c r="F88" s="283"/>
      <c r="G88" s="25"/>
      <c r="H88" s="285"/>
      <c r="I88" s="285"/>
      <c r="J88" s="114" t="str">
        <f t="shared" si="1"/>
        <v/>
      </c>
      <c r="K88" s="106"/>
    </row>
    <row r="89" spans="1:11" ht="20.100000000000001" customHeight="1" x14ac:dyDescent="0.25">
      <c r="A89" s="51">
        <v>84</v>
      </c>
      <c r="B89" s="23"/>
      <c r="C89" s="23"/>
      <c r="D89" s="24"/>
      <c r="E89" s="24"/>
      <c r="F89" s="283"/>
      <c r="G89" s="25"/>
      <c r="H89" s="285"/>
      <c r="I89" s="285"/>
      <c r="J89" s="114" t="str">
        <f t="shared" si="1"/>
        <v/>
      </c>
      <c r="K89" s="106"/>
    </row>
    <row r="90" spans="1:11" ht="20.100000000000001" customHeight="1" x14ac:dyDescent="0.25">
      <c r="A90" s="51">
        <v>85</v>
      </c>
      <c r="B90" s="23"/>
      <c r="C90" s="23"/>
      <c r="D90" s="24"/>
      <c r="E90" s="24"/>
      <c r="F90" s="283"/>
      <c r="G90" s="25"/>
      <c r="H90" s="285"/>
      <c r="I90" s="285"/>
      <c r="J90" s="114" t="str">
        <f t="shared" si="1"/>
        <v/>
      </c>
      <c r="K90" s="106"/>
    </row>
    <row r="91" spans="1:11" ht="20.100000000000001" customHeight="1" x14ac:dyDescent="0.25">
      <c r="A91" s="51">
        <v>86</v>
      </c>
      <c r="B91" s="23"/>
      <c r="C91" s="23"/>
      <c r="D91" s="24"/>
      <c r="E91" s="24"/>
      <c r="F91" s="283"/>
      <c r="G91" s="25"/>
      <c r="H91" s="285"/>
      <c r="I91" s="285"/>
      <c r="J91" s="114" t="str">
        <f t="shared" si="1"/>
        <v/>
      </c>
      <c r="K91" s="106"/>
    </row>
    <row r="92" spans="1:11" ht="20.100000000000001" customHeight="1" x14ac:dyDescent="0.25">
      <c r="A92" s="51">
        <v>87</v>
      </c>
      <c r="B92" s="23"/>
      <c r="C92" s="23"/>
      <c r="D92" s="24"/>
      <c r="E92" s="24"/>
      <c r="F92" s="283"/>
      <c r="G92" s="25"/>
      <c r="H92" s="285"/>
      <c r="I92" s="285"/>
      <c r="J92" s="114" t="str">
        <f t="shared" si="1"/>
        <v/>
      </c>
      <c r="K92" s="106"/>
    </row>
    <row r="93" spans="1:11" ht="20.100000000000001" customHeight="1" x14ac:dyDescent="0.25">
      <c r="A93" s="51">
        <v>88</v>
      </c>
      <c r="B93" s="23"/>
      <c r="C93" s="23"/>
      <c r="D93" s="24"/>
      <c r="E93" s="24"/>
      <c r="F93" s="283"/>
      <c r="G93" s="25"/>
      <c r="H93" s="285"/>
      <c r="I93" s="285"/>
      <c r="J93" s="114" t="str">
        <f t="shared" si="1"/>
        <v/>
      </c>
      <c r="K93" s="106"/>
    </row>
    <row r="94" spans="1:11" ht="20.100000000000001" customHeight="1" x14ac:dyDescent="0.25">
      <c r="A94" s="51">
        <v>89</v>
      </c>
      <c r="B94" s="23"/>
      <c r="C94" s="23"/>
      <c r="D94" s="24"/>
      <c r="E94" s="24"/>
      <c r="F94" s="283"/>
      <c r="G94" s="25"/>
      <c r="H94" s="285"/>
      <c r="I94" s="285"/>
      <c r="J94" s="114" t="str">
        <f t="shared" si="1"/>
        <v/>
      </c>
      <c r="K94" s="106"/>
    </row>
    <row r="95" spans="1:11" ht="20.100000000000001" customHeight="1" x14ac:dyDescent="0.25">
      <c r="A95" s="51">
        <v>90</v>
      </c>
      <c r="B95" s="23"/>
      <c r="C95" s="23"/>
      <c r="D95" s="24"/>
      <c r="E95" s="24"/>
      <c r="F95" s="283"/>
      <c r="G95" s="25"/>
      <c r="H95" s="285"/>
      <c r="I95" s="285"/>
      <c r="J95" s="114" t="str">
        <f t="shared" si="1"/>
        <v/>
      </c>
      <c r="K95" s="106"/>
    </row>
    <row r="96" spans="1:11" ht="20.100000000000001" customHeight="1" x14ac:dyDescent="0.25">
      <c r="A96" s="51">
        <v>91</v>
      </c>
      <c r="B96" s="23"/>
      <c r="C96" s="23"/>
      <c r="D96" s="24"/>
      <c r="E96" s="24"/>
      <c r="F96" s="283"/>
      <c r="G96" s="25"/>
      <c r="H96" s="285"/>
      <c r="I96" s="285"/>
      <c r="J96" s="114" t="str">
        <f t="shared" si="1"/>
        <v/>
      </c>
      <c r="K96" s="106"/>
    </row>
    <row r="97" spans="1:11" ht="20.100000000000001" customHeight="1" x14ac:dyDescent="0.25">
      <c r="A97" s="51">
        <v>92</v>
      </c>
      <c r="B97" s="23"/>
      <c r="C97" s="23"/>
      <c r="D97" s="24"/>
      <c r="E97" s="24"/>
      <c r="F97" s="283"/>
      <c r="G97" s="25"/>
      <c r="H97" s="285"/>
      <c r="I97" s="285"/>
      <c r="J97" s="114" t="str">
        <f t="shared" si="1"/>
        <v/>
      </c>
      <c r="K97" s="106"/>
    </row>
    <row r="98" spans="1:11" ht="20.100000000000001" customHeight="1" x14ac:dyDescent="0.25">
      <c r="A98" s="51">
        <v>93</v>
      </c>
      <c r="B98" s="23"/>
      <c r="C98" s="23"/>
      <c r="D98" s="24"/>
      <c r="E98" s="24"/>
      <c r="F98" s="283"/>
      <c r="G98" s="25"/>
      <c r="H98" s="285"/>
      <c r="I98" s="285"/>
      <c r="J98" s="114" t="str">
        <f t="shared" si="1"/>
        <v/>
      </c>
      <c r="K98" s="106"/>
    </row>
    <row r="99" spans="1:11" ht="20.100000000000001" customHeight="1" x14ac:dyDescent="0.25">
      <c r="A99" s="51">
        <v>94</v>
      </c>
      <c r="B99" s="23"/>
      <c r="C99" s="23"/>
      <c r="D99" s="24"/>
      <c r="E99" s="24"/>
      <c r="F99" s="283"/>
      <c r="G99" s="25"/>
      <c r="H99" s="285"/>
      <c r="I99" s="285"/>
      <c r="J99" s="114" t="str">
        <f t="shared" si="1"/>
        <v/>
      </c>
      <c r="K99" s="106"/>
    </row>
    <row r="100" spans="1:11" ht="20.100000000000001" customHeight="1" x14ac:dyDescent="0.25">
      <c r="A100" s="51">
        <v>95</v>
      </c>
      <c r="B100" s="23"/>
      <c r="C100" s="23"/>
      <c r="D100" s="24"/>
      <c r="E100" s="24"/>
      <c r="F100" s="283"/>
      <c r="G100" s="25"/>
      <c r="H100" s="285"/>
      <c r="I100" s="285"/>
      <c r="J100" s="114" t="str">
        <f t="shared" si="1"/>
        <v/>
      </c>
      <c r="K100" s="106"/>
    </row>
    <row r="101" spans="1:11" ht="20.100000000000001" customHeight="1" x14ac:dyDescent="0.25">
      <c r="A101" s="51">
        <v>96</v>
      </c>
      <c r="B101" s="23"/>
      <c r="C101" s="23"/>
      <c r="D101" s="24"/>
      <c r="E101" s="24"/>
      <c r="F101" s="283"/>
      <c r="G101" s="25"/>
      <c r="H101" s="285"/>
      <c r="I101" s="285"/>
      <c r="J101" s="114" t="str">
        <f t="shared" si="1"/>
        <v/>
      </c>
      <c r="K101" s="106"/>
    </row>
    <row r="102" spans="1:11" ht="20.100000000000001" customHeight="1" x14ac:dyDescent="0.25">
      <c r="A102" s="51">
        <v>97</v>
      </c>
      <c r="B102" s="23"/>
      <c r="C102" s="23"/>
      <c r="D102" s="24"/>
      <c r="E102" s="24"/>
      <c r="F102" s="283"/>
      <c r="G102" s="25"/>
      <c r="H102" s="285"/>
      <c r="I102" s="285"/>
      <c r="J102" s="114" t="str">
        <f t="shared" si="1"/>
        <v/>
      </c>
      <c r="K102" s="106"/>
    </row>
    <row r="103" spans="1:11" ht="20.100000000000001" customHeight="1" x14ac:dyDescent="0.25">
      <c r="A103" s="51">
        <v>98</v>
      </c>
      <c r="B103" s="23"/>
      <c r="C103" s="23"/>
      <c r="D103" s="24"/>
      <c r="E103" s="24"/>
      <c r="F103" s="283"/>
      <c r="G103" s="25"/>
      <c r="H103" s="285"/>
      <c r="I103" s="285"/>
      <c r="J103" s="114" t="str">
        <f t="shared" si="1"/>
        <v/>
      </c>
      <c r="K103" s="106"/>
    </row>
    <row r="104" spans="1:11" ht="20.100000000000001" customHeight="1" x14ac:dyDescent="0.25">
      <c r="A104" s="51">
        <v>99</v>
      </c>
      <c r="B104" s="23"/>
      <c r="C104" s="23"/>
      <c r="D104" s="24"/>
      <c r="E104" s="24"/>
      <c r="F104" s="283"/>
      <c r="G104" s="25"/>
      <c r="H104" s="285"/>
      <c r="I104" s="285"/>
      <c r="J104" s="114" t="str">
        <f t="shared" si="1"/>
        <v/>
      </c>
      <c r="K104" s="106"/>
    </row>
    <row r="105" spans="1:11" ht="20.100000000000001" customHeight="1" x14ac:dyDescent="0.25">
      <c r="A105" s="51">
        <v>100</v>
      </c>
      <c r="B105" s="23"/>
      <c r="C105" s="23"/>
      <c r="D105" s="24"/>
      <c r="E105" s="24"/>
      <c r="F105" s="283"/>
      <c r="G105" s="25"/>
      <c r="H105" s="285"/>
      <c r="I105" s="285"/>
      <c r="J105" s="114" t="str">
        <f t="shared" si="1"/>
        <v/>
      </c>
      <c r="K105" s="106"/>
    </row>
    <row r="106" spans="1:11" ht="20.100000000000001" customHeight="1" x14ac:dyDescent="0.25">
      <c r="A106" s="51">
        <v>101</v>
      </c>
      <c r="B106" s="23"/>
      <c r="C106" s="23"/>
      <c r="D106" s="24"/>
      <c r="E106" s="24"/>
      <c r="F106" s="283"/>
      <c r="G106" s="25"/>
      <c r="H106" s="285"/>
      <c r="I106" s="285"/>
      <c r="J106" s="114" t="str">
        <f t="shared" si="1"/>
        <v/>
      </c>
      <c r="K106" s="106"/>
    </row>
    <row r="107" spans="1:11" ht="20.100000000000001" customHeight="1" x14ac:dyDescent="0.25">
      <c r="A107" s="51">
        <v>102</v>
      </c>
      <c r="B107" s="23"/>
      <c r="C107" s="23"/>
      <c r="D107" s="24"/>
      <c r="E107" s="24"/>
      <c r="F107" s="283"/>
      <c r="G107" s="25"/>
      <c r="H107" s="285"/>
      <c r="I107" s="285"/>
      <c r="J107" s="114" t="str">
        <f t="shared" si="1"/>
        <v/>
      </c>
      <c r="K107" s="106"/>
    </row>
    <row r="108" spans="1:11" ht="20.100000000000001" customHeight="1" x14ac:dyDescent="0.25">
      <c r="A108" s="51">
        <v>103</v>
      </c>
      <c r="B108" s="23"/>
      <c r="C108" s="23"/>
      <c r="D108" s="24"/>
      <c r="E108" s="24"/>
      <c r="F108" s="283"/>
      <c r="G108" s="25"/>
      <c r="H108" s="285"/>
      <c r="I108" s="285"/>
      <c r="J108" s="114" t="str">
        <f t="shared" si="1"/>
        <v/>
      </c>
      <c r="K108" s="106"/>
    </row>
    <row r="109" spans="1:11" ht="20.100000000000001" customHeight="1" x14ac:dyDescent="0.25">
      <c r="A109" s="51">
        <v>104</v>
      </c>
      <c r="B109" s="23"/>
      <c r="C109" s="23"/>
      <c r="D109" s="24"/>
      <c r="E109" s="24"/>
      <c r="F109" s="283"/>
      <c r="G109" s="25"/>
      <c r="H109" s="285"/>
      <c r="I109" s="285"/>
      <c r="J109" s="114" t="str">
        <f t="shared" si="1"/>
        <v/>
      </c>
      <c r="K109" s="106"/>
    </row>
    <row r="110" spans="1:11" ht="20.100000000000001" customHeight="1" x14ac:dyDescent="0.25">
      <c r="A110" s="51">
        <v>105</v>
      </c>
      <c r="B110" s="23"/>
      <c r="C110" s="23"/>
      <c r="D110" s="24"/>
      <c r="E110" s="24"/>
      <c r="F110" s="283"/>
      <c r="G110" s="25"/>
      <c r="H110" s="285"/>
      <c r="I110" s="285"/>
      <c r="J110" s="114" t="str">
        <f t="shared" si="1"/>
        <v/>
      </c>
      <c r="K110" s="106"/>
    </row>
    <row r="111" spans="1:11" ht="20.100000000000001" customHeight="1" x14ac:dyDescent="0.25">
      <c r="A111" s="51">
        <v>106</v>
      </c>
      <c r="B111" s="23"/>
      <c r="C111" s="23"/>
      <c r="D111" s="24"/>
      <c r="E111" s="24"/>
      <c r="F111" s="283"/>
      <c r="G111" s="25"/>
      <c r="H111" s="285"/>
      <c r="I111" s="285"/>
      <c r="J111" s="114" t="str">
        <f t="shared" si="1"/>
        <v/>
      </c>
      <c r="K111" s="106"/>
    </row>
    <row r="112" spans="1:11" ht="20.100000000000001" customHeight="1" x14ac:dyDescent="0.25">
      <c r="A112" s="51">
        <v>107</v>
      </c>
      <c r="B112" s="23"/>
      <c r="C112" s="23"/>
      <c r="D112" s="24"/>
      <c r="E112" s="24"/>
      <c r="F112" s="283"/>
      <c r="G112" s="25"/>
      <c r="H112" s="285"/>
      <c r="I112" s="285"/>
      <c r="J112" s="114" t="str">
        <f t="shared" si="1"/>
        <v/>
      </c>
      <c r="K112" s="106"/>
    </row>
    <row r="113" spans="1:11" ht="20.100000000000001" customHeight="1" x14ac:dyDescent="0.25">
      <c r="A113" s="51">
        <v>108</v>
      </c>
      <c r="B113" s="23"/>
      <c r="C113" s="23"/>
      <c r="D113" s="24"/>
      <c r="E113" s="24"/>
      <c r="F113" s="283"/>
      <c r="G113" s="25"/>
      <c r="H113" s="285"/>
      <c r="I113" s="285"/>
      <c r="J113" s="114" t="str">
        <f t="shared" si="1"/>
        <v/>
      </c>
      <c r="K113" s="106"/>
    </row>
    <row r="114" spans="1:11" ht="20.100000000000001" customHeight="1" x14ac:dyDescent="0.25">
      <c r="A114" s="51">
        <v>109</v>
      </c>
      <c r="B114" s="23"/>
      <c r="C114" s="23"/>
      <c r="D114" s="24"/>
      <c r="E114" s="24"/>
      <c r="F114" s="283"/>
      <c r="G114" s="25"/>
      <c r="H114" s="285"/>
      <c r="I114" s="285"/>
      <c r="J114" s="114" t="str">
        <f t="shared" si="1"/>
        <v/>
      </c>
      <c r="K114" s="106"/>
    </row>
    <row r="115" spans="1:11" ht="20.100000000000001" customHeight="1" x14ac:dyDescent="0.25">
      <c r="A115" s="51">
        <v>110</v>
      </c>
      <c r="B115" s="23"/>
      <c r="C115" s="23"/>
      <c r="D115" s="24"/>
      <c r="E115" s="24"/>
      <c r="F115" s="283"/>
      <c r="G115" s="25"/>
      <c r="H115" s="285"/>
      <c r="I115" s="285"/>
      <c r="J115" s="114" t="str">
        <f t="shared" si="1"/>
        <v/>
      </c>
      <c r="K115" s="106"/>
    </row>
    <row r="116" spans="1:11" ht="20.100000000000001" customHeight="1" x14ac:dyDescent="0.25">
      <c r="A116" s="51">
        <v>111</v>
      </c>
      <c r="B116" s="23"/>
      <c r="C116" s="23"/>
      <c r="D116" s="24"/>
      <c r="E116" s="24"/>
      <c r="F116" s="283"/>
      <c r="G116" s="25"/>
      <c r="H116" s="285"/>
      <c r="I116" s="285"/>
      <c r="J116" s="114" t="str">
        <f t="shared" si="1"/>
        <v/>
      </c>
      <c r="K116" s="106"/>
    </row>
    <row r="117" spans="1:11" ht="20.100000000000001" customHeight="1" x14ac:dyDescent="0.25">
      <c r="A117" s="51">
        <v>112</v>
      </c>
      <c r="B117" s="23"/>
      <c r="C117" s="23"/>
      <c r="D117" s="24"/>
      <c r="E117" s="24"/>
      <c r="F117" s="283"/>
      <c r="G117" s="25"/>
      <c r="H117" s="285"/>
      <c r="I117" s="285"/>
      <c r="J117" s="114" t="str">
        <f t="shared" si="1"/>
        <v/>
      </c>
      <c r="K117" s="106"/>
    </row>
    <row r="118" spans="1:11" ht="20.100000000000001" customHeight="1" x14ac:dyDescent="0.25">
      <c r="A118" s="51">
        <v>113</v>
      </c>
      <c r="B118" s="23"/>
      <c r="C118" s="23"/>
      <c r="D118" s="24"/>
      <c r="E118" s="24"/>
      <c r="F118" s="283"/>
      <c r="G118" s="25"/>
      <c r="H118" s="285"/>
      <c r="I118" s="285"/>
      <c r="J118" s="114" t="str">
        <f t="shared" si="1"/>
        <v/>
      </c>
      <c r="K118" s="106"/>
    </row>
    <row r="119" spans="1:11" ht="20.100000000000001" customHeight="1" x14ac:dyDescent="0.25">
      <c r="A119" s="51">
        <v>114</v>
      </c>
      <c r="B119" s="23"/>
      <c r="C119" s="23"/>
      <c r="D119" s="24"/>
      <c r="E119" s="24"/>
      <c r="F119" s="283"/>
      <c r="G119" s="25"/>
      <c r="H119" s="285"/>
      <c r="I119" s="285"/>
      <c r="J119" s="114" t="str">
        <f t="shared" si="1"/>
        <v/>
      </c>
      <c r="K119" s="106"/>
    </row>
    <row r="120" spans="1:11" ht="20.100000000000001" customHeight="1" x14ac:dyDescent="0.25">
      <c r="A120" s="51">
        <v>115</v>
      </c>
      <c r="B120" s="23"/>
      <c r="C120" s="23"/>
      <c r="D120" s="24"/>
      <c r="E120" s="24"/>
      <c r="F120" s="283"/>
      <c r="G120" s="25"/>
      <c r="H120" s="285"/>
      <c r="I120" s="285"/>
      <c r="J120" s="114" t="str">
        <f t="shared" si="1"/>
        <v/>
      </c>
      <c r="K120" s="106"/>
    </row>
    <row r="121" spans="1:11" ht="20.100000000000001" customHeight="1" x14ac:dyDescent="0.25">
      <c r="A121" s="51">
        <v>116</v>
      </c>
      <c r="B121" s="23"/>
      <c r="C121" s="23"/>
      <c r="D121" s="24"/>
      <c r="E121" s="24"/>
      <c r="F121" s="283"/>
      <c r="G121" s="25"/>
      <c r="H121" s="285"/>
      <c r="I121" s="285"/>
      <c r="J121" s="114" t="str">
        <f t="shared" si="1"/>
        <v/>
      </c>
      <c r="K121" s="106"/>
    </row>
    <row r="122" spans="1:11" ht="20.100000000000001" customHeight="1" x14ac:dyDescent="0.25">
      <c r="A122" s="51">
        <v>117</v>
      </c>
      <c r="B122" s="23"/>
      <c r="C122" s="23"/>
      <c r="D122" s="24"/>
      <c r="E122" s="24"/>
      <c r="F122" s="283"/>
      <c r="G122" s="25"/>
      <c r="H122" s="285"/>
      <c r="I122" s="285"/>
      <c r="J122" s="114" t="str">
        <f t="shared" si="1"/>
        <v/>
      </c>
      <c r="K122" s="106"/>
    </row>
    <row r="123" spans="1:11" ht="20.100000000000001" customHeight="1" x14ac:dyDescent="0.25">
      <c r="A123" s="51">
        <v>118</v>
      </c>
      <c r="B123" s="23"/>
      <c r="C123" s="23"/>
      <c r="D123" s="24"/>
      <c r="E123" s="24"/>
      <c r="F123" s="283"/>
      <c r="G123" s="25"/>
      <c r="H123" s="285"/>
      <c r="I123" s="285"/>
      <c r="J123" s="114" t="str">
        <f t="shared" si="1"/>
        <v/>
      </c>
      <c r="K123" s="106"/>
    </row>
    <row r="124" spans="1:11" ht="20.100000000000001" customHeight="1" x14ac:dyDescent="0.25">
      <c r="A124" s="51">
        <v>119</v>
      </c>
      <c r="B124" s="23"/>
      <c r="C124" s="23"/>
      <c r="D124" s="24"/>
      <c r="E124" s="24"/>
      <c r="F124" s="283"/>
      <c r="G124" s="25"/>
      <c r="H124" s="285"/>
      <c r="I124" s="285"/>
      <c r="J124" s="114" t="str">
        <f t="shared" si="1"/>
        <v/>
      </c>
      <c r="K124" s="106"/>
    </row>
    <row r="125" spans="1:11" ht="20.100000000000001" customHeight="1" x14ac:dyDescent="0.25">
      <c r="A125" s="51">
        <v>120</v>
      </c>
      <c r="B125" s="23"/>
      <c r="C125" s="23"/>
      <c r="D125" s="24"/>
      <c r="E125" s="24"/>
      <c r="F125" s="283"/>
      <c r="G125" s="25"/>
      <c r="H125" s="285"/>
      <c r="I125" s="285"/>
      <c r="J125" s="114" t="str">
        <f t="shared" si="1"/>
        <v/>
      </c>
      <c r="K125" s="106"/>
    </row>
    <row r="126" spans="1:11" ht="20.100000000000001" customHeight="1" x14ac:dyDescent="0.25">
      <c r="A126" s="51">
        <v>121</v>
      </c>
      <c r="B126" s="23"/>
      <c r="C126" s="23"/>
      <c r="D126" s="24"/>
      <c r="E126" s="24"/>
      <c r="F126" s="283"/>
      <c r="G126" s="25"/>
      <c r="H126" s="285"/>
      <c r="I126" s="285"/>
      <c r="J126" s="114" t="str">
        <f t="shared" si="1"/>
        <v/>
      </c>
      <c r="K126" s="106"/>
    </row>
    <row r="127" spans="1:11" ht="20.100000000000001" customHeight="1" x14ac:dyDescent="0.25">
      <c r="A127" s="51">
        <v>122</v>
      </c>
      <c r="B127" s="23"/>
      <c r="C127" s="23"/>
      <c r="D127" s="24"/>
      <c r="E127" s="24"/>
      <c r="F127" s="283"/>
      <c r="G127" s="25"/>
      <c r="H127" s="285"/>
      <c r="I127" s="285"/>
      <c r="J127" s="114" t="str">
        <f t="shared" si="1"/>
        <v/>
      </c>
      <c r="K127" s="106"/>
    </row>
    <row r="128" spans="1:11" ht="20.100000000000001" customHeight="1" x14ac:dyDescent="0.25">
      <c r="A128" s="51">
        <v>123</v>
      </c>
      <c r="B128" s="23"/>
      <c r="C128" s="23"/>
      <c r="D128" s="24"/>
      <c r="E128" s="24"/>
      <c r="F128" s="283"/>
      <c r="G128" s="25"/>
      <c r="H128" s="285"/>
      <c r="I128" s="285"/>
      <c r="J128" s="114" t="str">
        <f t="shared" si="1"/>
        <v/>
      </c>
      <c r="K128" s="106"/>
    </row>
    <row r="129" spans="1:11" ht="20.100000000000001" customHeight="1" x14ac:dyDescent="0.25">
      <c r="A129" s="51">
        <v>124</v>
      </c>
      <c r="B129" s="23"/>
      <c r="C129" s="23"/>
      <c r="D129" s="24"/>
      <c r="E129" s="24"/>
      <c r="F129" s="283"/>
      <c r="G129" s="25"/>
      <c r="H129" s="285"/>
      <c r="I129" s="285"/>
      <c r="J129" s="114" t="str">
        <f t="shared" si="1"/>
        <v/>
      </c>
      <c r="K129" s="106"/>
    </row>
    <row r="130" spans="1:11" ht="20.100000000000001" customHeight="1" x14ac:dyDescent="0.25">
      <c r="A130" s="51">
        <v>125</v>
      </c>
      <c r="B130" s="23"/>
      <c r="C130" s="23"/>
      <c r="D130" s="24"/>
      <c r="E130" s="24"/>
      <c r="F130" s="283"/>
      <c r="G130" s="25"/>
      <c r="H130" s="285"/>
      <c r="I130" s="285"/>
      <c r="J130" s="114" t="str">
        <f t="shared" si="1"/>
        <v/>
      </c>
      <c r="K130" s="106"/>
    </row>
    <row r="131" spans="1:11" ht="20.100000000000001" customHeight="1" x14ac:dyDescent="0.25">
      <c r="A131" s="51">
        <v>126</v>
      </c>
      <c r="B131" s="23"/>
      <c r="C131" s="23"/>
      <c r="D131" s="24"/>
      <c r="E131" s="24"/>
      <c r="F131" s="283"/>
      <c r="G131" s="25"/>
      <c r="H131" s="285"/>
      <c r="I131" s="285"/>
      <c r="J131" s="114" t="str">
        <f t="shared" si="1"/>
        <v/>
      </c>
      <c r="K131" s="106"/>
    </row>
    <row r="132" spans="1:11" ht="20.100000000000001" customHeight="1" x14ac:dyDescent="0.25">
      <c r="A132" s="51">
        <v>127</v>
      </c>
      <c r="B132" s="23"/>
      <c r="C132" s="23"/>
      <c r="D132" s="24"/>
      <c r="E132" s="24"/>
      <c r="F132" s="283"/>
      <c r="G132" s="25"/>
      <c r="H132" s="285"/>
      <c r="I132" s="285"/>
      <c r="J132" s="114" t="str">
        <f t="shared" si="1"/>
        <v/>
      </c>
      <c r="K132" s="106"/>
    </row>
    <row r="133" spans="1:11" ht="20.100000000000001" customHeight="1" x14ac:dyDescent="0.25">
      <c r="A133" s="51">
        <v>128</v>
      </c>
      <c r="B133" s="23"/>
      <c r="C133" s="23"/>
      <c r="D133" s="24"/>
      <c r="E133" s="24"/>
      <c r="F133" s="283"/>
      <c r="G133" s="25"/>
      <c r="H133" s="285"/>
      <c r="I133" s="285"/>
      <c r="J133" s="114" t="str">
        <f t="shared" ref="J133:J196" si="2">IF($E133="","",IF(OR(($G133=0),($H133=0)),0,$G133/$H133*$I133))</f>
        <v/>
      </c>
      <c r="K133" s="106"/>
    </row>
    <row r="134" spans="1:11" ht="20.100000000000001" customHeight="1" x14ac:dyDescent="0.25">
      <c r="A134" s="51">
        <v>129</v>
      </c>
      <c r="B134" s="23"/>
      <c r="C134" s="23"/>
      <c r="D134" s="24"/>
      <c r="E134" s="24"/>
      <c r="F134" s="283"/>
      <c r="G134" s="25"/>
      <c r="H134" s="285"/>
      <c r="I134" s="285"/>
      <c r="J134" s="114" t="str">
        <f t="shared" si="2"/>
        <v/>
      </c>
      <c r="K134" s="106"/>
    </row>
    <row r="135" spans="1:11" ht="20.100000000000001" customHeight="1" x14ac:dyDescent="0.25">
      <c r="A135" s="51">
        <v>130</v>
      </c>
      <c r="B135" s="23"/>
      <c r="C135" s="23"/>
      <c r="D135" s="24"/>
      <c r="E135" s="24"/>
      <c r="F135" s="283"/>
      <c r="G135" s="25"/>
      <c r="H135" s="285"/>
      <c r="I135" s="285"/>
      <c r="J135" s="114" t="str">
        <f t="shared" si="2"/>
        <v/>
      </c>
      <c r="K135" s="106"/>
    </row>
    <row r="136" spans="1:11" ht="20.100000000000001" customHeight="1" x14ac:dyDescent="0.25">
      <c r="A136" s="51">
        <v>131</v>
      </c>
      <c r="B136" s="23"/>
      <c r="C136" s="23"/>
      <c r="D136" s="24"/>
      <c r="E136" s="24"/>
      <c r="F136" s="283"/>
      <c r="G136" s="25"/>
      <c r="H136" s="285"/>
      <c r="I136" s="285"/>
      <c r="J136" s="114" t="str">
        <f t="shared" si="2"/>
        <v/>
      </c>
      <c r="K136" s="106"/>
    </row>
    <row r="137" spans="1:11" ht="20.100000000000001" customHeight="1" x14ac:dyDescent="0.25">
      <c r="A137" s="51">
        <v>132</v>
      </c>
      <c r="B137" s="23"/>
      <c r="C137" s="23"/>
      <c r="D137" s="24"/>
      <c r="E137" s="24"/>
      <c r="F137" s="283"/>
      <c r="G137" s="25"/>
      <c r="H137" s="285"/>
      <c r="I137" s="285"/>
      <c r="J137" s="114" t="str">
        <f t="shared" si="2"/>
        <v/>
      </c>
      <c r="K137" s="106"/>
    </row>
    <row r="138" spans="1:11" ht="20.100000000000001" customHeight="1" x14ac:dyDescent="0.25">
      <c r="A138" s="51">
        <v>133</v>
      </c>
      <c r="B138" s="23"/>
      <c r="C138" s="23"/>
      <c r="D138" s="24"/>
      <c r="E138" s="24"/>
      <c r="F138" s="283"/>
      <c r="G138" s="25"/>
      <c r="H138" s="285"/>
      <c r="I138" s="285"/>
      <c r="J138" s="114" t="str">
        <f t="shared" si="2"/>
        <v/>
      </c>
      <c r="K138" s="106"/>
    </row>
    <row r="139" spans="1:11" ht="20.100000000000001" customHeight="1" x14ac:dyDescent="0.25">
      <c r="A139" s="51">
        <v>134</v>
      </c>
      <c r="B139" s="23"/>
      <c r="C139" s="23"/>
      <c r="D139" s="24"/>
      <c r="E139" s="24"/>
      <c r="F139" s="283"/>
      <c r="G139" s="25"/>
      <c r="H139" s="285"/>
      <c r="I139" s="285"/>
      <c r="J139" s="114" t="str">
        <f t="shared" si="2"/>
        <v/>
      </c>
      <c r="K139" s="106"/>
    </row>
    <row r="140" spans="1:11" ht="20.100000000000001" customHeight="1" x14ac:dyDescent="0.25">
      <c r="A140" s="51">
        <v>135</v>
      </c>
      <c r="B140" s="23"/>
      <c r="C140" s="23"/>
      <c r="D140" s="24"/>
      <c r="E140" s="24"/>
      <c r="F140" s="283"/>
      <c r="G140" s="25"/>
      <c r="H140" s="285"/>
      <c r="I140" s="285"/>
      <c r="J140" s="114" t="str">
        <f t="shared" si="2"/>
        <v/>
      </c>
      <c r="K140" s="106"/>
    </row>
    <row r="141" spans="1:11" ht="20.100000000000001" customHeight="1" x14ac:dyDescent="0.25">
      <c r="A141" s="51">
        <v>136</v>
      </c>
      <c r="B141" s="23"/>
      <c r="C141" s="23"/>
      <c r="D141" s="24"/>
      <c r="E141" s="24"/>
      <c r="F141" s="283"/>
      <c r="G141" s="25"/>
      <c r="H141" s="285"/>
      <c r="I141" s="285"/>
      <c r="J141" s="114" t="str">
        <f t="shared" si="2"/>
        <v/>
      </c>
      <c r="K141" s="106"/>
    </row>
    <row r="142" spans="1:11" ht="20.100000000000001" customHeight="1" x14ac:dyDescent="0.25">
      <c r="A142" s="51">
        <v>137</v>
      </c>
      <c r="B142" s="23"/>
      <c r="C142" s="23"/>
      <c r="D142" s="24"/>
      <c r="E142" s="24"/>
      <c r="F142" s="283"/>
      <c r="G142" s="25"/>
      <c r="H142" s="285"/>
      <c r="I142" s="285"/>
      <c r="J142" s="114" t="str">
        <f t="shared" si="2"/>
        <v/>
      </c>
      <c r="K142" s="106"/>
    </row>
    <row r="143" spans="1:11" ht="20.100000000000001" customHeight="1" x14ac:dyDescent="0.25">
      <c r="A143" s="51">
        <v>138</v>
      </c>
      <c r="B143" s="23"/>
      <c r="C143" s="23"/>
      <c r="D143" s="24"/>
      <c r="E143" s="24"/>
      <c r="F143" s="283"/>
      <c r="G143" s="25"/>
      <c r="H143" s="285"/>
      <c r="I143" s="285"/>
      <c r="J143" s="114" t="str">
        <f t="shared" si="2"/>
        <v/>
      </c>
      <c r="K143" s="106"/>
    </row>
    <row r="144" spans="1:11" ht="20.100000000000001" customHeight="1" x14ac:dyDescent="0.25">
      <c r="A144" s="51">
        <v>139</v>
      </c>
      <c r="B144" s="23"/>
      <c r="C144" s="23"/>
      <c r="D144" s="24"/>
      <c r="E144" s="24"/>
      <c r="F144" s="283"/>
      <c r="G144" s="25"/>
      <c r="H144" s="285"/>
      <c r="I144" s="285"/>
      <c r="J144" s="114" t="str">
        <f t="shared" si="2"/>
        <v/>
      </c>
      <c r="K144" s="106"/>
    </row>
    <row r="145" spans="1:11" ht="20.100000000000001" customHeight="1" x14ac:dyDescent="0.25">
      <c r="A145" s="51">
        <v>140</v>
      </c>
      <c r="B145" s="23"/>
      <c r="C145" s="23"/>
      <c r="D145" s="24"/>
      <c r="E145" s="24"/>
      <c r="F145" s="283"/>
      <c r="G145" s="25"/>
      <c r="H145" s="285"/>
      <c r="I145" s="285"/>
      <c r="J145" s="114" t="str">
        <f t="shared" si="2"/>
        <v/>
      </c>
      <c r="K145" s="106"/>
    </row>
    <row r="146" spans="1:11" ht="20.100000000000001" customHeight="1" x14ac:dyDescent="0.25">
      <c r="A146" s="51">
        <v>141</v>
      </c>
      <c r="B146" s="23"/>
      <c r="C146" s="23"/>
      <c r="D146" s="24"/>
      <c r="E146" s="24"/>
      <c r="F146" s="283"/>
      <c r="G146" s="25"/>
      <c r="H146" s="285"/>
      <c r="I146" s="285"/>
      <c r="J146" s="114" t="str">
        <f t="shared" si="2"/>
        <v/>
      </c>
      <c r="K146" s="106"/>
    </row>
    <row r="147" spans="1:11" ht="20.100000000000001" customHeight="1" x14ac:dyDescent="0.25">
      <c r="A147" s="51">
        <v>142</v>
      </c>
      <c r="B147" s="23"/>
      <c r="C147" s="23"/>
      <c r="D147" s="24"/>
      <c r="E147" s="24"/>
      <c r="F147" s="283"/>
      <c r="G147" s="25"/>
      <c r="H147" s="285"/>
      <c r="I147" s="285"/>
      <c r="J147" s="114" t="str">
        <f t="shared" si="2"/>
        <v/>
      </c>
      <c r="K147" s="106"/>
    </row>
    <row r="148" spans="1:11" ht="20.100000000000001" customHeight="1" x14ac:dyDescent="0.25">
      <c r="A148" s="51">
        <v>143</v>
      </c>
      <c r="B148" s="23"/>
      <c r="C148" s="23"/>
      <c r="D148" s="24"/>
      <c r="E148" s="24"/>
      <c r="F148" s="283"/>
      <c r="G148" s="25"/>
      <c r="H148" s="285"/>
      <c r="I148" s="285"/>
      <c r="J148" s="114" t="str">
        <f t="shared" si="2"/>
        <v/>
      </c>
      <c r="K148" s="106"/>
    </row>
    <row r="149" spans="1:11" ht="20.100000000000001" customHeight="1" x14ac:dyDescent="0.25">
      <c r="A149" s="51">
        <v>144</v>
      </c>
      <c r="B149" s="23"/>
      <c r="C149" s="23"/>
      <c r="D149" s="24"/>
      <c r="E149" s="24"/>
      <c r="F149" s="283"/>
      <c r="G149" s="25"/>
      <c r="H149" s="285"/>
      <c r="I149" s="285"/>
      <c r="J149" s="114" t="str">
        <f t="shared" si="2"/>
        <v/>
      </c>
      <c r="K149" s="106"/>
    </row>
    <row r="150" spans="1:11" ht="20.100000000000001" customHeight="1" x14ac:dyDescent="0.25">
      <c r="A150" s="51">
        <v>145</v>
      </c>
      <c r="B150" s="23"/>
      <c r="C150" s="23"/>
      <c r="D150" s="24"/>
      <c r="E150" s="24"/>
      <c r="F150" s="283"/>
      <c r="G150" s="25"/>
      <c r="H150" s="285"/>
      <c r="I150" s="285"/>
      <c r="J150" s="114" t="str">
        <f t="shared" si="2"/>
        <v/>
      </c>
      <c r="K150" s="106"/>
    </row>
    <row r="151" spans="1:11" ht="20.100000000000001" customHeight="1" x14ac:dyDescent="0.25">
      <c r="A151" s="51">
        <v>146</v>
      </c>
      <c r="B151" s="23"/>
      <c r="C151" s="23"/>
      <c r="D151" s="24"/>
      <c r="E151" s="24"/>
      <c r="F151" s="283"/>
      <c r="G151" s="25"/>
      <c r="H151" s="285"/>
      <c r="I151" s="285"/>
      <c r="J151" s="114" t="str">
        <f t="shared" si="2"/>
        <v/>
      </c>
      <c r="K151" s="106"/>
    </row>
    <row r="152" spans="1:11" ht="20.100000000000001" customHeight="1" x14ac:dyDescent="0.25">
      <c r="A152" s="51">
        <v>147</v>
      </c>
      <c r="B152" s="23"/>
      <c r="C152" s="23"/>
      <c r="D152" s="24"/>
      <c r="E152" s="24"/>
      <c r="F152" s="283"/>
      <c r="G152" s="25"/>
      <c r="H152" s="285"/>
      <c r="I152" s="285"/>
      <c r="J152" s="114" t="str">
        <f t="shared" si="2"/>
        <v/>
      </c>
      <c r="K152" s="106"/>
    </row>
    <row r="153" spans="1:11" ht="20.100000000000001" customHeight="1" x14ac:dyDescent="0.25">
      <c r="A153" s="51">
        <v>148</v>
      </c>
      <c r="B153" s="23"/>
      <c r="C153" s="23"/>
      <c r="D153" s="24"/>
      <c r="E153" s="24"/>
      <c r="F153" s="283"/>
      <c r="G153" s="25"/>
      <c r="H153" s="285"/>
      <c r="I153" s="285"/>
      <c r="J153" s="114" t="str">
        <f t="shared" si="2"/>
        <v/>
      </c>
      <c r="K153" s="106"/>
    </row>
    <row r="154" spans="1:11" ht="20.100000000000001" customHeight="1" x14ac:dyDescent="0.25">
      <c r="A154" s="51">
        <v>149</v>
      </c>
      <c r="B154" s="23"/>
      <c r="C154" s="23"/>
      <c r="D154" s="24"/>
      <c r="E154" s="24"/>
      <c r="F154" s="283"/>
      <c r="G154" s="25"/>
      <c r="H154" s="285"/>
      <c r="I154" s="285"/>
      <c r="J154" s="114" t="str">
        <f t="shared" si="2"/>
        <v/>
      </c>
      <c r="K154" s="106"/>
    </row>
    <row r="155" spans="1:11" ht="20.100000000000001" customHeight="1" x14ac:dyDescent="0.25">
      <c r="A155" s="51">
        <v>150</v>
      </c>
      <c r="B155" s="23"/>
      <c r="C155" s="23"/>
      <c r="D155" s="24"/>
      <c r="E155" s="24"/>
      <c r="F155" s="283"/>
      <c r="G155" s="25"/>
      <c r="H155" s="285"/>
      <c r="I155" s="285"/>
      <c r="J155" s="114" t="str">
        <f t="shared" si="2"/>
        <v/>
      </c>
      <c r="K155" s="106"/>
    </row>
    <row r="156" spans="1:11" ht="20.100000000000001" customHeight="1" x14ac:dyDescent="0.25">
      <c r="A156" s="51">
        <v>151</v>
      </c>
      <c r="B156" s="23"/>
      <c r="C156" s="23"/>
      <c r="D156" s="24"/>
      <c r="E156" s="24"/>
      <c r="F156" s="283"/>
      <c r="G156" s="25"/>
      <c r="H156" s="285"/>
      <c r="I156" s="285"/>
      <c r="J156" s="114" t="str">
        <f t="shared" si="2"/>
        <v/>
      </c>
      <c r="K156" s="106"/>
    </row>
    <row r="157" spans="1:11" ht="20.100000000000001" customHeight="1" x14ac:dyDescent="0.25">
      <c r="A157" s="51">
        <v>152</v>
      </c>
      <c r="B157" s="23"/>
      <c r="C157" s="23"/>
      <c r="D157" s="24"/>
      <c r="E157" s="24"/>
      <c r="F157" s="283"/>
      <c r="G157" s="25"/>
      <c r="H157" s="285"/>
      <c r="I157" s="285"/>
      <c r="J157" s="114" t="str">
        <f t="shared" si="2"/>
        <v/>
      </c>
      <c r="K157" s="106"/>
    </row>
    <row r="158" spans="1:11" ht="20.100000000000001" customHeight="1" x14ac:dyDescent="0.25">
      <c r="A158" s="51">
        <v>153</v>
      </c>
      <c r="B158" s="23"/>
      <c r="C158" s="23"/>
      <c r="D158" s="24"/>
      <c r="E158" s="24"/>
      <c r="F158" s="283"/>
      <c r="G158" s="25"/>
      <c r="H158" s="285"/>
      <c r="I158" s="285"/>
      <c r="J158" s="114" t="str">
        <f t="shared" si="2"/>
        <v/>
      </c>
      <c r="K158" s="106"/>
    </row>
    <row r="159" spans="1:11" ht="20.100000000000001" customHeight="1" x14ac:dyDescent="0.25">
      <c r="A159" s="51">
        <v>154</v>
      </c>
      <c r="B159" s="23"/>
      <c r="C159" s="23"/>
      <c r="D159" s="24"/>
      <c r="E159" s="24"/>
      <c r="F159" s="283"/>
      <c r="G159" s="25"/>
      <c r="H159" s="285"/>
      <c r="I159" s="285"/>
      <c r="J159" s="114" t="str">
        <f t="shared" si="2"/>
        <v/>
      </c>
      <c r="K159" s="106"/>
    </row>
    <row r="160" spans="1:11" ht="20.100000000000001" customHeight="1" x14ac:dyDescent="0.25">
      <c r="A160" s="51">
        <v>155</v>
      </c>
      <c r="B160" s="23"/>
      <c r="C160" s="23"/>
      <c r="D160" s="24"/>
      <c r="E160" s="24"/>
      <c r="F160" s="283"/>
      <c r="G160" s="25"/>
      <c r="H160" s="285"/>
      <c r="I160" s="285"/>
      <c r="J160" s="114" t="str">
        <f t="shared" si="2"/>
        <v/>
      </c>
      <c r="K160" s="106"/>
    </row>
    <row r="161" spans="1:11" ht="20.100000000000001" customHeight="1" x14ac:dyDescent="0.25">
      <c r="A161" s="51">
        <v>156</v>
      </c>
      <c r="B161" s="23"/>
      <c r="C161" s="23"/>
      <c r="D161" s="24"/>
      <c r="E161" s="24"/>
      <c r="F161" s="283"/>
      <c r="G161" s="25"/>
      <c r="H161" s="285"/>
      <c r="I161" s="285"/>
      <c r="J161" s="114" t="str">
        <f t="shared" si="2"/>
        <v/>
      </c>
      <c r="K161" s="106"/>
    </row>
    <row r="162" spans="1:11" ht="20.100000000000001" customHeight="1" x14ac:dyDescent="0.25">
      <c r="A162" s="51">
        <v>157</v>
      </c>
      <c r="B162" s="23"/>
      <c r="C162" s="23"/>
      <c r="D162" s="24"/>
      <c r="E162" s="24"/>
      <c r="F162" s="283"/>
      <c r="G162" s="25"/>
      <c r="H162" s="285"/>
      <c r="I162" s="285"/>
      <c r="J162" s="114" t="str">
        <f t="shared" si="2"/>
        <v/>
      </c>
      <c r="K162" s="106"/>
    </row>
    <row r="163" spans="1:11" ht="20.100000000000001" customHeight="1" x14ac:dyDescent="0.25">
      <c r="A163" s="51">
        <v>158</v>
      </c>
      <c r="B163" s="23"/>
      <c r="C163" s="23"/>
      <c r="D163" s="24"/>
      <c r="E163" s="24"/>
      <c r="F163" s="283"/>
      <c r="G163" s="25"/>
      <c r="H163" s="285"/>
      <c r="I163" s="285"/>
      <c r="J163" s="114" t="str">
        <f t="shared" si="2"/>
        <v/>
      </c>
      <c r="K163" s="106"/>
    </row>
    <row r="164" spans="1:11" ht="20.100000000000001" customHeight="1" x14ac:dyDescent="0.25">
      <c r="A164" s="51">
        <v>159</v>
      </c>
      <c r="B164" s="23"/>
      <c r="C164" s="23"/>
      <c r="D164" s="24"/>
      <c r="E164" s="24"/>
      <c r="F164" s="283"/>
      <c r="G164" s="25"/>
      <c r="H164" s="285"/>
      <c r="I164" s="285"/>
      <c r="J164" s="114" t="str">
        <f t="shared" si="2"/>
        <v/>
      </c>
      <c r="K164" s="106"/>
    </row>
    <row r="165" spans="1:11" ht="20.100000000000001" customHeight="1" x14ac:dyDescent="0.25">
      <c r="A165" s="51">
        <v>160</v>
      </c>
      <c r="B165" s="23"/>
      <c r="C165" s="23"/>
      <c r="D165" s="24"/>
      <c r="E165" s="24"/>
      <c r="F165" s="283"/>
      <c r="G165" s="25"/>
      <c r="H165" s="285"/>
      <c r="I165" s="285"/>
      <c r="J165" s="114" t="str">
        <f t="shared" si="2"/>
        <v/>
      </c>
      <c r="K165" s="106"/>
    </row>
    <row r="166" spans="1:11" ht="20.100000000000001" customHeight="1" x14ac:dyDescent="0.25">
      <c r="A166" s="51">
        <v>161</v>
      </c>
      <c r="B166" s="23"/>
      <c r="C166" s="23"/>
      <c r="D166" s="24"/>
      <c r="E166" s="24"/>
      <c r="F166" s="283"/>
      <c r="G166" s="25"/>
      <c r="H166" s="285"/>
      <c r="I166" s="285"/>
      <c r="J166" s="114" t="str">
        <f t="shared" si="2"/>
        <v/>
      </c>
      <c r="K166" s="106"/>
    </row>
    <row r="167" spans="1:11" ht="20.100000000000001" customHeight="1" x14ac:dyDescent="0.25">
      <c r="A167" s="51">
        <v>162</v>
      </c>
      <c r="B167" s="23"/>
      <c r="C167" s="23"/>
      <c r="D167" s="24"/>
      <c r="E167" s="24"/>
      <c r="F167" s="283"/>
      <c r="G167" s="25"/>
      <c r="H167" s="285"/>
      <c r="I167" s="285"/>
      <c r="J167" s="114" t="str">
        <f t="shared" si="2"/>
        <v/>
      </c>
      <c r="K167" s="106"/>
    </row>
    <row r="168" spans="1:11" ht="20.100000000000001" customHeight="1" x14ac:dyDescent="0.25">
      <c r="A168" s="51">
        <v>163</v>
      </c>
      <c r="B168" s="23"/>
      <c r="C168" s="23"/>
      <c r="D168" s="24"/>
      <c r="E168" s="24"/>
      <c r="F168" s="283"/>
      <c r="G168" s="25"/>
      <c r="H168" s="285"/>
      <c r="I168" s="285"/>
      <c r="J168" s="114" t="str">
        <f t="shared" si="2"/>
        <v/>
      </c>
      <c r="K168" s="106"/>
    </row>
    <row r="169" spans="1:11" ht="20.100000000000001" customHeight="1" x14ac:dyDescent="0.25">
      <c r="A169" s="51">
        <v>164</v>
      </c>
      <c r="B169" s="23"/>
      <c r="C169" s="23"/>
      <c r="D169" s="24"/>
      <c r="E169" s="24"/>
      <c r="F169" s="283"/>
      <c r="G169" s="25"/>
      <c r="H169" s="285"/>
      <c r="I169" s="285"/>
      <c r="J169" s="114" t="str">
        <f t="shared" si="2"/>
        <v/>
      </c>
      <c r="K169" s="106"/>
    </row>
    <row r="170" spans="1:11" ht="20.100000000000001" customHeight="1" x14ac:dyDescent="0.25">
      <c r="A170" s="51">
        <v>165</v>
      </c>
      <c r="B170" s="23"/>
      <c r="C170" s="23"/>
      <c r="D170" s="24"/>
      <c r="E170" s="24"/>
      <c r="F170" s="283"/>
      <c r="G170" s="25"/>
      <c r="H170" s="285"/>
      <c r="I170" s="285"/>
      <c r="J170" s="114" t="str">
        <f t="shared" si="2"/>
        <v/>
      </c>
      <c r="K170" s="106"/>
    </row>
    <row r="171" spans="1:11" ht="20.100000000000001" customHeight="1" x14ac:dyDescent="0.25">
      <c r="A171" s="51">
        <v>166</v>
      </c>
      <c r="B171" s="23"/>
      <c r="C171" s="23"/>
      <c r="D171" s="24"/>
      <c r="E171" s="24"/>
      <c r="F171" s="283"/>
      <c r="G171" s="25"/>
      <c r="H171" s="285"/>
      <c r="I171" s="285"/>
      <c r="J171" s="114" t="str">
        <f t="shared" si="2"/>
        <v/>
      </c>
      <c r="K171" s="106"/>
    </row>
    <row r="172" spans="1:11" ht="20.100000000000001" customHeight="1" x14ac:dyDescent="0.25">
      <c r="A172" s="51">
        <v>167</v>
      </c>
      <c r="B172" s="23"/>
      <c r="C172" s="23"/>
      <c r="D172" s="24"/>
      <c r="E172" s="24"/>
      <c r="F172" s="283"/>
      <c r="G172" s="25"/>
      <c r="H172" s="285"/>
      <c r="I172" s="285"/>
      <c r="J172" s="114" t="str">
        <f t="shared" si="2"/>
        <v/>
      </c>
      <c r="K172" s="106"/>
    </row>
    <row r="173" spans="1:11" ht="20.100000000000001" customHeight="1" x14ac:dyDescent="0.25">
      <c r="A173" s="51">
        <v>168</v>
      </c>
      <c r="B173" s="23"/>
      <c r="C173" s="23"/>
      <c r="D173" s="24"/>
      <c r="E173" s="24"/>
      <c r="F173" s="283"/>
      <c r="G173" s="25"/>
      <c r="H173" s="285"/>
      <c r="I173" s="285"/>
      <c r="J173" s="114" t="str">
        <f t="shared" si="2"/>
        <v/>
      </c>
      <c r="K173" s="106"/>
    </row>
    <row r="174" spans="1:11" ht="20.100000000000001" customHeight="1" x14ac:dyDescent="0.25">
      <c r="A174" s="51">
        <v>169</v>
      </c>
      <c r="B174" s="23"/>
      <c r="C174" s="23"/>
      <c r="D174" s="24"/>
      <c r="E174" s="24"/>
      <c r="F174" s="283"/>
      <c r="G174" s="25"/>
      <c r="H174" s="285"/>
      <c r="I174" s="285"/>
      <c r="J174" s="114" t="str">
        <f t="shared" si="2"/>
        <v/>
      </c>
      <c r="K174" s="106"/>
    </row>
    <row r="175" spans="1:11" ht="20.100000000000001" customHeight="1" x14ac:dyDescent="0.25">
      <c r="A175" s="51">
        <v>170</v>
      </c>
      <c r="B175" s="23"/>
      <c r="C175" s="23"/>
      <c r="D175" s="24"/>
      <c r="E175" s="24"/>
      <c r="F175" s="283"/>
      <c r="G175" s="25"/>
      <c r="H175" s="285"/>
      <c r="I175" s="285"/>
      <c r="J175" s="114" t="str">
        <f t="shared" si="2"/>
        <v/>
      </c>
      <c r="K175" s="106"/>
    </row>
    <row r="176" spans="1:11" ht="20.100000000000001" customHeight="1" x14ac:dyDescent="0.25">
      <c r="A176" s="51">
        <v>171</v>
      </c>
      <c r="B176" s="23"/>
      <c r="C176" s="23"/>
      <c r="D176" s="24"/>
      <c r="E176" s="24"/>
      <c r="F176" s="283"/>
      <c r="G176" s="25"/>
      <c r="H176" s="285"/>
      <c r="I176" s="285"/>
      <c r="J176" s="114" t="str">
        <f t="shared" si="2"/>
        <v/>
      </c>
      <c r="K176" s="106"/>
    </row>
    <row r="177" spans="1:11" ht="20.100000000000001" customHeight="1" x14ac:dyDescent="0.25">
      <c r="A177" s="51">
        <v>172</v>
      </c>
      <c r="B177" s="23"/>
      <c r="C177" s="23"/>
      <c r="D177" s="24"/>
      <c r="E177" s="24"/>
      <c r="F177" s="283"/>
      <c r="G177" s="25"/>
      <c r="H177" s="285"/>
      <c r="I177" s="285"/>
      <c r="J177" s="114" t="str">
        <f t="shared" si="2"/>
        <v/>
      </c>
      <c r="K177" s="106"/>
    </row>
    <row r="178" spans="1:11" ht="20.100000000000001" customHeight="1" x14ac:dyDescent="0.25">
      <c r="A178" s="51">
        <v>173</v>
      </c>
      <c r="B178" s="23"/>
      <c r="C178" s="23"/>
      <c r="D178" s="24"/>
      <c r="E178" s="24"/>
      <c r="F178" s="283"/>
      <c r="G178" s="25"/>
      <c r="H178" s="285"/>
      <c r="I178" s="285"/>
      <c r="J178" s="114" t="str">
        <f t="shared" si="2"/>
        <v/>
      </c>
      <c r="K178" s="106"/>
    </row>
    <row r="179" spans="1:11" ht="20.100000000000001" customHeight="1" x14ac:dyDescent="0.25">
      <c r="A179" s="51">
        <v>174</v>
      </c>
      <c r="B179" s="23"/>
      <c r="C179" s="23"/>
      <c r="D179" s="24"/>
      <c r="E179" s="24"/>
      <c r="F179" s="283"/>
      <c r="G179" s="25"/>
      <c r="H179" s="285"/>
      <c r="I179" s="285"/>
      <c r="J179" s="114" t="str">
        <f t="shared" si="2"/>
        <v/>
      </c>
      <c r="K179" s="106"/>
    </row>
    <row r="180" spans="1:11" ht="20.100000000000001" customHeight="1" x14ac:dyDescent="0.25">
      <c r="A180" s="51">
        <v>175</v>
      </c>
      <c r="B180" s="23"/>
      <c r="C180" s="23"/>
      <c r="D180" s="24"/>
      <c r="E180" s="24"/>
      <c r="F180" s="283"/>
      <c r="G180" s="25"/>
      <c r="H180" s="285"/>
      <c r="I180" s="285"/>
      <c r="J180" s="114" t="str">
        <f t="shared" si="2"/>
        <v/>
      </c>
      <c r="K180" s="106"/>
    </row>
    <row r="181" spans="1:11" ht="20.100000000000001" customHeight="1" x14ac:dyDescent="0.25">
      <c r="A181" s="51">
        <v>176</v>
      </c>
      <c r="B181" s="23"/>
      <c r="C181" s="23"/>
      <c r="D181" s="24"/>
      <c r="E181" s="24"/>
      <c r="F181" s="283"/>
      <c r="G181" s="25"/>
      <c r="H181" s="285"/>
      <c r="I181" s="285"/>
      <c r="J181" s="114" t="str">
        <f t="shared" si="2"/>
        <v/>
      </c>
      <c r="K181" s="106"/>
    </row>
    <row r="182" spans="1:11" ht="20.100000000000001" customHeight="1" x14ac:dyDescent="0.25">
      <c r="A182" s="51">
        <v>177</v>
      </c>
      <c r="B182" s="23"/>
      <c r="C182" s="23"/>
      <c r="D182" s="24"/>
      <c r="E182" s="24"/>
      <c r="F182" s="283"/>
      <c r="G182" s="25"/>
      <c r="H182" s="285"/>
      <c r="I182" s="285"/>
      <c r="J182" s="114" t="str">
        <f t="shared" si="2"/>
        <v/>
      </c>
      <c r="K182" s="106"/>
    </row>
    <row r="183" spans="1:11" ht="20.100000000000001" customHeight="1" x14ac:dyDescent="0.25">
      <c r="A183" s="51">
        <v>178</v>
      </c>
      <c r="B183" s="23"/>
      <c r="C183" s="23"/>
      <c r="D183" s="24"/>
      <c r="E183" s="24"/>
      <c r="F183" s="283"/>
      <c r="G183" s="25"/>
      <c r="H183" s="285"/>
      <c r="I183" s="285"/>
      <c r="J183" s="114" t="str">
        <f t="shared" si="2"/>
        <v/>
      </c>
      <c r="K183" s="106"/>
    </row>
    <row r="184" spans="1:11" ht="20.100000000000001" customHeight="1" x14ac:dyDescent="0.25">
      <c r="A184" s="51">
        <v>179</v>
      </c>
      <c r="B184" s="23"/>
      <c r="C184" s="23"/>
      <c r="D184" s="24"/>
      <c r="E184" s="24"/>
      <c r="F184" s="283"/>
      <c r="G184" s="25"/>
      <c r="H184" s="285"/>
      <c r="I184" s="285"/>
      <c r="J184" s="114" t="str">
        <f t="shared" si="2"/>
        <v/>
      </c>
      <c r="K184" s="106"/>
    </row>
    <row r="185" spans="1:11" ht="20.100000000000001" customHeight="1" x14ac:dyDescent="0.25">
      <c r="A185" s="51">
        <v>180</v>
      </c>
      <c r="B185" s="23"/>
      <c r="C185" s="23"/>
      <c r="D185" s="24"/>
      <c r="E185" s="24"/>
      <c r="F185" s="283"/>
      <c r="G185" s="25"/>
      <c r="H185" s="285"/>
      <c r="I185" s="285"/>
      <c r="J185" s="114" t="str">
        <f t="shared" si="2"/>
        <v/>
      </c>
      <c r="K185" s="106"/>
    </row>
    <row r="186" spans="1:11" ht="20.100000000000001" customHeight="1" x14ac:dyDescent="0.25">
      <c r="A186" s="51">
        <v>181</v>
      </c>
      <c r="B186" s="23"/>
      <c r="C186" s="23"/>
      <c r="D186" s="24"/>
      <c r="E186" s="24"/>
      <c r="F186" s="283"/>
      <c r="G186" s="25"/>
      <c r="H186" s="285"/>
      <c r="I186" s="285"/>
      <c r="J186" s="114" t="str">
        <f t="shared" si="2"/>
        <v/>
      </c>
      <c r="K186" s="106"/>
    </row>
    <row r="187" spans="1:11" ht="20.100000000000001" customHeight="1" x14ac:dyDescent="0.25">
      <c r="A187" s="51">
        <v>182</v>
      </c>
      <c r="B187" s="23"/>
      <c r="C187" s="23"/>
      <c r="D187" s="24"/>
      <c r="E187" s="24"/>
      <c r="F187" s="283"/>
      <c r="G187" s="25"/>
      <c r="H187" s="285"/>
      <c r="I187" s="285"/>
      <c r="J187" s="114" t="str">
        <f t="shared" si="2"/>
        <v/>
      </c>
      <c r="K187" s="106"/>
    </row>
    <row r="188" spans="1:11" ht="20.100000000000001" customHeight="1" x14ac:dyDescent="0.25">
      <c r="A188" s="51">
        <v>183</v>
      </c>
      <c r="B188" s="23"/>
      <c r="C188" s="23"/>
      <c r="D188" s="24"/>
      <c r="E188" s="24"/>
      <c r="F188" s="283"/>
      <c r="G188" s="25"/>
      <c r="H188" s="285"/>
      <c r="I188" s="285"/>
      <c r="J188" s="114" t="str">
        <f t="shared" si="2"/>
        <v/>
      </c>
      <c r="K188" s="106"/>
    </row>
    <row r="189" spans="1:11" ht="20.100000000000001" customHeight="1" x14ac:dyDescent="0.25">
      <c r="A189" s="51">
        <v>184</v>
      </c>
      <c r="B189" s="23"/>
      <c r="C189" s="23"/>
      <c r="D189" s="24"/>
      <c r="E189" s="24"/>
      <c r="F189" s="283"/>
      <c r="G189" s="25"/>
      <c r="H189" s="285"/>
      <c r="I189" s="285"/>
      <c r="J189" s="114" t="str">
        <f t="shared" si="2"/>
        <v/>
      </c>
      <c r="K189" s="106"/>
    </row>
    <row r="190" spans="1:11" ht="20.100000000000001" customHeight="1" x14ac:dyDescent="0.25">
      <c r="A190" s="51">
        <v>185</v>
      </c>
      <c r="B190" s="23"/>
      <c r="C190" s="23"/>
      <c r="D190" s="24"/>
      <c r="E190" s="24"/>
      <c r="F190" s="283"/>
      <c r="G190" s="25"/>
      <c r="H190" s="285"/>
      <c r="I190" s="285"/>
      <c r="J190" s="114" t="str">
        <f t="shared" si="2"/>
        <v/>
      </c>
      <c r="K190" s="106"/>
    </row>
    <row r="191" spans="1:11" ht="20.100000000000001" customHeight="1" x14ac:dyDescent="0.25">
      <c r="A191" s="51">
        <v>186</v>
      </c>
      <c r="B191" s="23"/>
      <c r="C191" s="23"/>
      <c r="D191" s="24"/>
      <c r="E191" s="24"/>
      <c r="F191" s="283"/>
      <c r="G191" s="25"/>
      <c r="H191" s="285"/>
      <c r="I191" s="285"/>
      <c r="J191" s="114" t="str">
        <f t="shared" si="2"/>
        <v/>
      </c>
      <c r="K191" s="106"/>
    </row>
    <row r="192" spans="1:11" ht="20.100000000000001" customHeight="1" x14ac:dyDescent="0.25">
      <c r="A192" s="51">
        <v>187</v>
      </c>
      <c r="B192" s="23"/>
      <c r="C192" s="23"/>
      <c r="D192" s="24"/>
      <c r="E192" s="24"/>
      <c r="F192" s="283"/>
      <c r="G192" s="25"/>
      <c r="H192" s="285"/>
      <c r="I192" s="285"/>
      <c r="J192" s="114" t="str">
        <f t="shared" si="2"/>
        <v/>
      </c>
      <c r="K192" s="106"/>
    </row>
    <row r="193" spans="1:11" ht="20.100000000000001" customHeight="1" x14ac:dyDescent="0.25">
      <c r="A193" s="51">
        <v>188</v>
      </c>
      <c r="B193" s="23"/>
      <c r="C193" s="23"/>
      <c r="D193" s="24"/>
      <c r="E193" s="24"/>
      <c r="F193" s="283"/>
      <c r="G193" s="25"/>
      <c r="H193" s="285"/>
      <c r="I193" s="285"/>
      <c r="J193" s="114" t="str">
        <f t="shared" si="2"/>
        <v/>
      </c>
      <c r="K193" s="106"/>
    </row>
    <row r="194" spans="1:11" ht="20.100000000000001" customHeight="1" x14ac:dyDescent="0.25">
      <c r="A194" s="51">
        <v>189</v>
      </c>
      <c r="B194" s="23"/>
      <c r="C194" s="23"/>
      <c r="D194" s="24"/>
      <c r="E194" s="24"/>
      <c r="F194" s="283"/>
      <c r="G194" s="25"/>
      <c r="H194" s="285"/>
      <c r="I194" s="285"/>
      <c r="J194" s="114" t="str">
        <f t="shared" si="2"/>
        <v/>
      </c>
      <c r="K194" s="106"/>
    </row>
    <row r="195" spans="1:11" ht="20.100000000000001" customHeight="1" x14ac:dyDescent="0.25">
      <c r="A195" s="51">
        <v>190</v>
      </c>
      <c r="B195" s="23"/>
      <c r="C195" s="23"/>
      <c r="D195" s="24"/>
      <c r="E195" s="24"/>
      <c r="F195" s="283"/>
      <c r="G195" s="25"/>
      <c r="H195" s="285"/>
      <c r="I195" s="285"/>
      <c r="J195" s="114" t="str">
        <f t="shared" si="2"/>
        <v/>
      </c>
      <c r="K195" s="106"/>
    </row>
    <row r="196" spans="1:11" ht="20.100000000000001" customHeight="1" x14ac:dyDescent="0.25">
      <c r="A196" s="51">
        <v>191</v>
      </c>
      <c r="B196" s="23"/>
      <c r="C196" s="23"/>
      <c r="D196" s="24"/>
      <c r="E196" s="24"/>
      <c r="F196" s="283"/>
      <c r="G196" s="25"/>
      <c r="H196" s="285"/>
      <c r="I196" s="285"/>
      <c r="J196" s="114" t="str">
        <f t="shared" si="2"/>
        <v/>
      </c>
      <c r="K196" s="106"/>
    </row>
    <row r="197" spans="1:11" ht="20.100000000000001" customHeight="1" x14ac:dyDescent="0.25">
      <c r="A197" s="51">
        <v>192</v>
      </c>
      <c r="B197" s="23"/>
      <c r="C197" s="23"/>
      <c r="D197" s="24"/>
      <c r="E197" s="24"/>
      <c r="F197" s="283"/>
      <c r="G197" s="25"/>
      <c r="H197" s="285"/>
      <c r="I197" s="285"/>
      <c r="J197" s="114" t="str">
        <f t="shared" ref="J197:J260" si="3">IF($E197="","",IF(OR(($G197=0),($H197=0)),0,$G197/$H197*$I197))</f>
        <v/>
      </c>
      <c r="K197" s="106"/>
    </row>
    <row r="198" spans="1:11" ht="20.100000000000001" customHeight="1" x14ac:dyDescent="0.25">
      <c r="A198" s="51">
        <v>193</v>
      </c>
      <c r="B198" s="23"/>
      <c r="C198" s="23"/>
      <c r="D198" s="24"/>
      <c r="E198" s="24"/>
      <c r="F198" s="283"/>
      <c r="G198" s="25"/>
      <c r="H198" s="285"/>
      <c r="I198" s="285"/>
      <c r="J198" s="114" t="str">
        <f t="shared" si="3"/>
        <v/>
      </c>
      <c r="K198" s="106"/>
    </row>
    <row r="199" spans="1:11" ht="20.100000000000001" customHeight="1" x14ac:dyDescent="0.25">
      <c r="A199" s="51">
        <v>194</v>
      </c>
      <c r="B199" s="23"/>
      <c r="C199" s="23"/>
      <c r="D199" s="24"/>
      <c r="E199" s="24"/>
      <c r="F199" s="283"/>
      <c r="G199" s="25"/>
      <c r="H199" s="285"/>
      <c r="I199" s="285"/>
      <c r="J199" s="114" t="str">
        <f t="shared" si="3"/>
        <v/>
      </c>
      <c r="K199" s="106"/>
    </row>
    <row r="200" spans="1:11" ht="20.100000000000001" customHeight="1" x14ac:dyDescent="0.25">
      <c r="A200" s="51">
        <v>195</v>
      </c>
      <c r="B200" s="23"/>
      <c r="C200" s="23"/>
      <c r="D200" s="24"/>
      <c r="E200" s="24"/>
      <c r="F200" s="283"/>
      <c r="G200" s="25"/>
      <c r="H200" s="285"/>
      <c r="I200" s="285"/>
      <c r="J200" s="114" t="str">
        <f t="shared" si="3"/>
        <v/>
      </c>
      <c r="K200" s="106"/>
    </row>
    <row r="201" spans="1:11" ht="20.100000000000001" customHeight="1" x14ac:dyDescent="0.25">
      <c r="A201" s="51">
        <v>196</v>
      </c>
      <c r="B201" s="23"/>
      <c r="C201" s="23"/>
      <c r="D201" s="24"/>
      <c r="E201" s="24"/>
      <c r="F201" s="283"/>
      <c r="G201" s="25"/>
      <c r="H201" s="285"/>
      <c r="I201" s="285"/>
      <c r="J201" s="114" t="str">
        <f t="shared" si="3"/>
        <v/>
      </c>
      <c r="K201" s="106"/>
    </row>
    <row r="202" spans="1:11" ht="20.100000000000001" customHeight="1" x14ac:dyDescent="0.25">
      <c r="A202" s="51">
        <v>197</v>
      </c>
      <c r="B202" s="23"/>
      <c r="C202" s="23"/>
      <c r="D202" s="24"/>
      <c r="E202" s="24"/>
      <c r="F202" s="283"/>
      <c r="G202" s="25"/>
      <c r="H202" s="285"/>
      <c r="I202" s="285"/>
      <c r="J202" s="114" t="str">
        <f t="shared" si="3"/>
        <v/>
      </c>
      <c r="K202" s="106"/>
    </row>
    <row r="203" spans="1:11" ht="20.100000000000001" customHeight="1" x14ac:dyDescent="0.25">
      <c r="A203" s="51">
        <v>198</v>
      </c>
      <c r="B203" s="23"/>
      <c r="C203" s="23"/>
      <c r="D203" s="24"/>
      <c r="E203" s="24"/>
      <c r="F203" s="283"/>
      <c r="G203" s="25"/>
      <c r="H203" s="285"/>
      <c r="I203" s="285"/>
      <c r="J203" s="114" t="str">
        <f t="shared" si="3"/>
        <v/>
      </c>
      <c r="K203" s="106"/>
    </row>
    <row r="204" spans="1:11" ht="20.100000000000001" customHeight="1" x14ac:dyDescent="0.25">
      <c r="A204" s="51">
        <v>199</v>
      </c>
      <c r="B204" s="23"/>
      <c r="C204" s="23"/>
      <c r="D204" s="24"/>
      <c r="E204" s="24"/>
      <c r="F204" s="283"/>
      <c r="G204" s="25"/>
      <c r="H204" s="285"/>
      <c r="I204" s="285"/>
      <c r="J204" s="114" t="str">
        <f t="shared" si="3"/>
        <v/>
      </c>
      <c r="K204" s="106"/>
    </row>
    <row r="205" spans="1:11" ht="20.100000000000001" customHeight="1" x14ac:dyDescent="0.25">
      <c r="A205" s="51">
        <v>200</v>
      </c>
      <c r="B205" s="23"/>
      <c r="C205" s="23"/>
      <c r="D205" s="24"/>
      <c r="E205" s="24"/>
      <c r="F205" s="283"/>
      <c r="G205" s="25"/>
      <c r="H205" s="285"/>
      <c r="I205" s="285"/>
      <c r="J205" s="114" t="str">
        <f t="shared" si="3"/>
        <v/>
      </c>
      <c r="K205" s="106"/>
    </row>
    <row r="206" spans="1:11" ht="20.100000000000001" customHeight="1" x14ac:dyDescent="0.25">
      <c r="A206" s="51">
        <v>201</v>
      </c>
      <c r="B206" s="23"/>
      <c r="C206" s="23"/>
      <c r="D206" s="24"/>
      <c r="E206" s="24"/>
      <c r="F206" s="283"/>
      <c r="G206" s="25"/>
      <c r="H206" s="285"/>
      <c r="I206" s="285"/>
      <c r="J206" s="114" t="str">
        <f t="shared" si="3"/>
        <v/>
      </c>
      <c r="K206" s="106"/>
    </row>
    <row r="207" spans="1:11" ht="20.100000000000001" customHeight="1" x14ac:dyDescent="0.25">
      <c r="A207" s="51">
        <v>202</v>
      </c>
      <c r="B207" s="23"/>
      <c r="C207" s="23"/>
      <c r="D207" s="24"/>
      <c r="E207" s="24"/>
      <c r="F207" s="283"/>
      <c r="G207" s="25"/>
      <c r="H207" s="285"/>
      <c r="I207" s="285"/>
      <c r="J207" s="114" t="str">
        <f t="shared" si="3"/>
        <v/>
      </c>
      <c r="K207" s="106"/>
    </row>
    <row r="208" spans="1:11" ht="20.100000000000001" customHeight="1" x14ac:dyDescent="0.25">
      <c r="A208" s="51">
        <v>203</v>
      </c>
      <c r="B208" s="23"/>
      <c r="C208" s="23"/>
      <c r="D208" s="24"/>
      <c r="E208" s="24"/>
      <c r="F208" s="283"/>
      <c r="G208" s="25"/>
      <c r="H208" s="285"/>
      <c r="I208" s="285"/>
      <c r="J208" s="114" t="str">
        <f t="shared" si="3"/>
        <v/>
      </c>
      <c r="K208" s="106"/>
    </row>
    <row r="209" spans="1:11" ht="20.100000000000001" customHeight="1" x14ac:dyDescent="0.25">
      <c r="A209" s="51">
        <v>204</v>
      </c>
      <c r="B209" s="23"/>
      <c r="C209" s="23"/>
      <c r="D209" s="24"/>
      <c r="E209" s="24"/>
      <c r="F209" s="283"/>
      <c r="G209" s="25"/>
      <c r="H209" s="285"/>
      <c r="I209" s="285"/>
      <c r="J209" s="114" t="str">
        <f t="shared" si="3"/>
        <v/>
      </c>
      <c r="K209" s="106"/>
    </row>
    <row r="210" spans="1:11" ht="20.100000000000001" customHeight="1" x14ac:dyDescent="0.25">
      <c r="A210" s="51">
        <v>205</v>
      </c>
      <c r="B210" s="23"/>
      <c r="C210" s="23"/>
      <c r="D210" s="24"/>
      <c r="E210" s="24"/>
      <c r="F210" s="283"/>
      <c r="G210" s="25"/>
      <c r="H210" s="285"/>
      <c r="I210" s="285"/>
      <c r="J210" s="114" t="str">
        <f t="shared" si="3"/>
        <v/>
      </c>
      <c r="K210" s="106"/>
    </row>
    <row r="211" spans="1:11" ht="20.100000000000001" customHeight="1" x14ac:dyDescent="0.25">
      <c r="A211" s="51">
        <v>206</v>
      </c>
      <c r="B211" s="23"/>
      <c r="C211" s="23"/>
      <c r="D211" s="24"/>
      <c r="E211" s="24"/>
      <c r="F211" s="283"/>
      <c r="G211" s="25"/>
      <c r="H211" s="285"/>
      <c r="I211" s="285"/>
      <c r="J211" s="114" t="str">
        <f t="shared" si="3"/>
        <v/>
      </c>
      <c r="K211" s="106"/>
    </row>
    <row r="212" spans="1:11" ht="20.100000000000001" customHeight="1" x14ac:dyDescent="0.25">
      <c r="A212" s="51">
        <v>207</v>
      </c>
      <c r="B212" s="23"/>
      <c r="C212" s="23"/>
      <c r="D212" s="24"/>
      <c r="E212" s="24"/>
      <c r="F212" s="283"/>
      <c r="G212" s="25"/>
      <c r="H212" s="285"/>
      <c r="I212" s="285"/>
      <c r="J212" s="114" t="str">
        <f t="shared" si="3"/>
        <v/>
      </c>
      <c r="K212" s="106"/>
    </row>
    <row r="213" spans="1:11" ht="20.100000000000001" customHeight="1" x14ac:dyDescent="0.25">
      <c r="A213" s="51">
        <v>208</v>
      </c>
      <c r="B213" s="23"/>
      <c r="C213" s="23"/>
      <c r="D213" s="24"/>
      <c r="E213" s="24"/>
      <c r="F213" s="283"/>
      <c r="G213" s="25"/>
      <c r="H213" s="285"/>
      <c r="I213" s="285"/>
      <c r="J213" s="114" t="str">
        <f t="shared" si="3"/>
        <v/>
      </c>
      <c r="K213" s="106"/>
    </row>
    <row r="214" spans="1:11" ht="20.100000000000001" customHeight="1" x14ac:dyDescent="0.25">
      <c r="A214" s="51">
        <v>209</v>
      </c>
      <c r="B214" s="23"/>
      <c r="C214" s="23"/>
      <c r="D214" s="24"/>
      <c r="E214" s="24"/>
      <c r="F214" s="283"/>
      <c r="G214" s="25"/>
      <c r="H214" s="285"/>
      <c r="I214" s="285"/>
      <c r="J214" s="114" t="str">
        <f t="shared" si="3"/>
        <v/>
      </c>
      <c r="K214" s="106"/>
    </row>
    <row r="215" spans="1:11" ht="20.100000000000001" customHeight="1" x14ac:dyDescent="0.25">
      <c r="A215" s="51">
        <v>210</v>
      </c>
      <c r="B215" s="23"/>
      <c r="C215" s="23"/>
      <c r="D215" s="24"/>
      <c r="E215" s="24"/>
      <c r="F215" s="283"/>
      <c r="G215" s="25"/>
      <c r="H215" s="285"/>
      <c r="I215" s="285"/>
      <c r="J215" s="114" t="str">
        <f t="shared" si="3"/>
        <v/>
      </c>
      <c r="K215" s="106"/>
    </row>
    <row r="216" spans="1:11" ht="20.100000000000001" customHeight="1" x14ac:dyDescent="0.25">
      <c r="A216" s="51">
        <v>211</v>
      </c>
      <c r="B216" s="23"/>
      <c r="C216" s="23"/>
      <c r="D216" s="24"/>
      <c r="E216" s="24"/>
      <c r="F216" s="283"/>
      <c r="G216" s="25"/>
      <c r="H216" s="285"/>
      <c r="I216" s="285"/>
      <c r="J216" s="114" t="str">
        <f t="shared" si="3"/>
        <v/>
      </c>
      <c r="K216" s="106"/>
    </row>
    <row r="217" spans="1:11" ht="20.100000000000001" customHeight="1" x14ac:dyDescent="0.25">
      <c r="A217" s="51">
        <v>212</v>
      </c>
      <c r="B217" s="23"/>
      <c r="C217" s="23"/>
      <c r="D217" s="24"/>
      <c r="E217" s="24"/>
      <c r="F217" s="283"/>
      <c r="G217" s="25"/>
      <c r="H217" s="285"/>
      <c r="I217" s="285"/>
      <c r="J217" s="114" t="str">
        <f t="shared" si="3"/>
        <v/>
      </c>
      <c r="K217" s="106"/>
    </row>
    <row r="218" spans="1:11" ht="20.100000000000001" customHeight="1" x14ac:dyDescent="0.25">
      <c r="A218" s="51">
        <v>213</v>
      </c>
      <c r="B218" s="23"/>
      <c r="C218" s="23"/>
      <c r="D218" s="24"/>
      <c r="E218" s="24"/>
      <c r="F218" s="283"/>
      <c r="G218" s="25"/>
      <c r="H218" s="285"/>
      <c r="I218" s="285"/>
      <c r="J218" s="114" t="str">
        <f t="shared" si="3"/>
        <v/>
      </c>
      <c r="K218" s="106"/>
    </row>
    <row r="219" spans="1:11" ht="20.100000000000001" customHeight="1" x14ac:dyDescent="0.25">
      <c r="A219" s="51">
        <v>214</v>
      </c>
      <c r="B219" s="23"/>
      <c r="C219" s="23"/>
      <c r="D219" s="24"/>
      <c r="E219" s="24"/>
      <c r="F219" s="283"/>
      <c r="G219" s="25"/>
      <c r="H219" s="285"/>
      <c r="I219" s="285"/>
      <c r="J219" s="114" t="str">
        <f t="shared" si="3"/>
        <v/>
      </c>
      <c r="K219" s="106"/>
    </row>
    <row r="220" spans="1:11" ht="20.100000000000001" customHeight="1" x14ac:dyDescent="0.25">
      <c r="A220" s="51">
        <v>215</v>
      </c>
      <c r="B220" s="23"/>
      <c r="C220" s="23"/>
      <c r="D220" s="24"/>
      <c r="E220" s="24"/>
      <c r="F220" s="283"/>
      <c r="G220" s="25"/>
      <c r="H220" s="285"/>
      <c r="I220" s="285"/>
      <c r="J220" s="114" t="str">
        <f t="shared" si="3"/>
        <v/>
      </c>
      <c r="K220" s="106"/>
    </row>
    <row r="221" spans="1:11" ht="20.100000000000001" customHeight="1" x14ac:dyDescent="0.25">
      <c r="A221" s="51">
        <v>216</v>
      </c>
      <c r="B221" s="23"/>
      <c r="C221" s="23"/>
      <c r="D221" s="24"/>
      <c r="E221" s="24"/>
      <c r="F221" s="283"/>
      <c r="G221" s="25"/>
      <c r="H221" s="285"/>
      <c r="I221" s="285"/>
      <c r="J221" s="114" t="str">
        <f t="shared" si="3"/>
        <v/>
      </c>
      <c r="K221" s="106"/>
    </row>
    <row r="222" spans="1:11" ht="20.100000000000001" customHeight="1" x14ac:dyDescent="0.25">
      <c r="A222" s="51">
        <v>217</v>
      </c>
      <c r="B222" s="23"/>
      <c r="C222" s="23"/>
      <c r="D222" s="24"/>
      <c r="E222" s="24"/>
      <c r="F222" s="283"/>
      <c r="G222" s="25"/>
      <c r="H222" s="285"/>
      <c r="I222" s="285"/>
      <c r="J222" s="114" t="str">
        <f t="shared" si="3"/>
        <v/>
      </c>
      <c r="K222" s="106"/>
    </row>
    <row r="223" spans="1:11" ht="20.100000000000001" customHeight="1" x14ac:dyDescent="0.25">
      <c r="A223" s="51">
        <v>218</v>
      </c>
      <c r="B223" s="23"/>
      <c r="C223" s="23"/>
      <c r="D223" s="24"/>
      <c r="E223" s="24"/>
      <c r="F223" s="283"/>
      <c r="G223" s="25"/>
      <c r="H223" s="285"/>
      <c r="I223" s="285"/>
      <c r="J223" s="114" t="str">
        <f t="shared" si="3"/>
        <v/>
      </c>
      <c r="K223" s="106"/>
    </row>
    <row r="224" spans="1:11" ht="20.100000000000001" customHeight="1" x14ac:dyDescent="0.25">
      <c r="A224" s="51">
        <v>219</v>
      </c>
      <c r="B224" s="23"/>
      <c r="C224" s="23"/>
      <c r="D224" s="24"/>
      <c r="E224" s="24"/>
      <c r="F224" s="283"/>
      <c r="G224" s="25"/>
      <c r="H224" s="285"/>
      <c r="I224" s="285"/>
      <c r="J224" s="114" t="str">
        <f t="shared" si="3"/>
        <v/>
      </c>
      <c r="K224" s="106"/>
    </row>
    <row r="225" spans="1:11" ht="20.100000000000001" customHeight="1" x14ac:dyDescent="0.25">
      <c r="A225" s="51">
        <v>220</v>
      </c>
      <c r="B225" s="23"/>
      <c r="C225" s="23"/>
      <c r="D225" s="24"/>
      <c r="E225" s="24"/>
      <c r="F225" s="283"/>
      <c r="G225" s="25"/>
      <c r="H225" s="285"/>
      <c r="I225" s="285"/>
      <c r="J225" s="114" t="str">
        <f t="shared" si="3"/>
        <v/>
      </c>
      <c r="K225" s="106"/>
    </row>
    <row r="226" spans="1:11" ht="20.100000000000001" customHeight="1" x14ac:dyDescent="0.25">
      <c r="A226" s="51">
        <v>221</v>
      </c>
      <c r="B226" s="23"/>
      <c r="C226" s="23"/>
      <c r="D226" s="24"/>
      <c r="E226" s="24"/>
      <c r="F226" s="283"/>
      <c r="G226" s="25"/>
      <c r="H226" s="285"/>
      <c r="I226" s="285"/>
      <c r="J226" s="114" t="str">
        <f t="shared" si="3"/>
        <v/>
      </c>
      <c r="K226" s="106"/>
    </row>
    <row r="227" spans="1:11" ht="20.100000000000001" customHeight="1" x14ac:dyDescent="0.25">
      <c r="A227" s="51">
        <v>222</v>
      </c>
      <c r="B227" s="23"/>
      <c r="C227" s="23"/>
      <c r="D227" s="24"/>
      <c r="E227" s="24"/>
      <c r="F227" s="283"/>
      <c r="G227" s="25"/>
      <c r="H227" s="285"/>
      <c r="I227" s="285"/>
      <c r="J227" s="114" t="str">
        <f t="shared" si="3"/>
        <v/>
      </c>
      <c r="K227" s="106"/>
    </row>
    <row r="228" spans="1:11" ht="20.100000000000001" customHeight="1" x14ac:dyDescent="0.25">
      <c r="A228" s="51">
        <v>223</v>
      </c>
      <c r="B228" s="23"/>
      <c r="C228" s="23"/>
      <c r="D228" s="24"/>
      <c r="E228" s="24"/>
      <c r="F228" s="283"/>
      <c r="G228" s="25"/>
      <c r="H228" s="285"/>
      <c r="I228" s="285"/>
      <c r="J228" s="114" t="str">
        <f t="shared" si="3"/>
        <v/>
      </c>
      <c r="K228" s="106"/>
    </row>
    <row r="229" spans="1:11" ht="20.100000000000001" customHeight="1" x14ac:dyDescent="0.25">
      <c r="A229" s="51">
        <v>224</v>
      </c>
      <c r="B229" s="23"/>
      <c r="C229" s="23"/>
      <c r="D229" s="24"/>
      <c r="E229" s="24"/>
      <c r="F229" s="283"/>
      <c r="G229" s="25"/>
      <c r="H229" s="285"/>
      <c r="I229" s="285"/>
      <c r="J229" s="114" t="str">
        <f t="shared" si="3"/>
        <v/>
      </c>
      <c r="K229" s="106"/>
    </row>
    <row r="230" spans="1:11" ht="20.100000000000001" customHeight="1" x14ac:dyDescent="0.25">
      <c r="A230" s="51">
        <v>225</v>
      </c>
      <c r="B230" s="23"/>
      <c r="C230" s="23"/>
      <c r="D230" s="24"/>
      <c r="E230" s="24"/>
      <c r="F230" s="283"/>
      <c r="G230" s="25"/>
      <c r="H230" s="285"/>
      <c r="I230" s="285"/>
      <c r="J230" s="114" t="str">
        <f t="shared" si="3"/>
        <v/>
      </c>
      <c r="K230" s="106"/>
    </row>
    <row r="231" spans="1:11" ht="20.100000000000001" customHeight="1" x14ac:dyDescent="0.25">
      <c r="A231" s="51">
        <v>226</v>
      </c>
      <c r="B231" s="23"/>
      <c r="C231" s="23"/>
      <c r="D231" s="24"/>
      <c r="E231" s="24"/>
      <c r="F231" s="283"/>
      <c r="G231" s="25"/>
      <c r="H231" s="285"/>
      <c r="I231" s="285"/>
      <c r="J231" s="114" t="str">
        <f t="shared" si="3"/>
        <v/>
      </c>
      <c r="K231" s="106"/>
    </row>
    <row r="232" spans="1:11" ht="20.100000000000001" customHeight="1" x14ac:dyDescent="0.25">
      <c r="A232" s="51">
        <v>227</v>
      </c>
      <c r="B232" s="23"/>
      <c r="C232" s="23"/>
      <c r="D232" s="24"/>
      <c r="E232" s="24"/>
      <c r="F232" s="283"/>
      <c r="G232" s="25"/>
      <c r="H232" s="285"/>
      <c r="I232" s="285"/>
      <c r="J232" s="114" t="str">
        <f t="shared" si="3"/>
        <v/>
      </c>
      <c r="K232" s="106"/>
    </row>
    <row r="233" spans="1:11" ht="20.100000000000001" customHeight="1" x14ac:dyDescent="0.25">
      <c r="A233" s="51">
        <v>228</v>
      </c>
      <c r="B233" s="23"/>
      <c r="C233" s="23"/>
      <c r="D233" s="24"/>
      <c r="E233" s="24"/>
      <c r="F233" s="283"/>
      <c r="G233" s="25"/>
      <c r="H233" s="285"/>
      <c r="I233" s="285"/>
      <c r="J233" s="114" t="str">
        <f t="shared" si="3"/>
        <v/>
      </c>
      <c r="K233" s="106"/>
    </row>
    <row r="234" spans="1:11" ht="20.100000000000001" customHeight="1" x14ac:dyDescent="0.25">
      <c r="A234" s="51">
        <v>229</v>
      </c>
      <c r="B234" s="23"/>
      <c r="C234" s="23"/>
      <c r="D234" s="24"/>
      <c r="E234" s="24"/>
      <c r="F234" s="283"/>
      <c r="G234" s="25"/>
      <c r="H234" s="285"/>
      <c r="I234" s="285"/>
      <c r="J234" s="114" t="str">
        <f t="shared" si="3"/>
        <v/>
      </c>
      <c r="K234" s="106"/>
    </row>
    <row r="235" spans="1:11" ht="20.100000000000001" customHeight="1" x14ac:dyDescent="0.25">
      <c r="A235" s="51">
        <v>230</v>
      </c>
      <c r="B235" s="23"/>
      <c r="C235" s="23"/>
      <c r="D235" s="24"/>
      <c r="E235" s="24"/>
      <c r="F235" s="283"/>
      <c r="G235" s="25"/>
      <c r="H235" s="285"/>
      <c r="I235" s="285"/>
      <c r="J235" s="114" t="str">
        <f t="shared" si="3"/>
        <v/>
      </c>
      <c r="K235" s="106"/>
    </row>
    <row r="236" spans="1:11" ht="20.100000000000001" customHeight="1" x14ac:dyDescent="0.25">
      <c r="A236" s="51">
        <v>231</v>
      </c>
      <c r="B236" s="23"/>
      <c r="C236" s="23"/>
      <c r="D236" s="24"/>
      <c r="E236" s="24"/>
      <c r="F236" s="283"/>
      <c r="G236" s="25"/>
      <c r="H236" s="285"/>
      <c r="I236" s="285"/>
      <c r="J236" s="114" t="str">
        <f t="shared" si="3"/>
        <v/>
      </c>
      <c r="K236" s="106"/>
    </row>
    <row r="237" spans="1:11" ht="20.100000000000001" customHeight="1" x14ac:dyDescent="0.25">
      <c r="A237" s="51">
        <v>232</v>
      </c>
      <c r="B237" s="23"/>
      <c r="C237" s="23"/>
      <c r="D237" s="24"/>
      <c r="E237" s="24"/>
      <c r="F237" s="283"/>
      <c r="G237" s="25"/>
      <c r="H237" s="285"/>
      <c r="I237" s="285"/>
      <c r="J237" s="114" t="str">
        <f t="shared" si="3"/>
        <v/>
      </c>
      <c r="K237" s="106"/>
    </row>
    <row r="238" spans="1:11" ht="20.100000000000001" customHeight="1" x14ac:dyDescent="0.25">
      <c r="A238" s="51">
        <v>233</v>
      </c>
      <c r="B238" s="23"/>
      <c r="C238" s="23"/>
      <c r="D238" s="24"/>
      <c r="E238" s="24"/>
      <c r="F238" s="283"/>
      <c r="G238" s="25"/>
      <c r="H238" s="285"/>
      <c r="I238" s="285"/>
      <c r="J238" s="114" t="str">
        <f t="shared" si="3"/>
        <v/>
      </c>
      <c r="K238" s="106"/>
    </row>
    <row r="239" spans="1:11" ht="20.100000000000001" customHeight="1" x14ac:dyDescent="0.25">
      <c r="A239" s="51">
        <v>234</v>
      </c>
      <c r="B239" s="23"/>
      <c r="C239" s="23"/>
      <c r="D239" s="24"/>
      <c r="E239" s="24"/>
      <c r="F239" s="283"/>
      <c r="G239" s="25"/>
      <c r="H239" s="285"/>
      <c r="I239" s="285"/>
      <c r="J239" s="114" t="str">
        <f t="shared" si="3"/>
        <v/>
      </c>
      <c r="K239" s="106"/>
    </row>
    <row r="240" spans="1:11" ht="20.100000000000001" customHeight="1" x14ac:dyDescent="0.25">
      <c r="A240" s="51">
        <v>235</v>
      </c>
      <c r="B240" s="23"/>
      <c r="C240" s="23"/>
      <c r="D240" s="24"/>
      <c r="E240" s="24"/>
      <c r="F240" s="283"/>
      <c r="G240" s="25"/>
      <c r="H240" s="285"/>
      <c r="I240" s="285"/>
      <c r="J240" s="114" t="str">
        <f t="shared" si="3"/>
        <v/>
      </c>
      <c r="K240" s="106"/>
    </row>
    <row r="241" spans="1:11" ht="20.100000000000001" customHeight="1" x14ac:dyDescent="0.25">
      <c r="A241" s="51">
        <v>236</v>
      </c>
      <c r="B241" s="23"/>
      <c r="C241" s="23"/>
      <c r="D241" s="24"/>
      <c r="E241" s="24"/>
      <c r="F241" s="283"/>
      <c r="G241" s="25"/>
      <c r="H241" s="285"/>
      <c r="I241" s="285"/>
      <c r="J241" s="114" t="str">
        <f t="shared" si="3"/>
        <v/>
      </c>
      <c r="K241" s="106"/>
    </row>
    <row r="242" spans="1:11" ht="20.100000000000001" customHeight="1" x14ac:dyDescent="0.25">
      <c r="A242" s="51">
        <v>237</v>
      </c>
      <c r="B242" s="23"/>
      <c r="C242" s="23"/>
      <c r="D242" s="24"/>
      <c r="E242" s="24"/>
      <c r="F242" s="283"/>
      <c r="G242" s="25"/>
      <c r="H242" s="285"/>
      <c r="I242" s="285"/>
      <c r="J242" s="114" t="str">
        <f t="shared" si="3"/>
        <v/>
      </c>
      <c r="K242" s="106"/>
    </row>
    <row r="243" spans="1:11" ht="20.100000000000001" customHeight="1" x14ac:dyDescent="0.25">
      <c r="A243" s="51">
        <v>238</v>
      </c>
      <c r="B243" s="23"/>
      <c r="C243" s="23"/>
      <c r="D243" s="24"/>
      <c r="E243" s="24"/>
      <c r="F243" s="283"/>
      <c r="G243" s="25"/>
      <c r="H243" s="285"/>
      <c r="I243" s="285"/>
      <c r="J243" s="114" t="str">
        <f t="shared" si="3"/>
        <v/>
      </c>
      <c r="K243" s="106"/>
    </row>
    <row r="244" spans="1:11" ht="20.100000000000001" customHeight="1" x14ac:dyDescent="0.25">
      <c r="A244" s="51">
        <v>239</v>
      </c>
      <c r="B244" s="23"/>
      <c r="C244" s="23"/>
      <c r="D244" s="24"/>
      <c r="E244" s="24"/>
      <c r="F244" s="283"/>
      <c r="G244" s="25"/>
      <c r="H244" s="285"/>
      <c r="I244" s="285"/>
      <c r="J244" s="114" t="str">
        <f t="shared" si="3"/>
        <v/>
      </c>
      <c r="K244" s="106"/>
    </row>
    <row r="245" spans="1:11" ht="20.100000000000001" customHeight="1" x14ac:dyDescent="0.25">
      <c r="A245" s="51">
        <v>240</v>
      </c>
      <c r="B245" s="23"/>
      <c r="C245" s="23"/>
      <c r="D245" s="24"/>
      <c r="E245" s="24"/>
      <c r="F245" s="283"/>
      <c r="G245" s="25"/>
      <c r="H245" s="285"/>
      <c r="I245" s="285"/>
      <c r="J245" s="114" t="str">
        <f t="shared" si="3"/>
        <v/>
      </c>
      <c r="K245" s="106"/>
    </row>
    <row r="246" spans="1:11" ht="20.100000000000001" customHeight="1" x14ac:dyDescent="0.25">
      <c r="A246" s="51">
        <v>241</v>
      </c>
      <c r="B246" s="23"/>
      <c r="C246" s="23"/>
      <c r="D246" s="24"/>
      <c r="E246" s="24"/>
      <c r="F246" s="283"/>
      <c r="G246" s="25"/>
      <c r="H246" s="285"/>
      <c r="I246" s="285"/>
      <c r="J246" s="114" t="str">
        <f t="shared" si="3"/>
        <v/>
      </c>
      <c r="K246" s="106"/>
    </row>
    <row r="247" spans="1:11" ht="20.100000000000001" customHeight="1" x14ac:dyDescent="0.25">
      <c r="A247" s="51">
        <v>242</v>
      </c>
      <c r="B247" s="23"/>
      <c r="C247" s="23"/>
      <c r="D247" s="24"/>
      <c r="E247" s="24"/>
      <c r="F247" s="283"/>
      <c r="G247" s="25"/>
      <c r="H247" s="285"/>
      <c r="I247" s="285"/>
      <c r="J247" s="114" t="str">
        <f t="shared" si="3"/>
        <v/>
      </c>
      <c r="K247" s="106"/>
    </row>
    <row r="248" spans="1:11" ht="20.100000000000001" customHeight="1" x14ac:dyDescent="0.25">
      <c r="A248" s="51">
        <v>243</v>
      </c>
      <c r="B248" s="23"/>
      <c r="C248" s="23"/>
      <c r="D248" s="24"/>
      <c r="E248" s="24"/>
      <c r="F248" s="283"/>
      <c r="G248" s="25"/>
      <c r="H248" s="285"/>
      <c r="I248" s="285"/>
      <c r="J248" s="114" t="str">
        <f t="shared" si="3"/>
        <v/>
      </c>
      <c r="K248" s="106"/>
    </row>
    <row r="249" spans="1:11" ht="20.100000000000001" customHeight="1" x14ac:dyDescent="0.25">
      <c r="A249" s="51">
        <v>244</v>
      </c>
      <c r="B249" s="23"/>
      <c r="C249" s="23"/>
      <c r="D249" s="24"/>
      <c r="E249" s="24"/>
      <c r="F249" s="283"/>
      <c r="G249" s="25"/>
      <c r="H249" s="285"/>
      <c r="I249" s="285"/>
      <c r="J249" s="114" t="str">
        <f t="shared" si="3"/>
        <v/>
      </c>
      <c r="K249" s="106"/>
    </row>
    <row r="250" spans="1:11" ht="20.100000000000001" customHeight="1" x14ac:dyDescent="0.25">
      <c r="A250" s="51">
        <v>245</v>
      </c>
      <c r="B250" s="23"/>
      <c r="C250" s="23"/>
      <c r="D250" s="24"/>
      <c r="E250" s="24"/>
      <c r="F250" s="283"/>
      <c r="G250" s="25"/>
      <c r="H250" s="285"/>
      <c r="I250" s="285"/>
      <c r="J250" s="114" t="str">
        <f t="shared" si="3"/>
        <v/>
      </c>
      <c r="K250" s="106"/>
    </row>
    <row r="251" spans="1:11" ht="20.100000000000001" customHeight="1" x14ac:dyDescent="0.25">
      <c r="A251" s="51">
        <v>246</v>
      </c>
      <c r="B251" s="23"/>
      <c r="C251" s="23"/>
      <c r="D251" s="24"/>
      <c r="E251" s="24"/>
      <c r="F251" s="283"/>
      <c r="G251" s="25"/>
      <c r="H251" s="285"/>
      <c r="I251" s="285"/>
      <c r="J251" s="114" t="str">
        <f t="shared" si="3"/>
        <v/>
      </c>
      <c r="K251" s="106"/>
    </row>
    <row r="252" spans="1:11" ht="20.100000000000001" customHeight="1" x14ac:dyDescent="0.25">
      <c r="A252" s="51">
        <v>247</v>
      </c>
      <c r="B252" s="23"/>
      <c r="C252" s="23"/>
      <c r="D252" s="24"/>
      <c r="E252" s="24"/>
      <c r="F252" s="283"/>
      <c r="G252" s="25"/>
      <c r="H252" s="285"/>
      <c r="I252" s="285"/>
      <c r="J252" s="114" t="str">
        <f t="shared" si="3"/>
        <v/>
      </c>
      <c r="K252" s="106"/>
    </row>
    <row r="253" spans="1:11" ht="20.100000000000001" customHeight="1" x14ac:dyDescent="0.25">
      <c r="A253" s="51">
        <v>248</v>
      </c>
      <c r="B253" s="23"/>
      <c r="C253" s="23"/>
      <c r="D253" s="24"/>
      <c r="E253" s="24"/>
      <c r="F253" s="283"/>
      <c r="G253" s="25"/>
      <c r="H253" s="285"/>
      <c r="I253" s="285"/>
      <c r="J253" s="114" t="str">
        <f t="shared" si="3"/>
        <v/>
      </c>
      <c r="K253" s="106"/>
    </row>
    <row r="254" spans="1:11" ht="20.100000000000001" customHeight="1" x14ac:dyDescent="0.25">
      <c r="A254" s="51">
        <v>249</v>
      </c>
      <c r="B254" s="23"/>
      <c r="C254" s="23"/>
      <c r="D254" s="24"/>
      <c r="E254" s="24"/>
      <c r="F254" s="283"/>
      <c r="G254" s="25"/>
      <c r="H254" s="285"/>
      <c r="I254" s="285"/>
      <c r="J254" s="114" t="str">
        <f t="shared" si="3"/>
        <v/>
      </c>
      <c r="K254" s="106"/>
    </row>
    <row r="255" spans="1:11" ht="20.100000000000001" customHeight="1" x14ac:dyDescent="0.25">
      <c r="A255" s="51">
        <v>250</v>
      </c>
      <c r="B255" s="23"/>
      <c r="C255" s="23"/>
      <c r="D255" s="24"/>
      <c r="E255" s="24"/>
      <c r="F255" s="283"/>
      <c r="G255" s="25"/>
      <c r="H255" s="285"/>
      <c r="I255" s="285"/>
      <c r="J255" s="114" t="str">
        <f t="shared" si="3"/>
        <v/>
      </c>
      <c r="K255" s="106"/>
    </row>
    <row r="256" spans="1:11" ht="20.100000000000001" customHeight="1" x14ac:dyDescent="0.25">
      <c r="A256" s="51">
        <v>251</v>
      </c>
      <c r="B256" s="23"/>
      <c r="C256" s="23"/>
      <c r="D256" s="24"/>
      <c r="E256" s="24"/>
      <c r="F256" s="283"/>
      <c r="G256" s="25"/>
      <c r="H256" s="285"/>
      <c r="I256" s="285"/>
      <c r="J256" s="114" t="str">
        <f t="shared" si="3"/>
        <v/>
      </c>
      <c r="K256" s="106"/>
    </row>
    <row r="257" spans="1:11" ht="20.100000000000001" customHeight="1" x14ac:dyDescent="0.25">
      <c r="A257" s="51">
        <v>252</v>
      </c>
      <c r="B257" s="23"/>
      <c r="C257" s="23"/>
      <c r="D257" s="24"/>
      <c r="E257" s="24"/>
      <c r="F257" s="283"/>
      <c r="G257" s="25"/>
      <c r="H257" s="285"/>
      <c r="I257" s="285"/>
      <c r="J257" s="114" t="str">
        <f t="shared" si="3"/>
        <v/>
      </c>
      <c r="K257" s="106"/>
    </row>
    <row r="258" spans="1:11" ht="20.100000000000001" customHeight="1" x14ac:dyDescent="0.25">
      <c r="A258" s="51">
        <v>253</v>
      </c>
      <c r="B258" s="23"/>
      <c r="C258" s="23"/>
      <c r="D258" s="24"/>
      <c r="E258" s="24"/>
      <c r="F258" s="283"/>
      <c r="G258" s="25"/>
      <c r="H258" s="285"/>
      <c r="I258" s="285"/>
      <c r="J258" s="114" t="str">
        <f t="shared" si="3"/>
        <v/>
      </c>
      <c r="K258" s="106"/>
    </row>
    <row r="259" spans="1:11" ht="20.100000000000001" customHeight="1" x14ac:dyDescent="0.25">
      <c r="A259" s="51">
        <v>254</v>
      </c>
      <c r="B259" s="23"/>
      <c r="C259" s="23"/>
      <c r="D259" s="24"/>
      <c r="E259" s="24"/>
      <c r="F259" s="283"/>
      <c r="G259" s="25"/>
      <c r="H259" s="285"/>
      <c r="I259" s="285"/>
      <c r="J259" s="114" t="str">
        <f t="shared" si="3"/>
        <v/>
      </c>
      <c r="K259" s="106"/>
    </row>
    <row r="260" spans="1:11" ht="20.100000000000001" customHeight="1" x14ac:dyDescent="0.25">
      <c r="A260" s="51">
        <v>255</v>
      </c>
      <c r="B260" s="23"/>
      <c r="C260" s="23"/>
      <c r="D260" s="24"/>
      <c r="E260" s="24"/>
      <c r="F260" s="283"/>
      <c r="G260" s="25"/>
      <c r="H260" s="285"/>
      <c r="I260" s="285"/>
      <c r="J260" s="114" t="str">
        <f t="shared" si="3"/>
        <v/>
      </c>
      <c r="K260" s="106"/>
    </row>
    <row r="261" spans="1:11" ht="20.100000000000001" customHeight="1" x14ac:dyDescent="0.25">
      <c r="A261" s="51">
        <v>256</v>
      </c>
      <c r="B261" s="23"/>
      <c r="C261" s="23"/>
      <c r="D261" s="24"/>
      <c r="E261" s="24"/>
      <c r="F261" s="283"/>
      <c r="G261" s="25"/>
      <c r="H261" s="285"/>
      <c r="I261" s="285"/>
      <c r="J261" s="114" t="str">
        <f t="shared" ref="J261:J324" si="4">IF($E261="","",IF(OR(($G261=0),($H261=0)),0,$G261/$H261*$I261))</f>
        <v/>
      </c>
      <c r="K261" s="106"/>
    </row>
    <row r="262" spans="1:11" ht="20.100000000000001" customHeight="1" x14ac:dyDescent="0.25">
      <c r="A262" s="51">
        <v>257</v>
      </c>
      <c r="B262" s="23"/>
      <c r="C262" s="23"/>
      <c r="D262" s="24"/>
      <c r="E262" s="24"/>
      <c r="F262" s="283"/>
      <c r="G262" s="25"/>
      <c r="H262" s="285"/>
      <c r="I262" s="285"/>
      <c r="J262" s="114" t="str">
        <f t="shared" si="4"/>
        <v/>
      </c>
      <c r="K262" s="106"/>
    </row>
    <row r="263" spans="1:11" ht="20.100000000000001" customHeight="1" x14ac:dyDescent="0.25">
      <c r="A263" s="51">
        <v>258</v>
      </c>
      <c r="B263" s="23"/>
      <c r="C263" s="23"/>
      <c r="D263" s="24"/>
      <c r="E263" s="24"/>
      <c r="F263" s="283"/>
      <c r="G263" s="25"/>
      <c r="H263" s="285"/>
      <c r="I263" s="285"/>
      <c r="J263" s="114" t="str">
        <f t="shared" si="4"/>
        <v/>
      </c>
      <c r="K263" s="106"/>
    </row>
    <row r="264" spans="1:11" ht="20.100000000000001" customHeight="1" x14ac:dyDescent="0.25">
      <c r="A264" s="51">
        <v>259</v>
      </c>
      <c r="B264" s="23"/>
      <c r="C264" s="23"/>
      <c r="D264" s="24"/>
      <c r="E264" s="24"/>
      <c r="F264" s="283"/>
      <c r="G264" s="25"/>
      <c r="H264" s="285"/>
      <c r="I264" s="285"/>
      <c r="J264" s="114" t="str">
        <f t="shared" si="4"/>
        <v/>
      </c>
      <c r="K264" s="106"/>
    </row>
    <row r="265" spans="1:11" ht="20.100000000000001" customHeight="1" x14ac:dyDescent="0.25">
      <c r="A265" s="51">
        <v>260</v>
      </c>
      <c r="B265" s="23"/>
      <c r="C265" s="23"/>
      <c r="D265" s="24"/>
      <c r="E265" s="24"/>
      <c r="F265" s="283"/>
      <c r="G265" s="25"/>
      <c r="H265" s="285"/>
      <c r="I265" s="285"/>
      <c r="J265" s="114" t="str">
        <f t="shared" si="4"/>
        <v/>
      </c>
      <c r="K265" s="106"/>
    </row>
    <row r="266" spans="1:11" ht="20.100000000000001" customHeight="1" x14ac:dyDescent="0.25">
      <c r="A266" s="51">
        <v>261</v>
      </c>
      <c r="B266" s="23"/>
      <c r="C266" s="23"/>
      <c r="D266" s="24"/>
      <c r="E266" s="24"/>
      <c r="F266" s="283"/>
      <c r="G266" s="25"/>
      <c r="H266" s="285"/>
      <c r="I266" s="285"/>
      <c r="J266" s="114" t="str">
        <f t="shared" si="4"/>
        <v/>
      </c>
      <c r="K266" s="106"/>
    </row>
    <row r="267" spans="1:11" ht="20.100000000000001" customHeight="1" x14ac:dyDescent="0.25">
      <c r="A267" s="51">
        <v>262</v>
      </c>
      <c r="B267" s="23"/>
      <c r="C267" s="23"/>
      <c r="D267" s="24"/>
      <c r="E267" s="24"/>
      <c r="F267" s="283"/>
      <c r="G267" s="25"/>
      <c r="H267" s="285"/>
      <c r="I267" s="285"/>
      <c r="J267" s="114" t="str">
        <f t="shared" si="4"/>
        <v/>
      </c>
      <c r="K267" s="106"/>
    </row>
    <row r="268" spans="1:11" ht="20.100000000000001" customHeight="1" x14ac:dyDescent="0.25">
      <c r="A268" s="51">
        <v>263</v>
      </c>
      <c r="B268" s="23"/>
      <c r="C268" s="23"/>
      <c r="D268" s="24"/>
      <c r="E268" s="24"/>
      <c r="F268" s="283"/>
      <c r="G268" s="25"/>
      <c r="H268" s="285"/>
      <c r="I268" s="285"/>
      <c r="J268" s="114" t="str">
        <f t="shared" si="4"/>
        <v/>
      </c>
      <c r="K268" s="106"/>
    </row>
    <row r="269" spans="1:11" ht="20.100000000000001" customHeight="1" x14ac:dyDescent="0.25">
      <c r="A269" s="51">
        <v>264</v>
      </c>
      <c r="B269" s="23"/>
      <c r="C269" s="23"/>
      <c r="D269" s="24"/>
      <c r="E269" s="24"/>
      <c r="F269" s="283"/>
      <c r="G269" s="25"/>
      <c r="H269" s="285"/>
      <c r="I269" s="285"/>
      <c r="J269" s="114" t="str">
        <f t="shared" si="4"/>
        <v/>
      </c>
      <c r="K269" s="106"/>
    </row>
    <row r="270" spans="1:11" ht="20.100000000000001" customHeight="1" x14ac:dyDescent="0.25">
      <c r="A270" s="51">
        <v>265</v>
      </c>
      <c r="B270" s="23"/>
      <c r="C270" s="23"/>
      <c r="D270" s="24"/>
      <c r="E270" s="24"/>
      <c r="F270" s="283"/>
      <c r="G270" s="25"/>
      <c r="H270" s="285"/>
      <c r="I270" s="285"/>
      <c r="J270" s="114" t="str">
        <f t="shared" si="4"/>
        <v/>
      </c>
      <c r="K270" s="106"/>
    </row>
    <row r="271" spans="1:11" ht="20.100000000000001" customHeight="1" x14ac:dyDescent="0.25">
      <c r="A271" s="51">
        <v>266</v>
      </c>
      <c r="B271" s="23"/>
      <c r="C271" s="23"/>
      <c r="D271" s="24"/>
      <c r="E271" s="24"/>
      <c r="F271" s="283"/>
      <c r="G271" s="25"/>
      <c r="H271" s="285"/>
      <c r="I271" s="285"/>
      <c r="J271" s="114" t="str">
        <f t="shared" si="4"/>
        <v/>
      </c>
      <c r="K271" s="106"/>
    </row>
    <row r="272" spans="1:11" ht="20.100000000000001" customHeight="1" x14ac:dyDescent="0.25">
      <c r="A272" s="51">
        <v>267</v>
      </c>
      <c r="B272" s="23"/>
      <c r="C272" s="23"/>
      <c r="D272" s="24"/>
      <c r="E272" s="24"/>
      <c r="F272" s="283"/>
      <c r="G272" s="25"/>
      <c r="H272" s="285"/>
      <c r="I272" s="285"/>
      <c r="J272" s="114" t="str">
        <f t="shared" si="4"/>
        <v/>
      </c>
      <c r="K272" s="106"/>
    </row>
    <row r="273" spans="1:11" ht="20.100000000000001" customHeight="1" x14ac:dyDescent="0.25">
      <c r="A273" s="51">
        <v>268</v>
      </c>
      <c r="B273" s="23"/>
      <c r="C273" s="23"/>
      <c r="D273" s="24"/>
      <c r="E273" s="24"/>
      <c r="F273" s="283"/>
      <c r="G273" s="25"/>
      <c r="H273" s="285"/>
      <c r="I273" s="285"/>
      <c r="J273" s="114" t="str">
        <f t="shared" si="4"/>
        <v/>
      </c>
      <c r="K273" s="106"/>
    </row>
    <row r="274" spans="1:11" ht="20.100000000000001" customHeight="1" x14ac:dyDescent="0.25">
      <c r="A274" s="51">
        <v>269</v>
      </c>
      <c r="B274" s="23"/>
      <c r="C274" s="23"/>
      <c r="D274" s="24"/>
      <c r="E274" s="24"/>
      <c r="F274" s="283"/>
      <c r="G274" s="25"/>
      <c r="H274" s="285"/>
      <c r="I274" s="285"/>
      <c r="J274" s="114" t="str">
        <f t="shared" si="4"/>
        <v/>
      </c>
      <c r="K274" s="106"/>
    </row>
    <row r="275" spans="1:11" ht="20.100000000000001" customHeight="1" x14ac:dyDescent="0.25">
      <c r="A275" s="51">
        <v>270</v>
      </c>
      <c r="B275" s="23"/>
      <c r="C275" s="23"/>
      <c r="D275" s="24"/>
      <c r="E275" s="24"/>
      <c r="F275" s="283"/>
      <c r="G275" s="25"/>
      <c r="H275" s="285"/>
      <c r="I275" s="285"/>
      <c r="J275" s="114" t="str">
        <f t="shared" si="4"/>
        <v/>
      </c>
      <c r="K275" s="106"/>
    </row>
    <row r="276" spans="1:11" ht="20.100000000000001" customHeight="1" x14ac:dyDescent="0.25">
      <c r="A276" s="51">
        <v>271</v>
      </c>
      <c r="B276" s="23"/>
      <c r="C276" s="23"/>
      <c r="D276" s="24"/>
      <c r="E276" s="24"/>
      <c r="F276" s="283"/>
      <c r="G276" s="25"/>
      <c r="H276" s="285"/>
      <c r="I276" s="285"/>
      <c r="J276" s="114" t="str">
        <f t="shared" si="4"/>
        <v/>
      </c>
      <c r="K276" s="106"/>
    </row>
    <row r="277" spans="1:11" ht="20.100000000000001" customHeight="1" x14ac:dyDescent="0.25">
      <c r="A277" s="51">
        <v>272</v>
      </c>
      <c r="B277" s="23"/>
      <c r="C277" s="23"/>
      <c r="D277" s="24"/>
      <c r="E277" s="24"/>
      <c r="F277" s="283"/>
      <c r="G277" s="25"/>
      <c r="H277" s="285"/>
      <c r="I277" s="285"/>
      <c r="J277" s="114" t="str">
        <f t="shared" si="4"/>
        <v/>
      </c>
      <c r="K277" s="106"/>
    </row>
    <row r="278" spans="1:11" ht="20.100000000000001" customHeight="1" x14ac:dyDescent="0.25">
      <c r="A278" s="51">
        <v>273</v>
      </c>
      <c r="B278" s="23"/>
      <c r="C278" s="23"/>
      <c r="D278" s="24"/>
      <c r="E278" s="24"/>
      <c r="F278" s="283"/>
      <c r="G278" s="25"/>
      <c r="H278" s="285"/>
      <c r="I278" s="285"/>
      <c r="J278" s="114" t="str">
        <f t="shared" si="4"/>
        <v/>
      </c>
      <c r="K278" s="106"/>
    </row>
    <row r="279" spans="1:11" ht="20.100000000000001" customHeight="1" x14ac:dyDescent="0.25">
      <c r="A279" s="51">
        <v>274</v>
      </c>
      <c r="B279" s="23"/>
      <c r="C279" s="23"/>
      <c r="D279" s="24"/>
      <c r="E279" s="24"/>
      <c r="F279" s="283"/>
      <c r="G279" s="25"/>
      <c r="H279" s="285"/>
      <c r="I279" s="285"/>
      <c r="J279" s="114" t="str">
        <f t="shared" si="4"/>
        <v/>
      </c>
      <c r="K279" s="106"/>
    </row>
    <row r="280" spans="1:11" ht="20.100000000000001" customHeight="1" x14ac:dyDescent="0.25">
      <c r="A280" s="51">
        <v>275</v>
      </c>
      <c r="B280" s="23"/>
      <c r="C280" s="23"/>
      <c r="D280" s="24"/>
      <c r="E280" s="24"/>
      <c r="F280" s="283"/>
      <c r="G280" s="25"/>
      <c r="H280" s="285"/>
      <c r="I280" s="285"/>
      <c r="J280" s="114" t="str">
        <f t="shared" si="4"/>
        <v/>
      </c>
      <c r="K280" s="106"/>
    </row>
    <row r="281" spans="1:11" ht="20.100000000000001" customHeight="1" x14ac:dyDescent="0.25">
      <c r="A281" s="51">
        <v>276</v>
      </c>
      <c r="B281" s="23"/>
      <c r="C281" s="23"/>
      <c r="D281" s="24"/>
      <c r="E281" s="24"/>
      <c r="F281" s="283"/>
      <c r="G281" s="25"/>
      <c r="H281" s="285"/>
      <c r="I281" s="285"/>
      <c r="J281" s="114" t="str">
        <f t="shared" si="4"/>
        <v/>
      </c>
      <c r="K281" s="106"/>
    </row>
    <row r="282" spans="1:11" ht="20.100000000000001" customHeight="1" x14ac:dyDescent="0.25">
      <c r="A282" s="51">
        <v>277</v>
      </c>
      <c r="B282" s="23"/>
      <c r="C282" s="23"/>
      <c r="D282" s="24"/>
      <c r="E282" s="24"/>
      <c r="F282" s="283"/>
      <c r="G282" s="25"/>
      <c r="H282" s="285"/>
      <c r="I282" s="285"/>
      <c r="J282" s="114" t="str">
        <f t="shared" si="4"/>
        <v/>
      </c>
      <c r="K282" s="106"/>
    </row>
    <row r="283" spans="1:11" ht="20.100000000000001" customHeight="1" x14ac:dyDescent="0.25">
      <c r="A283" s="51">
        <v>278</v>
      </c>
      <c r="B283" s="23"/>
      <c r="C283" s="23"/>
      <c r="D283" s="24"/>
      <c r="E283" s="24"/>
      <c r="F283" s="283"/>
      <c r="G283" s="25"/>
      <c r="H283" s="285"/>
      <c r="I283" s="285"/>
      <c r="J283" s="114" t="str">
        <f t="shared" si="4"/>
        <v/>
      </c>
      <c r="K283" s="106"/>
    </row>
    <row r="284" spans="1:11" ht="20.100000000000001" customHeight="1" x14ac:dyDescent="0.25">
      <c r="A284" s="51">
        <v>279</v>
      </c>
      <c r="B284" s="23"/>
      <c r="C284" s="23"/>
      <c r="D284" s="24"/>
      <c r="E284" s="24"/>
      <c r="F284" s="283"/>
      <c r="G284" s="25"/>
      <c r="H284" s="285"/>
      <c r="I284" s="285"/>
      <c r="J284" s="114" t="str">
        <f t="shared" si="4"/>
        <v/>
      </c>
      <c r="K284" s="106"/>
    </row>
    <row r="285" spans="1:11" ht="20.100000000000001" customHeight="1" x14ac:dyDescent="0.25">
      <c r="A285" s="51">
        <v>280</v>
      </c>
      <c r="B285" s="23"/>
      <c r="C285" s="23"/>
      <c r="D285" s="24"/>
      <c r="E285" s="24"/>
      <c r="F285" s="283"/>
      <c r="G285" s="25"/>
      <c r="H285" s="285"/>
      <c r="I285" s="285"/>
      <c r="J285" s="114" t="str">
        <f t="shared" si="4"/>
        <v/>
      </c>
      <c r="K285" s="106"/>
    </row>
    <row r="286" spans="1:11" ht="20.100000000000001" customHeight="1" x14ac:dyDescent="0.25">
      <c r="A286" s="51">
        <v>281</v>
      </c>
      <c r="B286" s="23"/>
      <c r="C286" s="23"/>
      <c r="D286" s="24"/>
      <c r="E286" s="24"/>
      <c r="F286" s="283"/>
      <c r="G286" s="25"/>
      <c r="H286" s="285"/>
      <c r="I286" s="285"/>
      <c r="J286" s="114" t="str">
        <f t="shared" si="4"/>
        <v/>
      </c>
      <c r="K286" s="106"/>
    </row>
    <row r="287" spans="1:11" ht="20.100000000000001" customHeight="1" x14ac:dyDescent="0.25">
      <c r="A287" s="51">
        <v>282</v>
      </c>
      <c r="B287" s="23"/>
      <c r="C287" s="23"/>
      <c r="D287" s="24"/>
      <c r="E287" s="24"/>
      <c r="F287" s="283"/>
      <c r="G287" s="25"/>
      <c r="H287" s="285"/>
      <c r="I287" s="285"/>
      <c r="J287" s="114" t="str">
        <f t="shared" si="4"/>
        <v/>
      </c>
      <c r="K287" s="106"/>
    </row>
    <row r="288" spans="1:11" ht="20.100000000000001" customHeight="1" x14ac:dyDescent="0.25">
      <c r="A288" s="51">
        <v>283</v>
      </c>
      <c r="B288" s="23"/>
      <c r="C288" s="23"/>
      <c r="D288" s="24"/>
      <c r="E288" s="24"/>
      <c r="F288" s="283"/>
      <c r="G288" s="25"/>
      <c r="H288" s="285"/>
      <c r="I288" s="285"/>
      <c r="J288" s="114" t="str">
        <f t="shared" si="4"/>
        <v/>
      </c>
      <c r="K288" s="106"/>
    </row>
    <row r="289" spans="1:11" ht="20.100000000000001" customHeight="1" x14ac:dyDescent="0.25">
      <c r="A289" s="51">
        <v>284</v>
      </c>
      <c r="B289" s="23"/>
      <c r="C289" s="23"/>
      <c r="D289" s="24"/>
      <c r="E289" s="24"/>
      <c r="F289" s="283"/>
      <c r="G289" s="25"/>
      <c r="H289" s="285"/>
      <c r="I289" s="285"/>
      <c r="J289" s="114" t="str">
        <f t="shared" si="4"/>
        <v/>
      </c>
      <c r="K289" s="106"/>
    </row>
    <row r="290" spans="1:11" ht="20.100000000000001" customHeight="1" x14ac:dyDescent="0.25">
      <c r="A290" s="51">
        <v>285</v>
      </c>
      <c r="B290" s="23"/>
      <c r="C290" s="23"/>
      <c r="D290" s="24"/>
      <c r="E290" s="24"/>
      <c r="F290" s="283"/>
      <c r="G290" s="25"/>
      <c r="H290" s="285"/>
      <c r="I290" s="285"/>
      <c r="J290" s="114" t="str">
        <f t="shared" si="4"/>
        <v/>
      </c>
      <c r="K290" s="106"/>
    </row>
    <row r="291" spans="1:11" ht="20.100000000000001" customHeight="1" x14ac:dyDescent="0.25">
      <c r="A291" s="51">
        <v>286</v>
      </c>
      <c r="B291" s="23"/>
      <c r="C291" s="23"/>
      <c r="D291" s="24"/>
      <c r="E291" s="24"/>
      <c r="F291" s="283"/>
      <c r="G291" s="25"/>
      <c r="H291" s="285"/>
      <c r="I291" s="285"/>
      <c r="J291" s="114" t="str">
        <f t="shared" si="4"/>
        <v/>
      </c>
      <c r="K291" s="106"/>
    </row>
    <row r="292" spans="1:11" ht="20.100000000000001" customHeight="1" x14ac:dyDescent="0.25">
      <c r="A292" s="51">
        <v>287</v>
      </c>
      <c r="B292" s="23"/>
      <c r="C292" s="23"/>
      <c r="D292" s="24"/>
      <c r="E292" s="24"/>
      <c r="F292" s="283"/>
      <c r="G292" s="25"/>
      <c r="H292" s="285"/>
      <c r="I292" s="285"/>
      <c r="J292" s="114" t="str">
        <f t="shared" si="4"/>
        <v/>
      </c>
      <c r="K292" s="106"/>
    </row>
    <row r="293" spans="1:11" ht="20.100000000000001" customHeight="1" x14ac:dyDescent="0.25">
      <c r="A293" s="51">
        <v>288</v>
      </c>
      <c r="B293" s="23"/>
      <c r="C293" s="23"/>
      <c r="D293" s="24"/>
      <c r="E293" s="24"/>
      <c r="F293" s="283"/>
      <c r="G293" s="25"/>
      <c r="H293" s="285"/>
      <c r="I293" s="285"/>
      <c r="J293" s="114" t="str">
        <f t="shared" si="4"/>
        <v/>
      </c>
      <c r="K293" s="106"/>
    </row>
    <row r="294" spans="1:11" ht="20.100000000000001" customHeight="1" x14ac:dyDescent="0.25">
      <c r="A294" s="51">
        <v>289</v>
      </c>
      <c r="B294" s="23"/>
      <c r="C294" s="23"/>
      <c r="D294" s="24"/>
      <c r="E294" s="24"/>
      <c r="F294" s="283"/>
      <c r="G294" s="25"/>
      <c r="H294" s="285"/>
      <c r="I294" s="285"/>
      <c r="J294" s="114" t="str">
        <f t="shared" si="4"/>
        <v/>
      </c>
      <c r="K294" s="106"/>
    </row>
    <row r="295" spans="1:11" ht="20.100000000000001" customHeight="1" x14ac:dyDescent="0.25">
      <c r="A295" s="51">
        <v>290</v>
      </c>
      <c r="B295" s="23"/>
      <c r="C295" s="23"/>
      <c r="D295" s="24"/>
      <c r="E295" s="24"/>
      <c r="F295" s="283"/>
      <c r="G295" s="25"/>
      <c r="H295" s="285"/>
      <c r="I295" s="285"/>
      <c r="J295" s="114" t="str">
        <f t="shared" si="4"/>
        <v/>
      </c>
      <c r="K295" s="106"/>
    </row>
    <row r="296" spans="1:11" ht="20.100000000000001" customHeight="1" x14ac:dyDescent="0.25">
      <c r="A296" s="51">
        <v>291</v>
      </c>
      <c r="B296" s="23"/>
      <c r="C296" s="23"/>
      <c r="D296" s="24"/>
      <c r="E296" s="24"/>
      <c r="F296" s="283"/>
      <c r="G296" s="25"/>
      <c r="H296" s="285"/>
      <c r="I296" s="285"/>
      <c r="J296" s="114" t="str">
        <f t="shared" si="4"/>
        <v/>
      </c>
      <c r="K296" s="106"/>
    </row>
    <row r="297" spans="1:11" ht="20.100000000000001" customHeight="1" x14ac:dyDescent="0.25">
      <c r="A297" s="51">
        <v>292</v>
      </c>
      <c r="B297" s="23"/>
      <c r="C297" s="23"/>
      <c r="D297" s="24"/>
      <c r="E297" s="24"/>
      <c r="F297" s="283"/>
      <c r="G297" s="25"/>
      <c r="H297" s="285"/>
      <c r="I297" s="285"/>
      <c r="J297" s="114" t="str">
        <f t="shared" si="4"/>
        <v/>
      </c>
      <c r="K297" s="106"/>
    </row>
    <row r="298" spans="1:11" ht="20.100000000000001" customHeight="1" x14ac:dyDescent="0.25">
      <c r="A298" s="51">
        <v>293</v>
      </c>
      <c r="B298" s="23"/>
      <c r="C298" s="23"/>
      <c r="D298" s="24"/>
      <c r="E298" s="24"/>
      <c r="F298" s="283"/>
      <c r="G298" s="25"/>
      <c r="H298" s="285"/>
      <c r="I298" s="285"/>
      <c r="J298" s="114" t="str">
        <f t="shared" si="4"/>
        <v/>
      </c>
      <c r="K298" s="106"/>
    </row>
    <row r="299" spans="1:11" ht="20.100000000000001" customHeight="1" x14ac:dyDescent="0.25">
      <c r="A299" s="51">
        <v>294</v>
      </c>
      <c r="B299" s="23"/>
      <c r="C299" s="23"/>
      <c r="D299" s="24"/>
      <c r="E299" s="24"/>
      <c r="F299" s="283"/>
      <c r="G299" s="25"/>
      <c r="H299" s="285"/>
      <c r="I299" s="285"/>
      <c r="J299" s="114" t="str">
        <f t="shared" si="4"/>
        <v/>
      </c>
      <c r="K299" s="106"/>
    </row>
    <row r="300" spans="1:11" ht="20.100000000000001" customHeight="1" x14ac:dyDescent="0.25">
      <c r="A300" s="51">
        <v>295</v>
      </c>
      <c r="B300" s="23"/>
      <c r="C300" s="23"/>
      <c r="D300" s="24"/>
      <c r="E300" s="24"/>
      <c r="F300" s="283"/>
      <c r="G300" s="25"/>
      <c r="H300" s="285"/>
      <c r="I300" s="285"/>
      <c r="J300" s="114" t="str">
        <f t="shared" si="4"/>
        <v/>
      </c>
      <c r="K300" s="106"/>
    </row>
    <row r="301" spans="1:11" ht="20.100000000000001" customHeight="1" x14ac:dyDescent="0.25">
      <c r="A301" s="51">
        <v>296</v>
      </c>
      <c r="B301" s="23"/>
      <c r="C301" s="23"/>
      <c r="D301" s="24"/>
      <c r="E301" s="24"/>
      <c r="F301" s="283"/>
      <c r="G301" s="25"/>
      <c r="H301" s="285"/>
      <c r="I301" s="285"/>
      <c r="J301" s="114" t="str">
        <f t="shared" si="4"/>
        <v/>
      </c>
      <c r="K301" s="106"/>
    </row>
    <row r="302" spans="1:11" ht="20.100000000000001" customHeight="1" x14ac:dyDescent="0.25">
      <c r="A302" s="51">
        <v>297</v>
      </c>
      <c r="B302" s="23"/>
      <c r="C302" s="23"/>
      <c r="D302" s="24"/>
      <c r="E302" s="24"/>
      <c r="F302" s="283"/>
      <c r="G302" s="25"/>
      <c r="H302" s="285"/>
      <c r="I302" s="285"/>
      <c r="J302" s="114" t="str">
        <f t="shared" si="4"/>
        <v/>
      </c>
      <c r="K302" s="106"/>
    </row>
    <row r="303" spans="1:11" ht="20.100000000000001" customHeight="1" x14ac:dyDescent="0.25">
      <c r="A303" s="51">
        <v>298</v>
      </c>
      <c r="B303" s="23"/>
      <c r="C303" s="23"/>
      <c r="D303" s="24"/>
      <c r="E303" s="24"/>
      <c r="F303" s="283"/>
      <c r="G303" s="25"/>
      <c r="H303" s="285"/>
      <c r="I303" s="285"/>
      <c r="J303" s="114" t="str">
        <f t="shared" si="4"/>
        <v/>
      </c>
      <c r="K303" s="106"/>
    </row>
    <row r="304" spans="1:11" ht="20.100000000000001" customHeight="1" x14ac:dyDescent="0.25">
      <c r="A304" s="51">
        <v>299</v>
      </c>
      <c r="B304" s="23"/>
      <c r="C304" s="23"/>
      <c r="D304" s="24"/>
      <c r="E304" s="24"/>
      <c r="F304" s="283"/>
      <c r="G304" s="25"/>
      <c r="H304" s="285"/>
      <c r="I304" s="285"/>
      <c r="J304" s="114" t="str">
        <f t="shared" si="4"/>
        <v/>
      </c>
      <c r="K304" s="106"/>
    </row>
    <row r="305" spans="1:11" ht="20.100000000000001" customHeight="1" x14ac:dyDescent="0.25">
      <c r="A305" s="51">
        <v>300</v>
      </c>
      <c r="B305" s="23"/>
      <c r="C305" s="23"/>
      <c r="D305" s="24"/>
      <c r="E305" s="24"/>
      <c r="F305" s="283"/>
      <c r="G305" s="25"/>
      <c r="H305" s="285"/>
      <c r="I305" s="285"/>
      <c r="J305" s="114" t="str">
        <f t="shared" si="4"/>
        <v/>
      </c>
      <c r="K305" s="106"/>
    </row>
    <row r="306" spans="1:11" ht="20.100000000000001" customHeight="1" x14ac:dyDescent="0.25">
      <c r="A306" s="51">
        <v>301</v>
      </c>
      <c r="B306" s="23"/>
      <c r="C306" s="23"/>
      <c r="D306" s="24"/>
      <c r="E306" s="24"/>
      <c r="F306" s="283"/>
      <c r="G306" s="25"/>
      <c r="H306" s="285"/>
      <c r="I306" s="285"/>
      <c r="J306" s="114" t="str">
        <f t="shared" si="4"/>
        <v/>
      </c>
      <c r="K306" s="106"/>
    </row>
    <row r="307" spans="1:11" ht="20.100000000000001" customHeight="1" x14ac:dyDescent="0.25">
      <c r="A307" s="51">
        <v>302</v>
      </c>
      <c r="B307" s="23"/>
      <c r="C307" s="23"/>
      <c r="D307" s="24"/>
      <c r="E307" s="24"/>
      <c r="F307" s="283"/>
      <c r="G307" s="25"/>
      <c r="H307" s="285"/>
      <c r="I307" s="285"/>
      <c r="J307" s="114" t="str">
        <f t="shared" si="4"/>
        <v/>
      </c>
      <c r="K307" s="106"/>
    </row>
    <row r="308" spans="1:11" ht="20.100000000000001" customHeight="1" x14ac:dyDescent="0.25">
      <c r="A308" s="51">
        <v>303</v>
      </c>
      <c r="B308" s="23"/>
      <c r="C308" s="23"/>
      <c r="D308" s="24"/>
      <c r="E308" s="24"/>
      <c r="F308" s="283"/>
      <c r="G308" s="25"/>
      <c r="H308" s="285"/>
      <c r="I308" s="285"/>
      <c r="J308" s="114" t="str">
        <f t="shared" si="4"/>
        <v/>
      </c>
      <c r="K308" s="106"/>
    </row>
    <row r="309" spans="1:11" ht="20.100000000000001" customHeight="1" x14ac:dyDescent="0.25">
      <c r="A309" s="51">
        <v>304</v>
      </c>
      <c r="B309" s="23"/>
      <c r="C309" s="23"/>
      <c r="D309" s="24"/>
      <c r="E309" s="24"/>
      <c r="F309" s="283"/>
      <c r="G309" s="25"/>
      <c r="H309" s="285"/>
      <c r="I309" s="285"/>
      <c r="J309" s="114" t="str">
        <f t="shared" si="4"/>
        <v/>
      </c>
      <c r="K309" s="106"/>
    </row>
    <row r="310" spans="1:11" ht="20.100000000000001" customHeight="1" x14ac:dyDescent="0.25">
      <c r="A310" s="51">
        <v>305</v>
      </c>
      <c r="B310" s="23"/>
      <c r="C310" s="23"/>
      <c r="D310" s="24"/>
      <c r="E310" s="24"/>
      <c r="F310" s="283"/>
      <c r="G310" s="25"/>
      <c r="H310" s="285"/>
      <c r="I310" s="285"/>
      <c r="J310" s="114" t="str">
        <f t="shared" si="4"/>
        <v/>
      </c>
      <c r="K310" s="106"/>
    </row>
    <row r="311" spans="1:11" ht="20.100000000000001" customHeight="1" x14ac:dyDescent="0.25">
      <c r="A311" s="51">
        <v>306</v>
      </c>
      <c r="B311" s="23"/>
      <c r="C311" s="23"/>
      <c r="D311" s="24"/>
      <c r="E311" s="24"/>
      <c r="F311" s="283"/>
      <c r="G311" s="25"/>
      <c r="H311" s="285"/>
      <c r="I311" s="285"/>
      <c r="J311" s="114" t="str">
        <f t="shared" si="4"/>
        <v/>
      </c>
      <c r="K311" s="106"/>
    </row>
    <row r="312" spans="1:11" ht="20.100000000000001" customHeight="1" x14ac:dyDescent="0.25">
      <c r="A312" s="51">
        <v>307</v>
      </c>
      <c r="B312" s="23"/>
      <c r="C312" s="23"/>
      <c r="D312" s="24"/>
      <c r="E312" s="24"/>
      <c r="F312" s="283"/>
      <c r="G312" s="25"/>
      <c r="H312" s="285"/>
      <c r="I312" s="285"/>
      <c r="J312" s="114" t="str">
        <f t="shared" si="4"/>
        <v/>
      </c>
      <c r="K312" s="106"/>
    </row>
    <row r="313" spans="1:11" ht="20.100000000000001" customHeight="1" x14ac:dyDescent="0.25">
      <c r="A313" s="51">
        <v>308</v>
      </c>
      <c r="B313" s="23"/>
      <c r="C313" s="23"/>
      <c r="D313" s="24"/>
      <c r="E313" s="24"/>
      <c r="F313" s="283"/>
      <c r="G313" s="25"/>
      <c r="H313" s="285"/>
      <c r="I313" s="285"/>
      <c r="J313" s="114" t="str">
        <f t="shared" si="4"/>
        <v/>
      </c>
      <c r="K313" s="106"/>
    </row>
    <row r="314" spans="1:11" ht="20.100000000000001" customHeight="1" x14ac:dyDescent="0.25">
      <c r="A314" s="51">
        <v>309</v>
      </c>
      <c r="B314" s="23"/>
      <c r="C314" s="23"/>
      <c r="D314" s="24"/>
      <c r="E314" s="24"/>
      <c r="F314" s="283"/>
      <c r="G314" s="25"/>
      <c r="H314" s="285"/>
      <c r="I314" s="285"/>
      <c r="J314" s="114" t="str">
        <f t="shared" si="4"/>
        <v/>
      </c>
      <c r="K314" s="106"/>
    </row>
    <row r="315" spans="1:11" ht="20.100000000000001" customHeight="1" x14ac:dyDescent="0.25">
      <c r="A315" s="51">
        <v>310</v>
      </c>
      <c r="B315" s="23"/>
      <c r="C315" s="23"/>
      <c r="D315" s="24"/>
      <c r="E315" s="24"/>
      <c r="F315" s="283"/>
      <c r="G315" s="25"/>
      <c r="H315" s="285"/>
      <c r="I315" s="285"/>
      <c r="J315" s="114" t="str">
        <f t="shared" si="4"/>
        <v/>
      </c>
      <c r="K315" s="106"/>
    </row>
    <row r="316" spans="1:11" ht="20.100000000000001" customHeight="1" x14ac:dyDescent="0.25">
      <c r="A316" s="51">
        <v>311</v>
      </c>
      <c r="B316" s="23"/>
      <c r="C316" s="23"/>
      <c r="D316" s="24"/>
      <c r="E316" s="24"/>
      <c r="F316" s="283"/>
      <c r="G316" s="25"/>
      <c r="H316" s="285"/>
      <c r="I316" s="285"/>
      <c r="J316" s="114" t="str">
        <f t="shared" si="4"/>
        <v/>
      </c>
      <c r="K316" s="106"/>
    </row>
    <row r="317" spans="1:11" ht="20.100000000000001" customHeight="1" x14ac:dyDescent="0.25">
      <c r="A317" s="51">
        <v>312</v>
      </c>
      <c r="B317" s="23"/>
      <c r="C317" s="23"/>
      <c r="D317" s="24"/>
      <c r="E317" s="24"/>
      <c r="F317" s="283"/>
      <c r="G317" s="25"/>
      <c r="H317" s="285"/>
      <c r="I317" s="285"/>
      <c r="J317" s="114" t="str">
        <f t="shared" si="4"/>
        <v/>
      </c>
      <c r="K317" s="106"/>
    </row>
    <row r="318" spans="1:11" ht="20.100000000000001" customHeight="1" x14ac:dyDescent="0.25">
      <c r="A318" s="51">
        <v>313</v>
      </c>
      <c r="B318" s="23"/>
      <c r="C318" s="23"/>
      <c r="D318" s="24"/>
      <c r="E318" s="24"/>
      <c r="F318" s="283"/>
      <c r="G318" s="25"/>
      <c r="H318" s="285"/>
      <c r="I318" s="285"/>
      <c r="J318" s="114" t="str">
        <f t="shared" si="4"/>
        <v/>
      </c>
      <c r="K318" s="106"/>
    </row>
    <row r="319" spans="1:11" ht="20.100000000000001" customHeight="1" x14ac:dyDescent="0.25">
      <c r="A319" s="51">
        <v>314</v>
      </c>
      <c r="B319" s="23"/>
      <c r="C319" s="23"/>
      <c r="D319" s="24"/>
      <c r="E319" s="24"/>
      <c r="F319" s="283"/>
      <c r="G319" s="25"/>
      <c r="H319" s="285"/>
      <c r="I319" s="285"/>
      <c r="J319" s="114" t="str">
        <f t="shared" si="4"/>
        <v/>
      </c>
      <c r="K319" s="106"/>
    </row>
    <row r="320" spans="1:11" ht="20.100000000000001" customHeight="1" x14ac:dyDescent="0.25">
      <c r="A320" s="51">
        <v>315</v>
      </c>
      <c r="B320" s="23"/>
      <c r="C320" s="23"/>
      <c r="D320" s="24"/>
      <c r="E320" s="24"/>
      <c r="F320" s="283"/>
      <c r="G320" s="25"/>
      <c r="H320" s="285"/>
      <c r="I320" s="285"/>
      <c r="J320" s="114" t="str">
        <f t="shared" si="4"/>
        <v/>
      </c>
      <c r="K320" s="106"/>
    </row>
    <row r="321" spans="1:11" ht="20.100000000000001" customHeight="1" x14ac:dyDescent="0.25">
      <c r="A321" s="51">
        <v>316</v>
      </c>
      <c r="B321" s="23"/>
      <c r="C321" s="23"/>
      <c r="D321" s="24"/>
      <c r="E321" s="24"/>
      <c r="F321" s="283"/>
      <c r="G321" s="25"/>
      <c r="H321" s="285"/>
      <c r="I321" s="285"/>
      <c r="J321" s="114" t="str">
        <f t="shared" si="4"/>
        <v/>
      </c>
      <c r="K321" s="106"/>
    </row>
    <row r="322" spans="1:11" ht="20.100000000000001" customHeight="1" x14ac:dyDescent="0.25">
      <c r="A322" s="51">
        <v>317</v>
      </c>
      <c r="B322" s="23"/>
      <c r="C322" s="23"/>
      <c r="D322" s="24"/>
      <c r="E322" s="24"/>
      <c r="F322" s="283"/>
      <c r="G322" s="25"/>
      <c r="H322" s="285"/>
      <c r="I322" s="285"/>
      <c r="J322" s="114" t="str">
        <f t="shared" si="4"/>
        <v/>
      </c>
      <c r="K322" s="106"/>
    </row>
    <row r="323" spans="1:11" ht="20.100000000000001" customHeight="1" x14ac:dyDescent="0.25">
      <c r="A323" s="51">
        <v>318</v>
      </c>
      <c r="B323" s="23"/>
      <c r="C323" s="23"/>
      <c r="D323" s="24"/>
      <c r="E323" s="24"/>
      <c r="F323" s="283"/>
      <c r="G323" s="25"/>
      <c r="H323" s="285"/>
      <c r="I323" s="285"/>
      <c r="J323" s="114" t="str">
        <f t="shared" si="4"/>
        <v/>
      </c>
      <c r="K323" s="106"/>
    </row>
    <row r="324" spans="1:11" ht="20.100000000000001" customHeight="1" x14ac:dyDescent="0.25">
      <c r="A324" s="51">
        <v>319</v>
      </c>
      <c r="B324" s="23"/>
      <c r="C324" s="23"/>
      <c r="D324" s="24"/>
      <c r="E324" s="24"/>
      <c r="F324" s="283"/>
      <c r="G324" s="25"/>
      <c r="H324" s="285"/>
      <c r="I324" s="285"/>
      <c r="J324" s="114" t="str">
        <f t="shared" si="4"/>
        <v/>
      </c>
      <c r="K324" s="106"/>
    </row>
    <row r="325" spans="1:11" ht="20.100000000000001" customHeight="1" x14ac:dyDescent="0.25">
      <c r="A325" s="51">
        <v>320</v>
      </c>
      <c r="B325" s="23"/>
      <c r="C325" s="23"/>
      <c r="D325" s="24"/>
      <c r="E325" s="24"/>
      <c r="F325" s="283"/>
      <c r="G325" s="25"/>
      <c r="H325" s="285"/>
      <c r="I325" s="285"/>
      <c r="J325" s="114" t="str">
        <f t="shared" ref="J325:J388" si="5">IF($E325="","",IF(OR(($G325=0),($H325=0)),0,$G325/$H325*$I325))</f>
        <v/>
      </c>
      <c r="K325" s="106"/>
    </row>
    <row r="326" spans="1:11" ht="20.100000000000001" customHeight="1" x14ac:dyDescent="0.25">
      <c r="A326" s="51">
        <v>321</v>
      </c>
      <c r="B326" s="23"/>
      <c r="C326" s="23"/>
      <c r="D326" s="24"/>
      <c r="E326" s="24"/>
      <c r="F326" s="283"/>
      <c r="G326" s="25"/>
      <c r="H326" s="285"/>
      <c r="I326" s="285"/>
      <c r="J326" s="114" t="str">
        <f t="shared" si="5"/>
        <v/>
      </c>
      <c r="K326" s="106"/>
    </row>
    <row r="327" spans="1:11" ht="20.100000000000001" customHeight="1" x14ac:dyDescent="0.25">
      <c r="A327" s="51">
        <v>322</v>
      </c>
      <c r="B327" s="23"/>
      <c r="C327" s="23"/>
      <c r="D327" s="24"/>
      <c r="E327" s="24"/>
      <c r="F327" s="283"/>
      <c r="G327" s="25"/>
      <c r="H327" s="285"/>
      <c r="I327" s="285"/>
      <c r="J327" s="114" t="str">
        <f t="shared" si="5"/>
        <v/>
      </c>
      <c r="K327" s="106"/>
    </row>
    <row r="328" spans="1:11" ht="20.100000000000001" customHeight="1" x14ac:dyDescent="0.25">
      <c r="A328" s="51">
        <v>323</v>
      </c>
      <c r="B328" s="23"/>
      <c r="C328" s="23"/>
      <c r="D328" s="24"/>
      <c r="E328" s="24"/>
      <c r="F328" s="283"/>
      <c r="G328" s="25"/>
      <c r="H328" s="285"/>
      <c r="I328" s="285"/>
      <c r="J328" s="114" t="str">
        <f t="shared" si="5"/>
        <v/>
      </c>
      <c r="K328" s="106"/>
    </row>
    <row r="329" spans="1:11" ht="20.100000000000001" customHeight="1" x14ac:dyDescent="0.25">
      <c r="A329" s="51">
        <v>324</v>
      </c>
      <c r="B329" s="23"/>
      <c r="C329" s="23"/>
      <c r="D329" s="24"/>
      <c r="E329" s="24"/>
      <c r="F329" s="283"/>
      <c r="G329" s="25"/>
      <c r="H329" s="285"/>
      <c r="I329" s="285"/>
      <c r="J329" s="114" t="str">
        <f t="shared" si="5"/>
        <v/>
      </c>
      <c r="K329" s="106"/>
    </row>
    <row r="330" spans="1:11" ht="20.100000000000001" customHeight="1" x14ac:dyDescent="0.25">
      <c r="A330" s="51">
        <v>325</v>
      </c>
      <c r="B330" s="23"/>
      <c r="C330" s="23"/>
      <c r="D330" s="24"/>
      <c r="E330" s="24"/>
      <c r="F330" s="283"/>
      <c r="G330" s="25"/>
      <c r="H330" s="285"/>
      <c r="I330" s="285"/>
      <c r="J330" s="114" t="str">
        <f t="shared" si="5"/>
        <v/>
      </c>
      <c r="K330" s="106"/>
    </row>
    <row r="331" spans="1:11" ht="20.100000000000001" customHeight="1" x14ac:dyDescent="0.25">
      <c r="A331" s="51">
        <v>326</v>
      </c>
      <c r="B331" s="23"/>
      <c r="C331" s="23"/>
      <c r="D331" s="24"/>
      <c r="E331" s="24"/>
      <c r="F331" s="283"/>
      <c r="G331" s="25"/>
      <c r="H331" s="285"/>
      <c r="I331" s="285"/>
      <c r="J331" s="114" t="str">
        <f t="shared" si="5"/>
        <v/>
      </c>
      <c r="K331" s="106"/>
    </row>
    <row r="332" spans="1:11" ht="20.100000000000001" customHeight="1" x14ac:dyDescent="0.25">
      <c r="A332" s="51">
        <v>327</v>
      </c>
      <c r="B332" s="23"/>
      <c r="C332" s="23"/>
      <c r="D332" s="24"/>
      <c r="E332" s="24"/>
      <c r="F332" s="283"/>
      <c r="G332" s="25"/>
      <c r="H332" s="285"/>
      <c r="I332" s="285"/>
      <c r="J332" s="114" t="str">
        <f t="shared" si="5"/>
        <v/>
      </c>
      <c r="K332" s="106"/>
    </row>
    <row r="333" spans="1:11" ht="20.100000000000001" customHeight="1" x14ac:dyDescent="0.25">
      <c r="A333" s="51">
        <v>328</v>
      </c>
      <c r="B333" s="23"/>
      <c r="C333" s="23"/>
      <c r="D333" s="24"/>
      <c r="E333" s="24"/>
      <c r="F333" s="283"/>
      <c r="G333" s="25"/>
      <c r="H333" s="285"/>
      <c r="I333" s="285"/>
      <c r="J333" s="114" t="str">
        <f t="shared" si="5"/>
        <v/>
      </c>
      <c r="K333" s="106"/>
    </row>
    <row r="334" spans="1:11" ht="20.100000000000001" customHeight="1" x14ac:dyDescent="0.25">
      <c r="A334" s="51">
        <v>329</v>
      </c>
      <c r="B334" s="23"/>
      <c r="C334" s="23"/>
      <c r="D334" s="24"/>
      <c r="E334" s="24"/>
      <c r="F334" s="283"/>
      <c r="G334" s="25"/>
      <c r="H334" s="285"/>
      <c r="I334" s="285"/>
      <c r="J334" s="114" t="str">
        <f t="shared" si="5"/>
        <v/>
      </c>
      <c r="K334" s="106"/>
    </row>
    <row r="335" spans="1:11" ht="20.100000000000001" customHeight="1" x14ac:dyDescent="0.25">
      <c r="A335" s="51">
        <v>330</v>
      </c>
      <c r="B335" s="23"/>
      <c r="C335" s="23"/>
      <c r="D335" s="24"/>
      <c r="E335" s="24"/>
      <c r="F335" s="283"/>
      <c r="G335" s="25"/>
      <c r="H335" s="285"/>
      <c r="I335" s="285"/>
      <c r="J335" s="114" t="str">
        <f t="shared" si="5"/>
        <v/>
      </c>
      <c r="K335" s="106"/>
    </row>
    <row r="336" spans="1:11" ht="20.100000000000001" customHeight="1" x14ac:dyDescent="0.25">
      <c r="A336" s="51">
        <v>331</v>
      </c>
      <c r="B336" s="23"/>
      <c r="C336" s="23"/>
      <c r="D336" s="24"/>
      <c r="E336" s="24"/>
      <c r="F336" s="283"/>
      <c r="G336" s="25"/>
      <c r="H336" s="285"/>
      <c r="I336" s="285"/>
      <c r="J336" s="114" t="str">
        <f t="shared" si="5"/>
        <v/>
      </c>
      <c r="K336" s="106"/>
    </row>
    <row r="337" spans="1:11" ht="20.100000000000001" customHeight="1" x14ac:dyDescent="0.25">
      <c r="A337" s="51">
        <v>332</v>
      </c>
      <c r="B337" s="23"/>
      <c r="C337" s="23"/>
      <c r="D337" s="24"/>
      <c r="E337" s="24"/>
      <c r="F337" s="283"/>
      <c r="G337" s="25"/>
      <c r="H337" s="285"/>
      <c r="I337" s="285"/>
      <c r="J337" s="114" t="str">
        <f t="shared" si="5"/>
        <v/>
      </c>
      <c r="K337" s="106"/>
    </row>
    <row r="338" spans="1:11" ht="20.100000000000001" customHeight="1" x14ac:dyDescent="0.25">
      <c r="A338" s="51">
        <v>333</v>
      </c>
      <c r="B338" s="23"/>
      <c r="C338" s="23"/>
      <c r="D338" s="24"/>
      <c r="E338" s="24"/>
      <c r="F338" s="283"/>
      <c r="G338" s="25"/>
      <c r="H338" s="285"/>
      <c r="I338" s="285"/>
      <c r="J338" s="114" t="str">
        <f t="shared" si="5"/>
        <v/>
      </c>
      <c r="K338" s="106"/>
    </row>
    <row r="339" spans="1:11" ht="20.100000000000001" customHeight="1" x14ac:dyDescent="0.25">
      <c r="A339" s="51">
        <v>334</v>
      </c>
      <c r="B339" s="23"/>
      <c r="C339" s="23"/>
      <c r="D339" s="24"/>
      <c r="E339" s="24"/>
      <c r="F339" s="283"/>
      <c r="G339" s="25"/>
      <c r="H339" s="285"/>
      <c r="I339" s="285"/>
      <c r="J339" s="114" t="str">
        <f t="shared" si="5"/>
        <v/>
      </c>
      <c r="K339" s="106"/>
    </row>
    <row r="340" spans="1:11" ht="20.100000000000001" customHeight="1" x14ac:dyDescent="0.25">
      <c r="A340" s="51">
        <v>335</v>
      </c>
      <c r="B340" s="23"/>
      <c r="C340" s="23"/>
      <c r="D340" s="24"/>
      <c r="E340" s="24"/>
      <c r="F340" s="283"/>
      <c r="G340" s="25"/>
      <c r="H340" s="285"/>
      <c r="I340" s="285"/>
      <c r="J340" s="114" t="str">
        <f t="shared" si="5"/>
        <v/>
      </c>
      <c r="K340" s="106"/>
    </row>
    <row r="341" spans="1:11" ht="20.100000000000001" customHeight="1" x14ac:dyDescent="0.25">
      <c r="A341" s="51">
        <v>336</v>
      </c>
      <c r="B341" s="23"/>
      <c r="C341" s="23"/>
      <c r="D341" s="24"/>
      <c r="E341" s="24"/>
      <c r="F341" s="283"/>
      <c r="G341" s="25"/>
      <c r="H341" s="285"/>
      <c r="I341" s="285"/>
      <c r="J341" s="114" t="str">
        <f t="shared" si="5"/>
        <v/>
      </c>
      <c r="K341" s="106"/>
    </row>
    <row r="342" spans="1:11" ht="20.100000000000001" customHeight="1" x14ac:dyDescent="0.25">
      <c r="A342" s="51">
        <v>337</v>
      </c>
      <c r="B342" s="23"/>
      <c r="C342" s="23"/>
      <c r="D342" s="24"/>
      <c r="E342" s="24"/>
      <c r="F342" s="283"/>
      <c r="G342" s="25"/>
      <c r="H342" s="285"/>
      <c r="I342" s="285"/>
      <c r="J342" s="114" t="str">
        <f t="shared" si="5"/>
        <v/>
      </c>
      <c r="K342" s="106"/>
    </row>
    <row r="343" spans="1:11" ht="20.100000000000001" customHeight="1" x14ac:dyDescent="0.25">
      <c r="A343" s="51">
        <v>338</v>
      </c>
      <c r="B343" s="23"/>
      <c r="C343" s="23"/>
      <c r="D343" s="24"/>
      <c r="E343" s="24"/>
      <c r="F343" s="283"/>
      <c r="G343" s="25"/>
      <c r="H343" s="285"/>
      <c r="I343" s="285"/>
      <c r="J343" s="114" t="str">
        <f t="shared" si="5"/>
        <v/>
      </c>
      <c r="K343" s="106"/>
    </row>
    <row r="344" spans="1:11" ht="20.100000000000001" customHeight="1" x14ac:dyDescent="0.25">
      <c r="A344" s="51">
        <v>339</v>
      </c>
      <c r="B344" s="23"/>
      <c r="C344" s="23"/>
      <c r="D344" s="24"/>
      <c r="E344" s="24"/>
      <c r="F344" s="283"/>
      <c r="G344" s="25"/>
      <c r="H344" s="285"/>
      <c r="I344" s="285"/>
      <c r="J344" s="114" t="str">
        <f t="shared" si="5"/>
        <v/>
      </c>
      <c r="K344" s="106"/>
    </row>
    <row r="345" spans="1:11" ht="20.100000000000001" customHeight="1" x14ac:dyDescent="0.25">
      <c r="A345" s="51">
        <v>340</v>
      </c>
      <c r="B345" s="23"/>
      <c r="C345" s="23"/>
      <c r="D345" s="24"/>
      <c r="E345" s="24"/>
      <c r="F345" s="283"/>
      <c r="G345" s="25"/>
      <c r="H345" s="285"/>
      <c r="I345" s="285"/>
      <c r="J345" s="114" t="str">
        <f t="shared" si="5"/>
        <v/>
      </c>
      <c r="K345" s="106"/>
    </row>
    <row r="346" spans="1:11" ht="20.100000000000001" customHeight="1" x14ac:dyDescent="0.25">
      <c r="A346" s="51">
        <v>341</v>
      </c>
      <c r="B346" s="23"/>
      <c r="C346" s="23"/>
      <c r="D346" s="24"/>
      <c r="E346" s="24"/>
      <c r="F346" s="283"/>
      <c r="G346" s="25"/>
      <c r="H346" s="285"/>
      <c r="I346" s="285"/>
      <c r="J346" s="114" t="str">
        <f t="shared" si="5"/>
        <v/>
      </c>
      <c r="K346" s="106"/>
    </row>
    <row r="347" spans="1:11" ht="20.100000000000001" customHeight="1" x14ac:dyDescent="0.25">
      <c r="A347" s="51">
        <v>342</v>
      </c>
      <c r="B347" s="23"/>
      <c r="C347" s="23"/>
      <c r="D347" s="24"/>
      <c r="E347" s="24"/>
      <c r="F347" s="283"/>
      <c r="G347" s="25"/>
      <c r="H347" s="285"/>
      <c r="I347" s="285"/>
      <c r="J347" s="114" t="str">
        <f t="shared" si="5"/>
        <v/>
      </c>
      <c r="K347" s="106"/>
    </row>
    <row r="348" spans="1:11" ht="20.100000000000001" customHeight="1" x14ac:dyDescent="0.25">
      <c r="A348" s="51">
        <v>343</v>
      </c>
      <c r="B348" s="23"/>
      <c r="C348" s="23"/>
      <c r="D348" s="24"/>
      <c r="E348" s="24"/>
      <c r="F348" s="283"/>
      <c r="G348" s="25"/>
      <c r="H348" s="285"/>
      <c r="I348" s="285"/>
      <c r="J348" s="114" t="str">
        <f t="shared" si="5"/>
        <v/>
      </c>
      <c r="K348" s="106"/>
    </row>
    <row r="349" spans="1:11" ht="20.100000000000001" customHeight="1" x14ac:dyDescent="0.25">
      <c r="A349" s="51">
        <v>344</v>
      </c>
      <c r="B349" s="23"/>
      <c r="C349" s="23"/>
      <c r="D349" s="24"/>
      <c r="E349" s="24"/>
      <c r="F349" s="283"/>
      <c r="G349" s="25"/>
      <c r="H349" s="285"/>
      <c r="I349" s="285"/>
      <c r="J349" s="114" t="str">
        <f t="shared" si="5"/>
        <v/>
      </c>
      <c r="K349" s="106"/>
    </row>
    <row r="350" spans="1:11" ht="20.100000000000001" customHeight="1" x14ac:dyDescent="0.25">
      <c r="A350" s="51">
        <v>345</v>
      </c>
      <c r="B350" s="23"/>
      <c r="C350" s="23"/>
      <c r="D350" s="24"/>
      <c r="E350" s="24"/>
      <c r="F350" s="283"/>
      <c r="G350" s="25"/>
      <c r="H350" s="285"/>
      <c r="I350" s="285"/>
      <c r="J350" s="114" t="str">
        <f t="shared" si="5"/>
        <v/>
      </c>
      <c r="K350" s="106"/>
    </row>
    <row r="351" spans="1:11" ht="20.100000000000001" customHeight="1" x14ac:dyDescent="0.25">
      <c r="A351" s="51">
        <v>346</v>
      </c>
      <c r="B351" s="23"/>
      <c r="C351" s="23"/>
      <c r="D351" s="24"/>
      <c r="E351" s="24"/>
      <c r="F351" s="283"/>
      <c r="G351" s="25"/>
      <c r="H351" s="285"/>
      <c r="I351" s="285"/>
      <c r="J351" s="114" t="str">
        <f t="shared" si="5"/>
        <v/>
      </c>
      <c r="K351" s="106"/>
    </row>
    <row r="352" spans="1:11" ht="20.100000000000001" customHeight="1" x14ac:dyDescent="0.25">
      <c r="A352" s="51">
        <v>347</v>
      </c>
      <c r="B352" s="23"/>
      <c r="C352" s="23"/>
      <c r="D352" s="24"/>
      <c r="E352" s="24"/>
      <c r="F352" s="283"/>
      <c r="G352" s="25"/>
      <c r="H352" s="285"/>
      <c r="I352" s="285"/>
      <c r="J352" s="114" t="str">
        <f t="shared" si="5"/>
        <v/>
      </c>
      <c r="K352" s="106"/>
    </row>
    <row r="353" spans="1:11" ht="20.100000000000001" customHeight="1" x14ac:dyDescent="0.25">
      <c r="A353" s="51">
        <v>348</v>
      </c>
      <c r="B353" s="23"/>
      <c r="C353" s="23"/>
      <c r="D353" s="24"/>
      <c r="E353" s="24"/>
      <c r="F353" s="283"/>
      <c r="G353" s="25"/>
      <c r="H353" s="285"/>
      <c r="I353" s="285"/>
      <c r="J353" s="114" t="str">
        <f t="shared" si="5"/>
        <v/>
      </c>
      <c r="K353" s="106"/>
    </row>
    <row r="354" spans="1:11" ht="20.100000000000001" customHeight="1" x14ac:dyDescent="0.25">
      <c r="A354" s="51">
        <v>349</v>
      </c>
      <c r="B354" s="23"/>
      <c r="C354" s="23"/>
      <c r="D354" s="24"/>
      <c r="E354" s="24"/>
      <c r="F354" s="283"/>
      <c r="G354" s="25"/>
      <c r="H354" s="285"/>
      <c r="I354" s="285"/>
      <c r="J354" s="114" t="str">
        <f t="shared" si="5"/>
        <v/>
      </c>
      <c r="K354" s="106"/>
    </row>
    <row r="355" spans="1:11" ht="20.100000000000001" customHeight="1" x14ac:dyDescent="0.25">
      <c r="A355" s="51">
        <v>350</v>
      </c>
      <c r="B355" s="23"/>
      <c r="C355" s="23"/>
      <c r="D355" s="24"/>
      <c r="E355" s="24"/>
      <c r="F355" s="283"/>
      <c r="G355" s="25"/>
      <c r="H355" s="285"/>
      <c r="I355" s="285"/>
      <c r="J355" s="114" t="str">
        <f t="shared" si="5"/>
        <v/>
      </c>
      <c r="K355" s="106"/>
    </row>
    <row r="356" spans="1:11" ht="20.100000000000001" customHeight="1" x14ac:dyDescent="0.25">
      <c r="A356" s="51">
        <v>351</v>
      </c>
      <c r="B356" s="23"/>
      <c r="C356" s="23"/>
      <c r="D356" s="24"/>
      <c r="E356" s="24"/>
      <c r="F356" s="283"/>
      <c r="G356" s="25"/>
      <c r="H356" s="285"/>
      <c r="I356" s="285"/>
      <c r="J356" s="114" t="str">
        <f t="shared" si="5"/>
        <v/>
      </c>
      <c r="K356" s="106"/>
    </row>
    <row r="357" spans="1:11" ht="20.100000000000001" customHeight="1" x14ac:dyDescent="0.25">
      <c r="A357" s="51">
        <v>352</v>
      </c>
      <c r="B357" s="23"/>
      <c r="C357" s="23"/>
      <c r="D357" s="24"/>
      <c r="E357" s="24"/>
      <c r="F357" s="283"/>
      <c r="G357" s="25"/>
      <c r="H357" s="285"/>
      <c r="I357" s="285"/>
      <c r="J357" s="114" t="str">
        <f t="shared" si="5"/>
        <v/>
      </c>
      <c r="K357" s="106"/>
    </row>
    <row r="358" spans="1:11" ht="20.100000000000001" customHeight="1" x14ac:dyDescent="0.25">
      <c r="A358" s="51">
        <v>353</v>
      </c>
      <c r="B358" s="23"/>
      <c r="C358" s="23"/>
      <c r="D358" s="24"/>
      <c r="E358" s="24"/>
      <c r="F358" s="283"/>
      <c r="G358" s="25"/>
      <c r="H358" s="285"/>
      <c r="I358" s="285"/>
      <c r="J358" s="114" t="str">
        <f t="shared" si="5"/>
        <v/>
      </c>
      <c r="K358" s="106"/>
    </row>
    <row r="359" spans="1:11" ht="20.100000000000001" customHeight="1" x14ac:dyDescent="0.25">
      <c r="A359" s="51">
        <v>354</v>
      </c>
      <c r="B359" s="23"/>
      <c r="C359" s="23"/>
      <c r="D359" s="24"/>
      <c r="E359" s="24"/>
      <c r="F359" s="283"/>
      <c r="G359" s="25"/>
      <c r="H359" s="285"/>
      <c r="I359" s="285"/>
      <c r="J359" s="114" t="str">
        <f t="shared" si="5"/>
        <v/>
      </c>
      <c r="K359" s="106"/>
    </row>
    <row r="360" spans="1:11" ht="20.100000000000001" customHeight="1" x14ac:dyDescent="0.25">
      <c r="A360" s="51">
        <v>355</v>
      </c>
      <c r="B360" s="23"/>
      <c r="C360" s="23"/>
      <c r="D360" s="24"/>
      <c r="E360" s="24"/>
      <c r="F360" s="283"/>
      <c r="G360" s="25"/>
      <c r="H360" s="285"/>
      <c r="I360" s="285"/>
      <c r="J360" s="114" t="str">
        <f t="shared" si="5"/>
        <v/>
      </c>
      <c r="K360" s="106"/>
    </row>
    <row r="361" spans="1:11" ht="20.100000000000001" customHeight="1" x14ac:dyDescent="0.25">
      <c r="A361" s="51">
        <v>356</v>
      </c>
      <c r="B361" s="23"/>
      <c r="C361" s="23"/>
      <c r="D361" s="24"/>
      <c r="E361" s="24"/>
      <c r="F361" s="283"/>
      <c r="G361" s="25"/>
      <c r="H361" s="285"/>
      <c r="I361" s="285"/>
      <c r="J361" s="114" t="str">
        <f t="shared" si="5"/>
        <v/>
      </c>
      <c r="K361" s="106"/>
    </row>
    <row r="362" spans="1:11" ht="20.100000000000001" customHeight="1" x14ac:dyDescent="0.25">
      <c r="A362" s="51">
        <v>357</v>
      </c>
      <c r="B362" s="23"/>
      <c r="C362" s="23"/>
      <c r="D362" s="24"/>
      <c r="E362" s="24"/>
      <c r="F362" s="283"/>
      <c r="G362" s="25"/>
      <c r="H362" s="285"/>
      <c r="I362" s="285"/>
      <c r="J362" s="114" t="str">
        <f t="shared" si="5"/>
        <v/>
      </c>
      <c r="K362" s="106"/>
    </row>
    <row r="363" spans="1:11" ht="20.100000000000001" customHeight="1" x14ac:dyDescent="0.25">
      <c r="A363" s="51">
        <v>358</v>
      </c>
      <c r="B363" s="23"/>
      <c r="C363" s="23"/>
      <c r="D363" s="24"/>
      <c r="E363" s="24"/>
      <c r="F363" s="283"/>
      <c r="G363" s="25"/>
      <c r="H363" s="285"/>
      <c r="I363" s="285"/>
      <c r="J363" s="114" t="str">
        <f t="shared" si="5"/>
        <v/>
      </c>
      <c r="K363" s="106"/>
    </row>
    <row r="364" spans="1:11" ht="20.100000000000001" customHeight="1" x14ac:dyDescent="0.25">
      <c r="A364" s="51">
        <v>359</v>
      </c>
      <c r="B364" s="23"/>
      <c r="C364" s="23"/>
      <c r="D364" s="24"/>
      <c r="E364" s="24"/>
      <c r="F364" s="283"/>
      <c r="G364" s="25"/>
      <c r="H364" s="285"/>
      <c r="I364" s="285"/>
      <c r="J364" s="114" t="str">
        <f t="shared" si="5"/>
        <v/>
      </c>
      <c r="K364" s="106"/>
    </row>
    <row r="365" spans="1:11" ht="20.100000000000001" customHeight="1" x14ac:dyDescent="0.25">
      <c r="A365" s="51">
        <v>360</v>
      </c>
      <c r="B365" s="23"/>
      <c r="C365" s="23"/>
      <c r="D365" s="24"/>
      <c r="E365" s="24"/>
      <c r="F365" s="283"/>
      <c r="G365" s="25"/>
      <c r="H365" s="285"/>
      <c r="I365" s="285"/>
      <c r="J365" s="114" t="str">
        <f t="shared" si="5"/>
        <v/>
      </c>
      <c r="K365" s="106"/>
    </row>
    <row r="366" spans="1:11" ht="20.100000000000001" customHeight="1" x14ac:dyDescent="0.25">
      <c r="A366" s="51">
        <v>361</v>
      </c>
      <c r="B366" s="23"/>
      <c r="C366" s="23"/>
      <c r="D366" s="24"/>
      <c r="E366" s="24"/>
      <c r="F366" s="283"/>
      <c r="G366" s="25"/>
      <c r="H366" s="285"/>
      <c r="I366" s="285"/>
      <c r="J366" s="114" t="str">
        <f t="shared" si="5"/>
        <v/>
      </c>
      <c r="K366" s="106"/>
    </row>
    <row r="367" spans="1:11" ht="20.100000000000001" customHeight="1" x14ac:dyDescent="0.25">
      <c r="A367" s="51">
        <v>362</v>
      </c>
      <c r="B367" s="23"/>
      <c r="C367" s="23"/>
      <c r="D367" s="24"/>
      <c r="E367" s="24"/>
      <c r="F367" s="283"/>
      <c r="G367" s="25"/>
      <c r="H367" s="285"/>
      <c r="I367" s="285"/>
      <c r="J367" s="114" t="str">
        <f t="shared" si="5"/>
        <v/>
      </c>
      <c r="K367" s="106"/>
    </row>
    <row r="368" spans="1:11" ht="20.100000000000001" customHeight="1" x14ac:dyDescent="0.25">
      <c r="A368" s="51">
        <v>363</v>
      </c>
      <c r="B368" s="23"/>
      <c r="C368" s="23"/>
      <c r="D368" s="24"/>
      <c r="E368" s="24"/>
      <c r="F368" s="283"/>
      <c r="G368" s="25"/>
      <c r="H368" s="285"/>
      <c r="I368" s="285"/>
      <c r="J368" s="114" t="str">
        <f t="shared" si="5"/>
        <v/>
      </c>
      <c r="K368" s="106"/>
    </row>
    <row r="369" spans="1:11" ht="20.100000000000001" customHeight="1" x14ac:dyDescent="0.25">
      <c r="A369" s="51">
        <v>364</v>
      </c>
      <c r="B369" s="23"/>
      <c r="C369" s="23"/>
      <c r="D369" s="24"/>
      <c r="E369" s="24"/>
      <c r="F369" s="283"/>
      <c r="G369" s="25"/>
      <c r="H369" s="285"/>
      <c r="I369" s="285"/>
      <c r="J369" s="114" t="str">
        <f t="shared" si="5"/>
        <v/>
      </c>
      <c r="K369" s="106"/>
    </row>
    <row r="370" spans="1:11" ht="20.100000000000001" customHeight="1" x14ac:dyDescent="0.25">
      <c r="A370" s="51">
        <v>365</v>
      </c>
      <c r="B370" s="23"/>
      <c r="C370" s="23"/>
      <c r="D370" s="24"/>
      <c r="E370" s="24"/>
      <c r="F370" s="283"/>
      <c r="G370" s="25"/>
      <c r="H370" s="285"/>
      <c r="I370" s="285"/>
      <c r="J370" s="114" t="str">
        <f t="shared" si="5"/>
        <v/>
      </c>
      <c r="K370" s="106"/>
    </row>
    <row r="371" spans="1:11" ht="20.100000000000001" customHeight="1" x14ac:dyDescent="0.25">
      <c r="A371" s="51">
        <v>366</v>
      </c>
      <c r="B371" s="23"/>
      <c r="C371" s="23"/>
      <c r="D371" s="24"/>
      <c r="E371" s="24"/>
      <c r="F371" s="283"/>
      <c r="G371" s="25"/>
      <c r="H371" s="285"/>
      <c r="I371" s="285"/>
      <c r="J371" s="114" t="str">
        <f t="shared" si="5"/>
        <v/>
      </c>
      <c r="K371" s="106"/>
    </row>
    <row r="372" spans="1:11" ht="20.100000000000001" customHeight="1" x14ac:dyDescent="0.25">
      <c r="A372" s="51">
        <v>367</v>
      </c>
      <c r="B372" s="23"/>
      <c r="C372" s="23"/>
      <c r="D372" s="24"/>
      <c r="E372" s="24"/>
      <c r="F372" s="283"/>
      <c r="G372" s="25"/>
      <c r="H372" s="285"/>
      <c r="I372" s="285"/>
      <c r="J372" s="114" t="str">
        <f t="shared" si="5"/>
        <v/>
      </c>
      <c r="K372" s="106"/>
    </row>
    <row r="373" spans="1:11" ht="20.100000000000001" customHeight="1" x14ac:dyDescent="0.25">
      <c r="A373" s="51">
        <v>368</v>
      </c>
      <c r="B373" s="23"/>
      <c r="C373" s="23"/>
      <c r="D373" s="24"/>
      <c r="E373" s="24"/>
      <c r="F373" s="283"/>
      <c r="G373" s="25"/>
      <c r="H373" s="285"/>
      <c r="I373" s="285"/>
      <c r="J373" s="114" t="str">
        <f t="shared" si="5"/>
        <v/>
      </c>
      <c r="K373" s="106"/>
    </row>
    <row r="374" spans="1:11" ht="20.100000000000001" customHeight="1" x14ac:dyDescent="0.25">
      <c r="A374" s="51">
        <v>369</v>
      </c>
      <c r="B374" s="23"/>
      <c r="C374" s="23"/>
      <c r="D374" s="24"/>
      <c r="E374" s="24"/>
      <c r="F374" s="283"/>
      <c r="G374" s="25"/>
      <c r="H374" s="285"/>
      <c r="I374" s="285"/>
      <c r="J374" s="114" t="str">
        <f t="shared" si="5"/>
        <v/>
      </c>
      <c r="K374" s="106"/>
    </row>
    <row r="375" spans="1:11" ht="20.100000000000001" customHeight="1" x14ac:dyDescent="0.25">
      <c r="A375" s="51">
        <v>370</v>
      </c>
      <c r="B375" s="23"/>
      <c r="C375" s="23"/>
      <c r="D375" s="24"/>
      <c r="E375" s="24"/>
      <c r="F375" s="283"/>
      <c r="G375" s="25"/>
      <c r="H375" s="285"/>
      <c r="I375" s="285"/>
      <c r="J375" s="114" t="str">
        <f t="shared" si="5"/>
        <v/>
      </c>
      <c r="K375" s="106"/>
    </row>
    <row r="376" spans="1:11" ht="20.100000000000001" customHeight="1" x14ac:dyDescent="0.25">
      <c r="A376" s="51">
        <v>371</v>
      </c>
      <c r="B376" s="23"/>
      <c r="C376" s="23"/>
      <c r="D376" s="24"/>
      <c r="E376" s="24"/>
      <c r="F376" s="283"/>
      <c r="G376" s="25"/>
      <c r="H376" s="285"/>
      <c r="I376" s="285"/>
      <c r="J376" s="114" t="str">
        <f t="shared" si="5"/>
        <v/>
      </c>
      <c r="K376" s="106"/>
    </row>
    <row r="377" spans="1:11" ht="20.100000000000001" customHeight="1" x14ac:dyDescent="0.25">
      <c r="A377" s="51">
        <v>372</v>
      </c>
      <c r="B377" s="23"/>
      <c r="C377" s="23"/>
      <c r="D377" s="24"/>
      <c r="E377" s="24"/>
      <c r="F377" s="283"/>
      <c r="G377" s="25"/>
      <c r="H377" s="285"/>
      <c r="I377" s="285"/>
      <c r="J377" s="114" t="str">
        <f t="shared" si="5"/>
        <v/>
      </c>
      <c r="K377" s="106"/>
    </row>
    <row r="378" spans="1:11" ht="20.100000000000001" customHeight="1" x14ac:dyDescent="0.25">
      <c r="A378" s="51">
        <v>373</v>
      </c>
      <c r="B378" s="23"/>
      <c r="C378" s="23"/>
      <c r="D378" s="24"/>
      <c r="E378" s="24"/>
      <c r="F378" s="283"/>
      <c r="G378" s="25"/>
      <c r="H378" s="285"/>
      <c r="I378" s="285"/>
      <c r="J378" s="114" t="str">
        <f t="shared" si="5"/>
        <v/>
      </c>
      <c r="K378" s="106"/>
    </row>
    <row r="379" spans="1:11" ht="20.100000000000001" customHeight="1" x14ac:dyDescent="0.25">
      <c r="A379" s="51">
        <v>374</v>
      </c>
      <c r="B379" s="23"/>
      <c r="C379" s="23"/>
      <c r="D379" s="24"/>
      <c r="E379" s="24"/>
      <c r="F379" s="283"/>
      <c r="G379" s="25"/>
      <c r="H379" s="285"/>
      <c r="I379" s="285"/>
      <c r="J379" s="114" t="str">
        <f t="shared" si="5"/>
        <v/>
      </c>
      <c r="K379" s="106"/>
    </row>
    <row r="380" spans="1:11" ht="20.100000000000001" customHeight="1" x14ac:dyDescent="0.25">
      <c r="A380" s="51">
        <v>375</v>
      </c>
      <c r="B380" s="23"/>
      <c r="C380" s="23"/>
      <c r="D380" s="24"/>
      <c r="E380" s="24"/>
      <c r="F380" s="283"/>
      <c r="G380" s="25"/>
      <c r="H380" s="285"/>
      <c r="I380" s="285"/>
      <c r="J380" s="114" t="str">
        <f t="shared" si="5"/>
        <v/>
      </c>
      <c r="K380" s="106"/>
    </row>
    <row r="381" spans="1:11" ht="20.100000000000001" customHeight="1" x14ac:dyDescent="0.25">
      <c r="A381" s="51">
        <v>376</v>
      </c>
      <c r="B381" s="23"/>
      <c r="C381" s="23"/>
      <c r="D381" s="24"/>
      <c r="E381" s="24"/>
      <c r="F381" s="283"/>
      <c r="G381" s="25"/>
      <c r="H381" s="285"/>
      <c r="I381" s="285"/>
      <c r="J381" s="114" t="str">
        <f t="shared" si="5"/>
        <v/>
      </c>
      <c r="K381" s="106"/>
    </row>
    <row r="382" spans="1:11" ht="20.100000000000001" customHeight="1" x14ac:dyDescent="0.25">
      <c r="A382" s="51">
        <v>377</v>
      </c>
      <c r="B382" s="23"/>
      <c r="C382" s="23"/>
      <c r="D382" s="24"/>
      <c r="E382" s="24"/>
      <c r="F382" s="283"/>
      <c r="G382" s="25"/>
      <c r="H382" s="285"/>
      <c r="I382" s="285"/>
      <c r="J382" s="114" t="str">
        <f t="shared" si="5"/>
        <v/>
      </c>
      <c r="K382" s="106"/>
    </row>
    <row r="383" spans="1:11" ht="20.100000000000001" customHeight="1" x14ac:dyDescent="0.25">
      <c r="A383" s="51">
        <v>378</v>
      </c>
      <c r="B383" s="23"/>
      <c r="C383" s="23"/>
      <c r="D383" s="24"/>
      <c r="E383" s="24"/>
      <c r="F383" s="283"/>
      <c r="G383" s="25"/>
      <c r="H383" s="285"/>
      <c r="I383" s="285"/>
      <c r="J383" s="114" t="str">
        <f t="shared" si="5"/>
        <v/>
      </c>
      <c r="K383" s="106"/>
    </row>
    <row r="384" spans="1:11" ht="20.100000000000001" customHeight="1" x14ac:dyDescent="0.25">
      <c r="A384" s="51">
        <v>379</v>
      </c>
      <c r="B384" s="23"/>
      <c r="C384" s="23"/>
      <c r="D384" s="24"/>
      <c r="E384" s="24"/>
      <c r="F384" s="283"/>
      <c r="G384" s="25"/>
      <c r="H384" s="285"/>
      <c r="I384" s="285"/>
      <c r="J384" s="114" t="str">
        <f t="shared" si="5"/>
        <v/>
      </c>
      <c r="K384" s="106"/>
    </row>
    <row r="385" spans="1:11" ht="20.100000000000001" customHeight="1" x14ac:dyDescent="0.25">
      <c r="A385" s="51">
        <v>380</v>
      </c>
      <c r="B385" s="23"/>
      <c r="C385" s="23"/>
      <c r="D385" s="24"/>
      <c r="E385" s="24"/>
      <c r="F385" s="283"/>
      <c r="G385" s="25"/>
      <c r="H385" s="285"/>
      <c r="I385" s="285"/>
      <c r="J385" s="114" t="str">
        <f t="shared" si="5"/>
        <v/>
      </c>
      <c r="K385" s="106"/>
    </row>
    <row r="386" spans="1:11" ht="20.100000000000001" customHeight="1" x14ac:dyDescent="0.25">
      <c r="A386" s="51">
        <v>381</v>
      </c>
      <c r="B386" s="23"/>
      <c r="C386" s="23"/>
      <c r="D386" s="24"/>
      <c r="E386" s="24"/>
      <c r="F386" s="283"/>
      <c r="G386" s="25"/>
      <c r="H386" s="285"/>
      <c r="I386" s="285"/>
      <c r="J386" s="114" t="str">
        <f t="shared" si="5"/>
        <v/>
      </c>
      <c r="K386" s="106"/>
    </row>
    <row r="387" spans="1:11" ht="20.100000000000001" customHeight="1" x14ac:dyDescent="0.25">
      <c r="A387" s="51">
        <v>382</v>
      </c>
      <c r="B387" s="23"/>
      <c r="C387" s="23"/>
      <c r="D387" s="24"/>
      <c r="E387" s="24"/>
      <c r="F387" s="283"/>
      <c r="G387" s="25"/>
      <c r="H387" s="285"/>
      <c r="I387" s="285"/>
      <c r="J387" s="114" t="str">
        <f t="shared" si="5"/>
        <v/>
      </c>
      <c r="K387" s="106"/>
    </row>
    <row r="388" spans="1:11" ht="20.100000000000001" customHeight="1" x14ac:dyDescent="0.25">
      <c r="A388" s="51">
        <v>383</v>
      </c>
      <c r="B388" s="23"/>
      <c r="C388" s="23"/>
      <c r="D388" s="24"/>
      <c r="E388" s="24"/>
      <c r="F388" s="283"/>
      <c r="G388" s="25"/>
      <c r="H388" s="285"/>
      <c r="I388" s="285"/>
      <c r="J388" s="114" t="str">
        <f t="shared" si="5"/>
        <v/>
      </c>
      <c r="K388" s="106"/>
    </row>
    <row r="389" spans="1:11" ht="20.100000000000001" customHeight="1" x14ac:dyDescent="0.25">
      <c r="A389" s="51">
        <v>384</v>
      </c>
      <c r="B389" s="23"/>
      <c r="C389" s="23"/>
      <c r="D389" s="24"/>
      <c r="E389" s="24"/>
      <c r="F389" s="283"/>
      <c r="G389" s="25"/>
      <c r="H389" s="285"/>
      <c r="I389" s="285"/>
      <c r="J389" s="114" t="str">
        <f t="shared" ref="J389:J452" si="6">IF($E389="","",IF(OR(($G389=0),($H389=0)),0,$G389/$H389*$I389))</f>
        <v/>
      </c>
      <c r="K389" s="106"/>
    </row>
    <row r="390" spans="1:11" ht="20.100000000000001" customHeight="1" x14ac:dyDescent="0.25">
      <c r="A390" s="51">
        <v>385</v>
      </c>
      <c r="B390" s="23"/>
      <c r="C390" s="23"/>
      <c r="D390" s="24"/>
      <c r="E390" s="24"/>
      <c r="F390" s="283"/>
      <c r="G390" s="25"/>
      <c r="H390" s="285"/>
      <c r="I390" s="285"/>
      <c r="J390" s="114" t="str">
        <f t="shared" si="6"/>
        <v/>
      </c>
      <c r="K390" s="106"/>
    </row>
    <row r="391" spans="1:11" ht="20.100000000000001" customHeight="1" x14ac:dyDescent="0.25">
      <c r="A391" s="51">
        <v>386</v>
      </c>
      <c r="B391" s="23"/>
      <c r="C391" s="23"/>
      <c r="D391" s="24"/>
      <c r="E391" s="24"/>
      <c r="F391" s="283"/>
      <c r="G391" s="25"/>
      <c r="H391" s="285"/>
      <c r="I391" s="285"/>
      <c r="J391" s="114" t="str">
        <f t="shared" si="6"/>
        <v/>
      </c>
      <c r="K391" s="106"/>
    </row>
    <row r="392" spans="1:11" ht="20.100000000000001" customHeight="1" x14ac:dyDescent="0.25">
      <c r="A392" s="51">
        <v>387</v>
      </c>
      <c r="B392" s="23"/>
      <c r="C392" s="23"/>
      <c r="D392" s="24"/>
      <c r="E392" s="24"/>
      <c r="F392" s="283"/>
      <c r="G392" s="25"/>
      <c r="H392" s="285"/>
      <c r="I392" s="285"/>
      <c r="J392" s="114" t="str">
        <f t="shared" si="6"/>
        <v/>
      </c>
      <c r="K392" s="106"/>
    </row>
    <row r="393" spans="1:11" ht="20.100000000000001" customHeight="1" x14ac:dyDescent="0.25">
      <c r="A393" s="51">
        <v>388</v>
      </c>
      <c r="B393" s="23"/>
      <c r="C393" s="23"/>
      <c r="D393" s="24"/>
      <c r="E393" s="24"/>
      <c r="F393" s="283"/>
      <c r="G393" s="25"/>
      <c r="H393" s="285"/>
      <c r="I393" s="285"/>
      <c r="J393" s="114" t="str">
        <f t="shared" si="6"/>
        <v/>
      </c>
      <c r="K393" s="106"/>
    </row>
    <row r="394" spans="1:11" ht="20.100000000000001" customHeight="1" x14ac:dyDescent="0.25">
      <c r="A394" s="51">
        <v>389</v>
      </c>
      <c r="B394" s="23"/>
      <c r="C394" s="23"/>
      <c r="D394" s="24"/>
      <c r="E394" s="24"/>
      <c r="F394" s="283"/>
      <c r="G394" s="25"/>
      <c r="H394" s="285"/>
      <c r="I394" s="285"/>
      <c r="J394" s="114" t="str">
        <f t="shared" si="6"/>
        <v/>
      </c>
      <c r="K394" s="106"/>
    </row>
    <row r="395" spans="1:11" ht="20.100000000000001" customHeight="1" x14ac:dyDescent="0.25">
      <c r="A395" s="51">
        <v>390</v>
      </c>
      <c r="B395" s="23"/>
      <c r="C395" s="23"/>
      <c r="D395" s="24"/>
      <c r="E395" s="24"/>
      <c r="F395" s="283"/>
      <c r="G395" s="25"/>
      <c r="H395" s="285"/>
      <c r="I395" s="285"/>
      <c r="J395" s="114" t="str">
        <f t="shared" si="6"/>
        <v/>
      </c>
      <c r="K395" s="106"/>
    </row>
    <row r="396" spans="1:11" ht="20.100000000000001" customHeight="1" x14ac:dyDescent="0.25">
      <c r="A396" s="51">
        <v>391</v>
      </c>
      <c r="B396" s="23"/>
      <c r="C396" s="23"/>
      <c r="D396" s="24"/>
      <c r="E396" s="24"/>
      <c r="F396" s="283"/>
      <c r="G396" s="25"/>
      <c r="H396" s="285"/>
      <c r="I396" s="285"/>
      <c r="J396" s="114" t="str">
        <f t="shared" si="6"/>
        <v/>
      </c>
      <c r="K396" s="106"/>
    </row>
    <row r="397" spans="1:11" ht="20.100000000000001" customHeight="1" x14ac:dyDescent="0.25">
      <c r="A397" s="51">
        <v>392</v>
      </c>
      <c r="B397" s="23"/>
      <c r="C397" s="23"/>
      <c r="D397" s="24"/>
      <c r="E397" s="24"/>
      <c r="F397" s="283"/>
      <c r="G397" s="25"/>
      <c r="H397" s="285"/>
      <c r="I397" s="285"/>
      <c r="J397" s="114" t="str">
        <f t="shared" si="6"/>
        <v/>
      </c>
      <c r="K397" s="106"/>
    </row>
    <row r="398" spans="1:11" ht="20.100000000000001" customHeight="1" x14ac:dyDescent="0.25">
      <c r="A398" s="51">
        <v>393</v>
      </c>
      <c r="B398" s="23"/>
      <c r="C398" s="23"/>
      <c r="D398" s="24"/>
      <c r="E398" s="24"/>
      <c r="F398" s="283"/>
      <c r="G398" s="25"/>
      <c r="H398" s="285"/>
      <c r="I398" s="285"/>
      <c r="J398" s="114" t="str">
        <f t="shared" si="6"/>
        <v/>
      </c>
      <c r="K398" s="106"/>
    </row>
    <row r="399" spans="1:11" ht="20.100000000000001" customHeight="1" x14ac:dyDescent="0.25">
      <c r="A399" s="51">
        <v>394</v>
      </c>
      <c r="B399" s="23"/>
      <c r="C399" s="23"/>
      <c r="D399" s="24"/>
      <c r="E399" s="24"/>
      <c r="F399" s="283"/>
      <c r="G399" s="25"/>
      <c r="H399" s="285"/>
      <c r="I399" s="285"/>
      <c r="J399" s="114" t="str">
        <f t="shared" si="6"/>
        <v/>
      </c>
      <c r="K399" s="106"/>
    </row>
    <row r="400" spans="1:11" ht="20.100000000000001" customHeight="1" x14ac:dyDescent="0.25">
      <c r="A400" s="51">
        <v>395</v>
      </c>
      <c r="B400" s="23"/>
      <c r="C400" s="23"/>
      <c r="D400" s="24"/>
      <c r="E400" s="24"/>
      <c r="F400" s="283"/>
      <c r="G400" s="25"/>
      <c r="H400" s="285"/>
      <c r="I400" s="285"/>
      <c r="J400" s="114" t="str">
        <f t="shared" si="6"/>
        <v/>
      </c>
      <c r="K400" s="106"/>
    </row>
    <row r="401" spans="1:11" ht="20.100000000000001" customHeight="1" x14ac:dyDescent="0.25">
      <c r="A401" s="51">
        <v>396</v>
      </c>
      <c r="B401" s="23"/>
      <c r="C401" s="23"/>
      <c r="D401" s="24"/>
      <c r="E401" s="24"/>
      <c r="F401" s="283"/>
      <c r="G401" s="25"/>
      <c r="H401" s="285"/>
      <c r="I401" s="285"/>
      <c r="J401" s="114" t="str">
        <f t="shared" si="6"/>
        <v/>
      </c>
      <c r="K401" s="106"/>
    </row>
    <row r="402" spans="1:11" ht="20.100000000000001" customHeight="1" x14ac:dyDescent="0.25">
      <c r="A402" s="51">
        <v>397</v>
      </c>
      <c r="B402" s="23"/>
      <c r="C402" s="23"/>
      <c r="D402" s="24"/>
      <c r="E402" s="24"/>
      <c r="F402" s="283"/>
      <c r="G402" s="25"/>
      <c r="H402" s="285"/>
      <c r="I402" s="285"/>
      <c r="J402" s="114" t="str">
        <f t="shared" si="6"/>
        <v/>
      </c>
      <c r="K402" s="106"/>
    </row>
    <row r="403" spans="1:11" ht="20.100000000000001" customHeight="1" x14ac:dyDescent="0.25">
      <c r="A403" s="51">
        <v>398</v>
      </c>
      <c r="B403" s="23"/>
      <c r="C403" s="23"/>
      <c r="D403" s="24"/>
      <c r="E403" s="24"/>
      <c r="F403" s="283"/>
      <c r="G403" s="25"/>
      <c r="H403" s="285"/>
      <c r="I403" s="285"/>
      <c r="J403" s="114" t="str">
        <f t="shared" si="6"/>
        <v/>
      </c>
      <c r="K403" s="106"/>
    </row>
    <row r="404" spans="1:11" ht="20.100000000000001" customHeight="1" x14ac:dyDescent="0.25">
      <c r="A404" s="51">
        <v>399</v>
      </c>
      <c r="B404" s="23"/>
      <c r="C404" s="23"/>
      <c r="D404" s="24"/>
      <c r="E404" s="24"/>
      <c r="F404" s="283"/>
      <c r="G404" s="25"/>
      <c r="H404" s="285"/>
      <c r="I404" s="285"/>
      <c r="J404" s="114" t="str">
        <f t="shared" si="6"/>
        <v/>
      </c>
      <c r="K404" s="106"/>
    </row>
    <row r="405" spans="1:11" ht="20.100000000000001" customHeight="1" x14ac:dyDescent="0.25">
      <c r="A405" s="51">
        <v>400</v>
      </c>
      <c r="B405" s="23"/>
      <c r="C405" s="23"/>
      <c r="D405" s="24"/>
      <c r="E405" s="24"/>
      <c r="F405" s="283"/>
      <c r="G405" s="25"/>
      <c r="H405" s="285"/>
      <c r="I405" s="285"/>
      <c r="J405" s="114" t="str">
        <f t="shared" si="6"/>
        <v/>
      </c>
      <c r="K405" s="106"/>
    </row>
    <row r="406" spans="1:11" ht="20.100000000000001" customHeight="1" x14ac:dyDescent="0.25">
      <c r="A406" s="51">
        <v>401</v>
      </c>
      <c r="B406" s="23"/>
      <c r="C406" s="23"/>
      <c r="D406" s="24"/>
      <c r="E406" s="24"/>
      <c r="F406" s="283"/>
      <c r="G406" s="25"/>
      <c r="H406" s="285"/>
      <c r="I406" s="285"/>
      <c r="J406" s="114" t="str">
        <f t="shared" si="6"/>
        <v/>
      </c>
      <c r="K406" s="106"/>
    </row>
    <row r="407" spans="1:11" ht="20.100000000000001" customHeight="1" x14ac:dyDescent="0.25">
      <c r="A407" s="51">
        <v>402</v>
      </c>
      <c r="B407" s="23"/>
      <c r="C407" s="23"/>
      <c r="D407" s="24"/>
      <c r="E407" s="24"/>
      <c r="F407" s="283"/>
      <c r="G407" s="25"/>
      <c r="H407" s="285"/>
      <c r="I407" s="285"/>
      <c r="J407" s="114" t="str">
        <f t="shared" si="6"/>
        <v/>
      </c>
      <c r="K407" s="106"/>
    </row>
    <row r="408" spans="1:11" ht="20.100000000000001" customHeight="1" x14ac:dyDescent="0.25">
      <c r="A408" s="51">
        <v>403</v>
      </c>
      <c r="B408" s="23"/>
      <c r="C408" s="23"/>
      <c r="D408" s="24"/>
      <c r="E408" s="24"/>
      <c r="F408" s="283"/>
      <c r="G408" s="25"/>
      <c r="H408" s="285"/>
      <c r="I408" s="285"/>
      <c r="J408" s="114" t="str">
        <f t="shared" si="6"/>
        <v/>
      </c>
      <c r="K408" s="106"/>
    </row>
    <row r="409" spans="1:11" ht="20.100000000000001" customHeight="1" x14ac:dyDescent="0.25">
      <c r="A409" s="51">
        <v>404</v>
      </c>
      <c r="B409" s="23"/>
      <c r="C409" s="23"/>
      <c r="D409" s="24"/>
      <c r="E409" s="24"/>
      <c r="F409" s="283"/>
      <c r="G409" s="25"/>
      <c r="H409" s="285"/>
      <c r="I409" s="285"/>
      <c r="J409" s="114" t="str">
        <f t="shared" si="6"/>
        <v/>
      </c>
      <c r="K409" s="106"/>
    </row>
    <row r="410" spans="1:11" ht="20.100000000000001" customHeight="1" x14ac:dyDescent="0.25">
      <c r="A410" s="51">
        <v>405</v>
      </c>
      <c r="B410" s="23"/>
      <c r="C410" s="23"/>
      <c r="D410" s="24"/>
      <c r="E410" s="24"/>
      <c r="F410" s="283"/>
      <c r="G410" s="25"/>
      <c r="H410" s="285"/>
      <c r="I410" s="285"/>
      <c r="J410" s="114" t="str">
        <f t="shared" si="6"/>
        <v/>
      </c>
      <c r="K410" s="106"/>
    </row>
    <row r="411" spans="1:11" ht="20.100000000000001" customHeight="1" x14ac:dyDescent="0.25">
      <c r="A411" s="51">
        <v>406</v>
      </c>
      <c r="B411" s="23"/>
      <c r="C411" s="23"/>
      <c r="D411" s="24"/>
      <c r="E411" s="24"/>
      <c r="F411" s="283"/>
      <c r="G411" s="25"/>
      <c r="H411" s="285"/>
      <c r="I411" s="285"/>
      <c r="J411" s="114" t="str">
        <f t="shared" si="6"/>
        <v/>
      </c>
      <c r="K411" s="106"/>
    </row>
    <row r="412" spans="1:11" ht="20.100000000000001" customHeight="1" x14ac:dyDescent="0.25">
      <c r="A412" s="51">
        <v>407</v>
      </c>
      <c r="B412" s="23"/>
      <c r="C412" s="23"/>
      <c r="D412" s="24"/>
      <c r="E412" s="24"/>
      <c r="F412" s="283"/>
      <c r="G412" s="25"/>
      <c r="H412" s="285"/>
      <c r="I412" s="285"/>
      <c r="J412" s="114" t="str">
        <f t="shared" si="6"/>
        <v/>
      </c>
      <c r="K412" s="106"/>
    </row>
    <row r="413" spans="1:11" ht="20.100000000000001" customHeight="1" x14ac:dyDescent="0.25">
      <c r="A413" s="51">
        <v>408</v>
      </c>
      <c r="B413" s="23"/>
      <c r="C413" s="23"/>
      <c r="D413" s="24"/>
      <c r="E413" s="24"/>
      <c r="F413" s="283"/>
      <c r="G413" s="25"/>
      <c r="H413" s="285"/>
      <c r="I413" s="285"/>
      <c r="J413" s="114" t="str">
        <f t="shared" si="6"/>
        <v/>
      </c>
      <c r="K413" s="106"/>
    </row>
    <row r="414" spans="1:11" ht="20.100000000000001" customHeight="1" x14ac:dyDescent="0.25">
      <c r="A414" s="51">
        <v>409</v>
      </c>
      <c r="B414" s="23"/>
      <c r="C414" s="23"/>
      <c r="D414" s="24"/>
      <c r="E414" s="24"/>
      <c r="F414" s="283"/>
      <c r="G414" s="25"/>
      <c r="H414" s="285"/>
      <c r="I414" s="285"/>
      <c r="J414" s="114" t="str">
        <f t="shared" si="6"/>
        <v/>
      </c>
      <c r="K414" s="106"/>
    </row>
    <row r="415" spans="1:11" ht="20.100000000000001" customHeight="1" x14ac:dyDescent="0.25">
      <c r="A415" s="51">
        <v>410</v>
      </c>
      <c r="B415" s="23"/>
      <c r="C415" s="23"/>
      <c r="D415" s="24"/>
      <c r="E415" s="24"/>
      <c r="F415" s="283"/>
      <c r="G415" s="25"/>
      <c r="H415" s="285"/>
      <c r="I415" s="285"/>
      <c r="J415" s="114" t="str">
        <f t="shared" si="6"/>
        <v/>
      </c>
      <c r="K415" s="106"/>
    </row>
    <row r="416" spans="1:11" ht="20.100000000000001" customHeight="1" x14ac:dyDescent="0.25">
      <c r="A416" s="51">
        <v>411</v>
      </c>
      <c r="B416" s="23"/>
      <c r="C416" s="23"/>
      <c r="D416" s="24"/>
      <c r="E416" s="24"/>
      <c r="F416" s="283"/>
      <c r="G416" s="25"/>
      <c r="H416" s="285"/>
      <c r="I416" s="285"/>
      <c r="J416" s="114" t="str">
        <f t="shared" si="6"/>
        <v/>
      </c>
      <c r="K416" s="106"/>
    </row>
    <row r="417" spans="1:11" ht="20.100000000000001" customHeight="1" x14ac:dyDescent="0.25">
      <c r="A417" s="51">
        <v>412</v>
      </c>
      <c r="B417" s="23"/>
      <c r="C417" s="23"/>
      <c r="D417" s="24"/>
      <c r="E417" s="24"/>
      <c r="F417" s="283"/>
      <c r="G417" s="25"/>
      <c r="H417" s="285"/>
      <c r="I417" s="285"/>
      <c r="J417" s="114" t="str">
        <f t="shared" si="6"/>
        <v/>
      </c>
      <c r="K417" s="106"/>
    </row>
    <row r="418" spans="1:11" ht="20.100000000000001" customHeight="1" x14ac:dyDescent="0.25">
      <c r="A418" s="51">
        <v>413</v>
      </c>
      <c r="B418" s="23"/>
      <c r="C418" s="23"/>
      <c r="D418" s="24"/>
      <c r="E418" s="24"/>
      <c r="F418" s="283"/>
      <c r="G418" s="25"/>
      <c r="H418" s="285"/>
      <c r="I418" s="285"/>
      <c r="J418" s="114" t="str">
        <f t="shared" si="6"/>
        <v/>
      </c>
      <c r="K418" s="106"/>
    </row>
    <row r="419" spans="1:11" ht="20.100000000000001" customHeight="1" x14ac:dyDescent="0.25">
      <c r="A419" s="51">
        <v>414</v>
      </c>
      <c r="B419" s="23"/>
      <c r="C419" s="23"/>
      <c r="D419" s="24"/>
      <c r="E419" s="24"/>
      <c r="F419" s="283"/>
      <c r="G419" s="25"/>
      <c r="H419" s="285"/>
      <c r="I419" s="285"/>
      <c r="J419" s="114" t="str">
        <f t="shared" si="6"/>
        <v/>
      </c>
      <c r="K419" s="106"/>
    </row>
    <row r="420" spans="1:11" ht="20.100000000000001" customHeight="1" x14ac:dyDescent="0.25">
      <c r="A420" s="51">
        <v>415</v>
      </c>
      <c r="B420" s="23"/>
      <c r="C420" s="23"/>
      <c r="D420" s="24"/>
      <c r="E420" s="24"/>
      <c r="F420" s="283"/>
      <c r="G420" s="25"/>
      <c r="H420" s="285"/>
      <c r="I420" s="285"/>
      <c r="J420" s="114" t="str">
        <f t="shared" si="6"/>
        <v/>
      </c>
      <c r="K420" s="106"/>
    </row>
    <row r="421" spans="1:11" ht="20.100000000000001" customHeight="1" x14ac:dyDescent="0.25">
      <c r="A421" s="51">
        <v>416</v>
      </c>
      <c r="B421" s="23"/>
      <c r="C421" s="23"/>
      <c r="D421" s="24"/>
      <c r="E421" s="24"/>
      <c r="F421" s="283"/>
      <c r="G421" s="25"/>
      <c r="H421" s="285"/>
      <c r="I421" s="285"/>
      <c r="J421" s="114" t="str">
        <f t="shared" si="6"/>
        <v/>
      </c>
      <c r="K421" s="106"/>
    </row>
    <row r="422" spans="1:11" ht="20.100000000000001" customHeight="1" x14ac:dyDescent="0.25">
      <c r="A422" s="51">
        <v>417</v>
      </c>
      <c r="B422" s="23"/>
      <c r="C422" s="23"/>
      <c r="D422" s="24"/>
      <c r="E422" s="24"/>
      <c r="F422" s="283"/>
      <c r="G422" s="25"/>
      <c r="H422" s="285"/>
      <c r="I422" s="285"/>
      <c r="J422" s="114" t="str">
        <f t="shared" si="6"/>
        <v/>
      </c>
      <c r="K422" s="106"/>
    </row>
    <row r="423" spans="1:11" ht="20.100000000000001" customHeight="1" x14ac:dyDescent="0.25">
      <c r="A423" s="51">
        <v>418</v>
      </c>
      <c r="B423" s="23"/>
      <c r="C423" s="23"/>
      <c r="D423" s="24"/>
      <c r="E423" s="24"/>
      <c r="F423" s="283"/>
      <c r="G423" s="25"/>
      <c r="H423" s="285"/>
      <c r="I423" s="285"/>
      <c r="J423" s="114" t="str">
        <f t="shared" si="6"/>
        <v/>
      </c>
      <c r="K423" s="106"/>
    </row>
    <row r="424" spans="1:11" ht="20.100000000000001" customHeight="1" x14ac:dyDescent="0.25">
      <c r="A424" s="51">
        <v>419</v>
      </c>
      <c r="B424" s="23"/>
      <c r="C424" s="23"/>
      <c r="D424" s="24"/>
      <c r="E424" s="24"/>
      <c r="F424" s="283"/>
      <c r="G424" s="25"/>
      <c r="H424" s="285"/>
      <c r="I424" s="285"/>
      <c r="J424" s="114" t="str">
        <f t="shared" si="6"/>
        <v/>
      </c>
      <c r="K424" s="106"/>
    </row>
    <row r="425" spans="1:11" ht="20.100000000000001" customHeight="1" x14ac:dyDescent="0.25">
      <c r="A425" s="51">
        <v>420</v>
      </c>
      <c r="B425" s="23"/>
      <c r="C425" s="23"/>
      <c r="D425" s="24"/>
      <c r="E425" s="24"/>
      <c r="F425" s="283"/>
      <c r="G425" s="25"/>
      <c r="H425" s="285"/>
      <c r="I425" s="285"/>
      <c r="J425" s="114" t="str">
        <f t="shared" si="6"/>
        <v/>
      </c>
      <c r="K425" s="106"/>
    </row>
    <row r="426" spans="1:11" ht="20.100000000000001" customHeight="1" x14ac:dyDescent="0.25">
      <c r="A426" s="51">
        <v>421</v>
      </c>
      <c r="B426" s="23"/>
      <c r="C426" s="23"/>
      <c r="D426" s="24"/>
      <c r="E426" s="24"/>
      <c r="F426" s="283"/>
      <c r="G426" s="25"/>
      <c r="H426" s="285"/>
      <c r="I426" s="285"/>
      <c r="J426" s="114" t="str">
        <f t="shared" si="6"/>
        <v/>
      </c>
      <c r="K426" s="106"/>
    </row>
    <row r="427" spans="1:11" ht="20.100000000000001" customHeight="1" x14ac:dyDescent="0.25">
      <c r="A427" s="51">
        <v>422</v>
      </c>
      <c r="B427" s="23"/>
      <c r="C427" s="23"/>
      <c r="D427" s="24"/>
      <c r="E427" s="24"/>
      <c r="F427" s="283"/>
      <c r="G427" s="25"/>
      <c r="H427" s="285"/>
      <c r="I427" s="285"/>
      <c r="J427" s="114" t="str">
        <f t="shared" si="6"/>
        <v/>
      </c>
      <c r="K427" s="106"/>
    </row>
    <row r="428" spans="1:11" ht="20.100000000000001" customHeight="1" x14ac:dyDescent="0.25">
      <c r="A428" s="51">
        <v>423</v>
      </c>
      <c r="B428" s="23"/>
      <c r="C428" s="23"/>
      <c r="D428" s="24"/>
      <c r="E428" s="24"/>
      <c r="F428" s="283"/>
      <c r="G428" s="25"/>
      <c r="H428" s="285"/>
      <c r="I428" s="285"/>
      <c r="J428" s="114" t="str">
        <f t="shared" si="6"/>
        <v/>
      </c>
      <c r="K428" s="106"/>
    </row>
    <row r="429" spans="1:11" ht="20.100000000000001" customHeight="1" x14ac:dyDescent="0.25">
      <c r="A429" s="51">
        <v>424</v>
      </c>
      <c r="B429" s="23"/>
      <c r="C429" s="23"/>
      <c r="D429" s="24"/>
      <c r="E429" s="24"/>
      <c r="F429" s="283"/>
      <c r="G429" s="25"/>
      <c r="H429" s="285"/>
      <c r="I429" s="285"/>
      <c r="J429" s="114" t="str">
        <f t="shared" si="6"/>
        <v/>
      </c>
      <c r="K429" s="106"/>
    </row>
    <row r="430" spans="1:11" ht="20.100000000000001" customHeight="1" x14ac:dyDescent="0.25">
      <c r="A430" s="51">
        <v>425</v>
      </c>
      <c r="B430" s="23"/>
      <c r="C430" s="23"/>
      <c r="D430" s="24"/>
      <c r="E430" s="24"/>
      <c r="F430" s="283"/>
      <c r="G430" s="25"/>
      <c r="H430" s="285"/>
      <c r="I430" s="285"/>
      <c r="J430" s="114" t="str">
        <f t="shared" si="6"/>
        <v/>
      </c>
      <c r="K430" s="106"/>
    </row>
    <row r="431" spans="1:11" ht="20.100000000000001" customHeight="1" x14ac:dyDescent="0.25">
      <c r="A431" s="51">
        <v>426</v>
      </c>
      <c r="B431" s="23"/>
      <c r="C431" s="23"/>
      <c r="D431" s="24"/>
      <c r="E431" s="24"/>
      <c r="F431" s="283"/>
      <c r="G431" s="25"/>
      <c r="H431" s="285"/>
      <c r="I431" s="285"/>
      <c r="J431" s="114" t="str">
        <f t="shared" si="6"/>
        <v/>
      </c>
      <c r="K431" s="106"/>
    </row>
    <row r="432" spans="1:11" ht="20.100000000000001" customHeight="1" x14ac:dyDescent="0.25">
      <c r="A432" s="51">
        <v>427</v>
      </c>
      <c r="B432" s="23"/>
      <c r="C432" s="23"/>
      <c r="D432" s="24"/>
      <c r="E432" s="24"/>
      <c r="F432" s="283"/>
      <c r="G432" s="25"/>
      <c r="H432" s="285"/>
      <c r="I432" s="285"/>
      <c r="J432" s="114" t="str">
        <f t="shared" si="6"/>
        <v/>
      </c>
      <c r="K432" s="106"/>
    </row>
    <row r="433" spans="1:11" ht="20.100000000000001" customHeight="1" x14ac:dyDescent="0.25">
      <c r="A433" s="51">
        <v>428</v>
      </c>
      <c r="B433" s="23"/>
      <c r="C433" s="23"/>
      <c r="D433" s="24"/>
      <c r="E433" s="24"/>
      <c r="F433" s="283"/>
      <c r="G433" s="25"/>
      <c r="H433" s="285"/>
      <c r="I433" s="285"/>
      <c r="J433" s="114" t="str">
        <f t="shared" si="6"/>
        <v/>
      </c>
      <c r="K433" s="106"/>
    </row>
    <row r="434" spans="1:11" ht="20.100000000000001" customHeight="1" x14ac:dyDescent="0.25">
      <c r="A434" s="51">
        <v>429</v>
      </c>
      <c r="B434" s="23"/>
      <c r="C434" s="23"/>
      <c r="D434" s="24"/>
      <c r="E434" s="24"/>
      <c r="F434" s="283"/>
      <c r="G434" s="25"/>
      <c r="H434" s="285"/>
      <c r="I434" s="285"/>
      <c r="J434" s="114" t="str">
        <f t="shared" si="6"/>
        <v/>
      </c>
      <c r="K434" s="106"/>
    </row>
    <row r="435" spans="1:11" ht="20.100000000000001" customHeight="1" x14ac:dyDescent="0.25">
      <c r="A435" s="51">
        <v>430</v>
      </c>
      <c r="B435" s="23"/>
      <c r="C435" s="23"/>
      <c r="D435" s="24"/>
      <c r="E435" s="24"/>
      <c r="F435" s="283"/>
      <c r="G435" s="25"/>
      <c r="H435" s="285"/>
      <c r="I435" s="285"/>
      <c r="J435" s="114" t="str">
        <f t="shared" si="6"/>
        <v/>
      </c>
      <c r="K435" s="106"/>
    </row>
    <row r="436" spans="1:11" ht="20.100000000000001" customHeight="1" x14ac:dyDescent="0.25">
      <c r="A436" s="51">
        <v>431</v>
      </c>
      <c r="B436" s="23"/>
      <c r="C436" s="23"/>
      <c r="D436" s="24"/>
      <c r="E436" s="24"/>
      <c r="F436" s="283"/>
      <c r="G436" s="25"/>
      <c r="H436" s="285"/>
      <c r="I436" s="285"/>
      <c r="J436" s="114" t="str">
        <f t="shared" si="6"/>
        <v/>
      </c>
      <c r="K436" s="106"/>
    </row>
    <row r="437" spans="1:11" ht="20.100000000000001" customHeight="1" x14ac:dyDescent="0.25">
      <c r="A437" s="51">
        <v>432</v>
      </c>
      <c r="B437" s="23"/>
      <c r="C437" s="23"/>
      <c r="D437" s="24"/>
      <c r="E437" s="24"/>
      <c r="F437" s="283"/>
      <c r="G437" s="25"/>
      <c r="H437" s="285"/>
      <c r="I437" s="285"/>
      <c r="J437" s="114" t="str">
        <f t="shared" si="6"/>
        <v/>
      </c>
      <c r="K437" s="106"/>
    </row>
    <row r="438" spans="1:11" ht="20.100000000000001" customHeight="1" x14ac:dyDescent="0.25">
      <c r="A438" s="51">
        <v>433</v>
      </c>
      <c r="B438" s="23"/>
      <c r="C438" s="23"/>
      <c r="D438" s="24"/>
      <c r="E438" s="24"/>
      <c r="F438" s="283"/>
      <c r="G438" s="25"/>
      <c r="H438" s="285"/>
      <c r="I438" s="285"/>
      <c r="J438" s="114" t="str">
        <f t="shared" si="6"/>
        <v/>
      </c>
      <c r="K438" s="106"/>
    </row>
    <row r="439" spans="1:11" ht="20.100000000000001" customHeight="1" x14ac:dyDescent="0.25">
      <c r="A439" s="51">
        <v>434</v>
      </c>
      <c r="B439" s="23"/>
      <c r="C439" s="23"/>
      <c r="D439" s="24"/>
      <c r="E439" s="24"/>
      <c r="F439" s="283"/>
      <c r="G439" s="25"/>
      <c r="H439" s="285"/>
      <c r="I439" s="285"/>
      <c r="J439" s="114" t="str">
        <f t="shared" si="6"/>
        <v/>
      </c>
      <c r="K439" s="106"/>
    </row>
    <row r="440" spans="1:11" ht="20.100000000000001" customHeight="1" x14ac:dyDescent="0.25">
      <c r="A440" s="51">
        <v>435</v>
      </c>
      <c r="B440" s="23"/>
      <c r="C440" s="23"/>
      <c r="D440" s="24"/>
      <c r="E440" s="24"/>
      <c r="F440" s="283"/>
      <c r="G440" s="25"/>
      <c r="H440" s="285"/>
      <c r="I440" s="285"/>
      <c r="J440" s="114" t="str">
        <f t="shared" si="6"/>
        <v/>
      </c>
      <c r="K440" s="106"/>
    </row>
    <row r="441" spans="1:11" ht="20.100000000000001" customHeight="1" x14ac:dyDescent="0.25">
      <c r="A441" s="51">
        <v>436</v>
      </c>
      <c r="B441" s="23"/>
      <c r="C441" s="23"/>
      <c r="D441" s="24"/>
      <c r="E441" s="24"/>
      <c r="F441" s="283"/>
      <c r="G441" s="25"/>
      <c r="H441" s="285"/>
      <c r="I441" s="285"/>
      <c r="J441" s="114" t="str">
        <f t="shared" si="6"/>
        <v/>
      </c>
      <c r="K441" s="106"/>
    </row>
    <row r="442" spans="1:11" ht="20.100000000000001" customHeight="1" x14ac:dyDescent="0.25">
      <c r="A442" s="51">
        <v>437</v>
      </c>
      <c r="B442" s="23"/>
      <c r="C442" s="23"/>
      <c r="D442" s="24"/>
      <c r="E442" s="24"/>
      <c r="F442" s="283"/>
      <c r="G442" s="25"/>
      <c r="H442" s="285"/>
      <c r="I442" s="285"/>
      <c r="J442" s="114" t="str">
        <f t="shared" si="6"/>
        <v/>
      </c>
      <c r="K442" s="106"/>
    </row>
    <row r="443" spans="1:11" ht="20.100000000000001" customHeight="1" x14ac:dyDescent="0.25">
      <c r="A443" s="51">
        <v>438</v>
      </c>
      <c r="B443" s="23"/>
      <c r="C443" s="23"/>
      <c r="D443" s="24"/>
      <c r="E443" s="24"/>
      <c r="F443" s="283"/>
      <c r="G443" s="25"/>
      <c r="H443" s="285"/>
      <c r="I443" s="285"/>
      <c r="J443" s="114" t="str">
        <f t="shared" si="6"/>
        <v/>
      </c>
      <c r="K443" s="106"/>
    </row>
    <row r="444" spans="1:11" ht="20.100000000000001" customHeight="1" x14ac:dyDescent="0.25">
      <c r="A444" s="51">
        <v>439</v>
      </c>
      <c r="B444" s="23"/>
      <c r="C444" s="23"/>
      <c r="D444" s="24"/>
      <c r="E444" s="24"/>
      <c r="F444" s="283"/>
      <c r="G444" s="25"/>
      <c r="H444" s="285"/>
      <c r="I444" s="285"/>
      <c r="J444" s="114" t="str">
        <f t="shared" si="6"/>
        <v/>
      </c>
      <c r="K444" s="106"/>
    </row>
    <row r="445" spans="1:11" ht="20.100000000000001" customHeight="1" x14ac:dyDescent="0.25">
      <c r="A445" s="51">
        <v>440</v>
      </c>
      <c r="B445" s="23"/>
      <c r="C445" s="23"/>
      <c r="D445" s="24"/>
      <c r="E445" s="24"/>
      <c r="F445" s="283"/>
      <c r="G445" s="25"/>
      <c r="H445" s="285"/>
      <c r="I445" s="285"/>
      <c r="J445" s="114" t="str">
        <f t="shared" si="6"/>
        <v/>
      </c>
      <c r="K445" s="106"/>
    </row>
    <row r="446" spans="1:11" ht="20.100000000000001" customHeight="1" x14ac:dyDescent="0.25">
      <c r="A446" s="51">
        <v>441</v>
      </c>
      <c r="B446" s="23"/>
      <c r="C446" s="23"/>
      <c r="D446" s="24"/>
      <c r="E446" s="24"/>
      <c r="F446" s="283"/>
      <c r="G446" s="25"/>
      <c r="H446" s="285"/>
      <c r="I446" s="285"/>
      <c r="J446" s="114" t="str">
        <f t="shared" si="6"/>
        <v/>
      </c>
      <c r="K446" s="106"/>
    </row>
    <row r="447" spans="1:11" ht="20.100000000000001" customHeight="1" x14ac:dyDescent="0.25">
      <c r="A447" s="51">
        <v>442</v>
      </c>
      <c r="B447" s="23"/>
      <c r="C447" s="23"/>
      <c r="D447" s="24"/>
      <c r="E447" s="24"/>
      <c r="F447" s="283"/>
      <c r="G447" s="25"/>
      <c r="H447" s="285"/>
      <c r="I447" s="285"/>
      <c r="J447" s="114" t="str">
        <f t="shared" si="6"/>
        <v/>
      </c>
      <c r="K447" s="106"/>
    </row>
    <row r="448" spans="1:11" ht="20.100000000000001" customHeight="1" x14ac:dyDescent="0.25">
      <c r="A448" s="51">
        <v>443</v>
      </c>
      <c r="B448" s="23"/>
      <c r="C448" s="23"/>
      <c r="D448" s="24"/>
      <c r="E448" s="24"/>
      <c r="F448" s="283"/>
      <c r="G448" s="25"/>
      <c r="H448" s="285"/>
      <c r="I448" s="285"/>
      <c r="J448" s="114" t="str">
        <f t="shared" si="6"/>
        <v/>
      </c>
      <c r="K448" s="106"/>
    </row>
    <row r="449" spans="1:11" ht="20.100000000000001" customHeight="1" x14ac:dyDescent="0.25">
      <c r="A449" s="51">
        <v>444</v>
      </c>
      <c r="B449" s="23"/>
      <c r="C449" s="23"/>
      <c r="D449" s="24"/>
      <c r="E449" s="24"/>
      <c r="F449" s="283"/>
      <c r="G449" s="25"/>
      <c r="H449" s="285"/>
      <c r="I449" s="285"/>
      <c r="J449" s="114" t="str">
        <f t="shared" si="6"/>
        <v/>
      </c>
      <c r="K449" s="106"/>
    </row>
    <row r="450" spans="1:11" ht="20.100000000000001" customHeight="1" x14ac:dyDescent="0.25">
      <c r="A450" s="51">
        <v>445</v>
      </c>
      <c r="B450" s="23"/>
      <c r="C450" s="23"/>
      <c r="D450" s="24"/>
      <c r="E450" s="24"/>
      <c r="F450" s="283"/>
      <c r="G450" s="25"/>
      <c r="H450" s="285"/>
      <c r="I450" s="285"/>
      <c r="J450" s="114" t="str">
        <f t="shared" si="6"/>
        <v/>
      </c>
      <c r="K450" s="106"/>
    </row>
    <row r="451" spans="1:11" ht="20.100000000000001" customHeight="1" x14ac:dyDescent="0.25">
      <c r="A451" s="51">
        <v>446</v>
      </c>
      <c r="B451" s="23"/>
      <c r="C451" s="23"/>
      <c r="D451" s="24"/>
      <c r="E451" s="24"/>
      <c r="F451" s="283"/>
      <c r="G451" s="25"/>
      <c r="H451" s="285"/>
      <c r="I451" s="285"/>
      <c r="J451" s="114" t="str">
        <f t="shared" si="6"/>
        <v/>
      </c>
      <c r="K451" s="106"/>
    </row>
    <row r="452" spans="1:11" ht="20.100000000000001" customHeight="1" x14ac:dyDescent="0.25">
      <c r="A452" s="51">
        <v>447</v>
      </c>
      <c r="B452" s="23"/>
      <c r="C452" s="23"/>
      <c r="D452" s="24"/>
      <c r="E452" s="24"/>
      <c r="F452" s="283"/>
      <c r="G452" s="25"/>
      <c r="H452" s="285"/>
      <c r="I452" s="285"/>
      <c r="J452" s="114" t="str">
        <f t="shared" si="6"/>
        <v/>
      </c>
      <c r="K452" s="106"/>
    </row>
    <row r="453" spans="1:11" ht="20.100000000000001" customHeight="1" x14ac:dyDescent="0.25">
      <c r="A453" s="51">
        <v>448</v>
      </c>
      <c r="B453" s="23"/>
      <c r="C453" s="23"/>
      <c r="D453" s="24"/>
      <c r="E453" s="24"/>
      <c r="F453" s="283"/>
      <c r="G453" s="25"/>
      <c r="H453" s="285"/>
      <c r="I453" s="285"/>
      <c r="J453" s="114" t="str">
        <f t="shared" ref="J453:J505" si="7">IF($E453="","",IF(OR(($G453=0),($H453=0)),0,$G453/$H453*$I453))</f>
        <v/>
      </c>
      <c r="K453" s="106"/>
    </row>
    <row r="454" spans="1:11" ht="20.100000000000001" customHeight="1" x14ac:dyDescent="0.25">
      <c r="A454" s="51">
        <v>449</v>
      </c>
      <c r="B454" s="23"/>
      <c r="C454" s="23"/>
      <c r="D454" s="24"/>
      <c r="E454" s="24"/>
      <c r="F454" s="283"/>
      <c r="G454" s="25"/>
      <c r="H454" s="285"/>
      <c r="I454" s="285"/>
      <c r="J454" s="114" t="str">
        <f t="shared" si="7"/>
        <v/>
      </c>
      <c r="K454" s="106"/>
    </row>
    <row r="455" spans="1:11" ht="20.100000000000001" customHeight="1" x14ac:dyDescent="0.25">
      <c r="A455" s="51">
        <v>450</v>
      </c>
      <c r="B455" s="23"/>
      <c r="C455" s="23"/>
      <c r="D455" s="24"/>
      <c r="E455" s="24"/>
      <c r="F455" s="283"/>
      <c r="G455" s="25"/>
      <c r="H455" s="285"/>
      <c r="I455" s="285"/>
      <c r="J455" s="114" t="str">
        <f t="shared" si="7"/>
        <v/>
      </c>
      <c r="K455" s="106"/>
    </row>
    <row r="456" spans="1:11" ht="20.100000000000001" customHeight="1" x14ac:dyDescent="0.25">
      <c r="A456" s="51">
        <v>451</v>
      </c>
      <c r="B456" s="23"/>
      <c r="C456" s="23"/>
      <c r="D456" s="24"/>
      <c r="E456" s="24"/>
      <c r="F456" s="283"/>
      <c r="G456" s="25"/>
      <c r="H456" s="285"/>
      <c r="I456" s="285"/>
      <c r="J456" s="114" t="str">
        <f t="shared" si="7"/>
        <v/>
      </c>
      <c r="K456" s="106"/>
    </row>
    <row r="457" spans="1:11" ht="20.100000000000001" customHeight="1" x14ac:dyDescent="0.25">
      <c r="A457" s="51">
        <v>452</v>
      </c>
      <c r="B457" s="23"/>
      <c r="C457" s="23"/>
      <c r="D457" s="24"/>
      <c r="E457" s="24"/>
      <c r="F457" s="283"/>
      <c r="G457" s="25"/>
      <c r="H457" s="285"/>
      <c r="I457" s="285"/>
      <c r="J457" s="114" t="str">
        <f t="shared" si="7"/>
        <v/>
      </c>
      <c r="K457" s="106"/>
    </row>
    <row r="458" spans="1:11" ht="20.100000000000001" customHeight="1" x14ac:dyDescent="0.25">
      <c r="A458" s="51">
        <v>453</v>
      </c>
      <c r="B458" s="23"/>
      <c r="C458" s="23"/>
      <c r="D458" s="24"/>
      <c r="E458" s="24"/>
      <c r="F458" s="283"/>
      <c r="G458" s="25"/>
      <c r="H458" s="285"/>
      <c r="I458" s="285"/>
      <c r="J458" s="114" t="str">
        <f t="shared" si="7"/>
        <v/>
      </c>
      <c r="K458" s="106"/>
    </row>
    <row r="459" spans="1:11" ht="20.100000000000001" customHeight="1" x14ac:dyDescent="0.25">
      <c r="A459" s="51">
        <v>454</v>
      </c>
      <c r="B459" s="23"/>
      <c r="C459" s="23"/>
      <c r="D459" s="24"/>
      <c r="E459" s="24"/>
      <c r="F459" s="283"/>
      <c r="G459" s="25"/>
      <c r="H459" s="285"/>
      <c r="I459" s="285"/>
      <c r="J459" s="114" t="str">
        <f t="shared" si="7"/>
        <v/>
      </c>
      <c r="K459" s="106"/>
    </row>
    <row r="460" spans="1:11" ht="20.100000000000001" customHeight="1" x14ac:dyDescent="0.25">
      <c r="A460" s="51">
        <v>455</v>
      </c>
      <c r="B460" s="23"/>
      <c r="C460" s="23"/>
      <c r="D460" s="24"/>
      <c r="E460" s="24"/>
      <c r="F460" s="283"/>
      <c r="G460" s="25"/>
      <c r="H460" s="285"/>
      <c r="I460" s="285"/>
      <c r="J460" s="114" t="str">
        <f t="shared" si="7"/>
        <v/>
      </c>
      <c r="K460" s="106"/>
    </row>
    <row r="461" spans="1:11" ht="20.100000000000001" customHeight="1" x14ac:dyDescent="0.25">
      <c r="A461" s="51">
        <v>456</v>
      </c>
      <c r="B461" s="23"/>
      <c r="C461" s="23"/>
      <c r="D461" s="24"/>
      <c r="E461" s="24"/>
      <c r="F461" s="283"/>
      <c r="G461" s="25"/>
      <c r="H461" s="285"/>
      <c r="I461" s="285"/>
      <c r="J461" s="114" t="str">
        <f t="shared" si="7"/>
        <v/>
      </c>
      <c r="K461" s="106"/>
    </row>
    <row r="462" spans="1:11" ht="20.100000000000001" customHeight="1" x14ac:dyDescent="0.25">
      <c r="A462" s="51">
        <v>457</v>
      </c>
      <c r="B462" s="23"/>
      <c r="C462" s="23"/>
      <c r="D462" s="24"/>
      <c r="E462" s="24"/>
      <c r="F462" s="283"/>
      <c r="G462" s="25"/>
      <c r="H462" s="285"/>
      <c r="I462" s="285"/>
      <c r="J462" s="114" t="str">
        <f t="shared" si="7"/>
        <v/>
      </c>
      <c r="K462" s="106"/>
    </row>
    <row r="463" spans="1:11" ht="20.100000000000001" customHeight="1" x14ac:dyDescent="0.25">
      <c r="A463" s="51">
        <v>458</v>
      </c>
      <c r="B463" s="23"/>
      <c r="C463" s="23"/>
      <c r="D463" s="24"/>
      <c r="E463" s="24"/>
      <c r="F463" s="283"/>
      <c r="G463" s="25"/>
      <c r="H463" s="285"/>
      <c r="I463" s="285"/>
      <c r="J463" s="114" t="str">
        <f t="shared" si="7"/>
        <v/>
      </c>
      <c r="K463" s="106"/>
    </row>
    <row r="464" spans="1:11" ht="20.100000000000001" customHeight="1" x14ac:dyDescent="0.25">
      <c r="A464" s="51">
        <v>459</v>
      </c>
      <c r="B464" s="23"/>
      <c r="C464" s="23"/>
      <c r="D464" s="24"/>
      <c r="E464" s="24"/>
      <c r="F464" s="283"/>
      <c r="G464" s="25"/>
      <c r="H464" s="285"/>
      <c r="I464" s="285"/>
      <c r="J464" s="114" t="str">
        <f t="shared" si="7"/>
        <v/>
      </c>
      <c r="K464" s="106"/>
    </row>
    <row r="465" spans="1:11" ht="20.100000000000001" customHeight="1" x14ac:dyDescent="0.25">
      <c r="A465" s="51">
        <v>460</v>
      </c>
      <c r="B465" s="23"/>
      <c r="C465" s="23"/>
      <c r="D465" s="24"/>
      <c r="E465" s="24"/>
      <c r="F465" s="283"/>
      <c r="G465" s="25"/>
      <c r="H465" s="285"/>
      <c r="I465" s="285"/>
      <c r="J465" s="114" t="str">
        <f t="shared" si="7"/>
        <v/>
      </c>
      <c r="K465" s="106"/>
    </row>
    <row r="466" spans="1:11" ht="20.100000000000001" customHeight="1" x14ac:dyDescent="0.25">
      <c r="A466" s="51">
        <v>461</v>
      </c>
      <c r="B466" s="23"/>
      <c r="C466" s="23"/>
      <c r="D466" s="24"/>
      <c r="E466" s="24"/>
      <c r="F466" s="283"/>
      <c r="G466" s="25"/>
      <c r="H466" s="285"/>
      <c r="I466" s="285"/>
      <c r="J466" s="114" t="str">
        <f t="shared" si="7"/>
        <v/>
      </c>
      <c r="K466" s="106"/>
    </row>
    <row r="467" spans="1:11" ht="20.100000000000001" customHeight="1" x14ac:dyDescent="0.25">
      <c r="A467" s="51">
        <v>462</v>
      </c>
      <c r="B467" s="23"/>
      <c r="C467" s="23"/>
      <c r="D467" s="24"/>
      <c r="E467" s="24"/>
      <c r="F467" s="283"/>
      <c r="G467" s="25"/>
      <c r="H467" s="285"/>
      <c r="I467" s="285"/>
      <c r="J467" s="114" t="str">
        <f t="shared" si="7"/>
        <v/>
      </c>
      <c r="K467" s="106"/>
    </row>
    <row r="468" spans="1:11" ht="20.100000000000001" customHeight="1" x14ac:dyDescent="0.25">
      <c r="A468" s="51">
        <v>463</v>
      </c>
      <c r="B468" s="23"/>
      <c r="C468" s="23"/>
      <c r="D468" s="24"/>
      <c r="E468" s="24"/>
      <c r="F468" s="283"/>
      <c r="G468" s="25"/>
      <c r="H468" s="285"/>
      <c r="I468" s="285"/>
      <c r="J468" s="114" t="str">
        <f t="shared" si="7"/>
        <v/>
      </c>
      <c r="K468" s="106"/>
    </row>
    <row r="469" spans="1:11" ht="20.100000000000001" customHeight="1" x14ac:dyDescent="0.25">
      <c r="A469" s="51">
        <v>464</v>
      </c>
      <c r="B469" s="23"/>
      <c r="C469" s="23"/>
      <c r="D469" s="24"/>
      <c r="E469" s="24"/>
      <c r="F469" s="283"/>
      <c r="G469" s="25"/>
      <c r="H469" s="285"/>
      <c r="I469" s="285"/>
      <c r="J469" s="114" t="str">
        <f t="shared" si="7"/>
        <v/>
      </c>
      <c r="K469" s="106"/>
    </row>
    <row r="470" spans="1:11" ht="20.100000000000001" customHeight="1" x14ac:dyDescent="0.25">
      <c r="A470" s="51">
        <v>465</v>
      </c>
      <c r="B470" s="23"/>
      <c r="C470" s="23"/>
      <c r="D470" s="24"/>
      <c r="E470" s="24"/>
      <c r="F470" s="283"/>
      <c r="G470" s="25"/>
      <c r="H470" s="285"/>
      <c r="I470" s="285"/>
      <c r="J470" s="114" t="str">
        <f t="shared" si="7"/>
        <v/>
      </c>
      <c r="K470" s="106"/>
    </row>
    <row r="471" spans="1:11" ht="20.100000000000001" customHeight="1" x14ac:dyDescent="0.25">
      <c r="A471" s="51">
        <v>466</v>
      </c>
      <c r="B471" s="23"/>
      <c r="C471" s="23"/>
      <c r="D471" s="24"/>
      <c r="E471" s="24"/>
      <c r="F471" s="283"/>
      <c r="G471" s="25"/>
      <c r="H471" s="285"/>
      <c r="I471" s="285"/>
      <c r="J471" s="114" t="str">
        <f t="shared" si="7"/>
        <v/>
      </c>
      <c r="K471" s="106"/>
    </row>
    <row r="472" spans="1:11" ht="20.100000000000001" customHeight="1" x14ac:dyDescent="0.25">
      <c r="A472" s="51">
        <v>467</v>
      </c>
      <c r="B472" s="23"/>
      <c r="C472" s="23"/>
      <c r="D472" s="24"/>
      <c r="E472" s="24"/>
      <c r="F472" s="283"/>
      <c r="G472" s="25"/>
      <c r="H472" s="285"/>
      <c r="I472" s="285"/>
      <c r="J472" s="114" t="str">
        <f t="shared" si="7"/>
        <v/>
      </c>
      <c r="K472" s="106"/>
    </row>
    <row r="473" spans="1:11" ht="20.100000000000001" customHeight="1" x14ac:dyDescent="0.25">
      <c r="A473" s="51">
        <v>468</v>
      </c>
      <c r="B473" s="23"/>
      <c r="C473" s="23"/>
      <c r="D473" s="24"/>
      <c r="E473" s="24"/>
      <c r="F473" s="283"/>
      <c r="G473" s="25"/>
      <c r="H473" s="285"/>
      <c r="I473" s="285"/>
      <c r="J473" s="114" t="str">
        <f t="shared" si="7"/>
        <v/>
      </c>
      <c r="K473" s="106"/>
    </row>
    <row r="474" spans="1:11" ht="20.100000000000001" customHeight="1" x14ac:dyDescent="0.25">
      <c r="A474" s="51">
        <v>469</v>
      </c>
      <c r="B474" s="23"/>
      <c r="C474" s="23"/>
      <c r="D474" s="24"/>
      <c r="E474" s="24"/>
      <c r="F474" s="283"/>
      <c r="G474" s="25"/>
      <c r="H474" s="285"/>
      <c r="I474" s="285"/>
      <c r="J474" s="114" t="str">
        <f t="shared" si="7"/>
        <v/>
      </c>
      <c r="K474" s="106"/>
    </row>
    <row r="475" spans="1:11" ht="20.100000000000001" customHeight="1" x14ac:dyDescent="0.25">
      <c r="A475" s="51">
        <v>470</v>
      </c>
      <c r="B475" s="23"/>
      <c r="C475" s="23"/>
      <c r="D475" s="24"/>
      <c r="E475" s="24"/>
      <c r="F475" s="283"/>
      <c r="G475" s="25"/>
      <c r="H475" s="285"/>
      <c r="I475" s="285"/>
      <c r="J475" s="114" t="str">
        <f t="shared" si="7"/>
        <v/>
      </c>
      <c r="K475" s="106"/>
    </row>
    <row r="476" spans="1:11" ht="20.100000000000001" customHeight="1" x14ac:dyDescent="0.25">
      <c r="A476" s="51">
        <v>471</v>
      </c>
      <c r="B476" s="23"/>
      <c r="C476" s="23"/>
      <c r="D476" s="24"/>
      <c r="E476" s="24"/>
      <c r="F476" s="283"/>
      <c r="G476" s="25"/>
      <c r="H476" s="285"/>
      <c r="I476" s="285"/>
      <c r="J476" s="114" t="str">
        <f t="shared" si="7"/>
        <v/>
      </c>
      <c r="K476" s="106"/>
    </row>
    <row r="477" spans="1:11" ht="20.100000000000001" customHeight="1" x14ac:dyDescent="0.25">
      <c r="A477" s="51">
        <v>472</v>
      </c>
      <c r="B477" s="23"/>
      <c r="C477" s="23"/>
      <c r="D477" s="24"/>
      <c r="E477" s="24"/>
      <c r="F477" s="283"/>
      <c r="G477" s="25"/>
      <c r="H477" s="285"/>
      <c r="I477" s="285"/>
      <c r="J477" s="114" t="str">
        <f t="shared" si="7"/>
        <v/>
      </c>
      <c r="K477" s="106"/>
    </row>
    <row r="478" spans="1:11" ht="20.100000000000001" customHeight="1" x14ac:dyDescent="0.25">
      <c r="A478" s="51">
        <v>473</v>
      </c>
      <c r="B478" s="23"/>
      <c r="C478" s="23"/>
      <c r="D478" s="24"/>
      <c r="E478" s="24"/>
      <c r="F478" s="283"/>
      <c r="G478" s="25"/>
      <c r="H478" s="285"/>
      <c r="I478" s="285"/>
      <c r="J478" s="114" t="str">
        <f t="shared" si="7"/>
        <v/>
      </c>
      <c r="K478" s="106"/>
    </row>
    <row r="479" spans="1:11" ht="20.100000000000001" customHeight="1" x14ac:dyDescent="0.25">
      <c r="A479" s="51">
        <v>474</v>
      </c>
      <c r="B479" s="23"/>
      <c r="C479" s="23"/>
      <c r="D479" s="24"/>
      <c r="E479" s="24"/>
      <c r="F479" s="283"/>
      <c r="G479" s="25"/>
      <c r="H479" s="285"/>
      <c r="I479" s="285"/>
      <c r="J479" s="114" t="str">
        <f t="shared" si="7"/>
        <v/>
      </c>
      <c r="K479" s="106"/>
    </row>
    <row r="480" spans="1:11" ht="20.100000000000001" customHeight="1" x14ac:dyDescent="0.25">
      <c r="A480" s="51">
        <v>475</v>
      </c>
      <c r="B480" s="23"/>
      <c r="C480" s="23"/>
      <c r="D480" s="24"/>
      <c r="E480" s="24"/>
      <c r="F480" s="283"/>
      <c r="G480" s="25"/>
      <c r="H480" s="285"/>
      <c r="I480" s="285"/>
      <c r="J480" s="114" t="str">
        <f t="shared" si="7"/>
        <v/>
      </c>
      <c r="K480" s="106"/>
    </row>
    <row r="481" spans="1:11" ht="20.100000000000001" customHeight="1" x14ac:dyDescent="0.25">
      <c r="A481" s="51">
        <v>476</v>
      </c>
      <c r="B481" s="23"/>
      <c r="C481" s="23"/>
      <c r="D481" s="24"/>
      <c r="E481" s="24"/>
      <c r="F481" s="283"/>
      <c r="G481" s="25"/>
      <c r="H481" s="285"/>
      <c r="I481" s="285"/>
      <c r="J481" s="114" t="str">
        <f t="shared" si="7"/>
        <v/>
      </c>
      <c r="K481" s="106"/>
    </row>
    <row r="482" spans="1:11" ht="20.100000000000001" customHeight="1" x14ac:dyDescent="0.25">
      <c r="A482" s="51">
        <v>477</v>
      </c>
      <c r="B482" s="23"/>
      <c r="C482" s="23"/>
      <c r="D482" s="24"/>
      <c r="E482" s="24"/>
      <c r="F482" s="283"/>
      <c r="G482" s="25"/>
      <c r="H482" s="285"/>
      <c r="I482" s="285"/>
      <c r="J482" s="114" t="str">
        <f t="shared" si="7"/>
        <v/>
      </c>
      <c r="K482" s="106"/>
    </row>
    <row r="483" spans="1:11" ht="20.100000000000001" customHeight="1" x14ac:dyDescent="0.25">
      <c r="A483" s="51">
        <v>478</v>
      </c>
      <c r="B483" s="23"/>
      <c r="C483" s="23"/>
      <c r="D483" s="24"/>
      <c r="E483" s="24"/>
      <c r="F483" s="283"/>
      <c r="G483" s="25"/>
      <c r="H483" s="285"/>
      <c r="I483" s="285"/>
      <c r="J483" s="114" t="str">
        <f t="shared" si="7"/>
        <v/>
      </c>
      <c r="K483" s="106"/>
    </row>
    <row r="484" spans="1:11" ht="20.100000000000001" customHeight="1" x14ac:dyDescent="0.25">
      <c r="A484" s="51">
        <v>479</v>
      </c>
      <c r="B484" s="23"/>
      <c r="C484" s="23"/>
      <c r="D484" s="24"/>
      <c r="E484" s="24"/>
      <c r="F484" s="283"/>
      <c r="G484" s="25"/>
      <c r="H484" s="285"/>
      <c r="I484" s="285"/>
      <c r="J484" s="114" t="str">
        <f t="shared" si="7"/>
        <v/>
      </c>
      <c r="K484" s="106"/>
    </row>
    <row r="485" spans="1:11" ht="20.100000000000001" customHeight="1" x14ac:dyDescent="0.25">
      <c r="A485" s="51">
        <v>480</v>
      </c>
      <c r="B485" s="23"/>
      <c r="C485" s="23"/>
      <c r="D485" s="24"/>
      <c r="E485" s="24"/>
      <c r="F485" s="283"/>
      <c r="G485" s="25"/>
      <c r="H485" s="285"/>
      <c r="I485" s="285"/>
      <c r="J485" s="114" t="str">
        <f t="shared" si="7"/>
        <v/>
      </c>
      <c r="K485" s="106"/>
    </row>
    <row r="486" spans="1:11" ht="20.100000000000001" customHeight="1" x14ac:dyDescent="0.25">
      <c r="A486" s="51">
        <v>481</v>
      </c>
      <c r="B486" s="23"/>
      <c r="C486" s="23"/>
      <c r="D486" s="24"/>
      <c r="E486" s="24"/>
      <c r="F486" s="283"/>
      <c r="G486" s="25"/>
      <c r="H486" s="285"/>
      <c r="I486" s="285"/>
      <c r="J486" s="114" t="str">
        <f t="shared" si="7"/>
        <v/>
      </c>
      <c r="K486" s="106"/>
    </row>
    <row r="487" spans="1:11" ht="20.100000000000001" customHeight="1" x14ac:dyDescent="0.25">
      <c r="A487" s="51">
        <v>482</v>
      </c>
      <c r="B487" s="23"/>
      <c r="C487" s="23"/>
      <c r="D487" s="24"/>
      <c r="E487" s="24"/>
      <c r="F487" s="283"/>
      <c r="G487" s="25"/>
      <c r="H487" s="285"/>
      <c r="I487" s="285"/>
      <c r="J487" s="114" t="str">
        <f t="shared" si="7"/>
        <v/>
      </c>
      <c r="K487" s="106"/>
    </row>
    <row r="488" spans="1:11" ht="20.100000000000001" customHeight="1" x14ac:dyDescent="0.25">
      <c r="A488" s="51">
        <v>483</v>
      </c>
      <c r="B488" s="23"/>
      <c r="C488" s="23"/>
      <c r="D488" s="24"/>
      <c r="E488" s="24"/>
      <c r="F488" s="283"/>
      <c r="G488" s="25"/>
      <c r="H488" s="285"/>
      <c r="I488" s="285"/>
      <c r="J488" s="114" t="str">
        <f t="shared" si="7"/>
        <v/>
      </c>
      <c r="K488" s="106"/>
    </row>
    <row r="489" spans="1:11" ht="20.100000000000001" customHeight="1" x14ac:dyDescent="0.25">
      <c r="A489" s="51">
        <v>484</v>
      </c>
      <c r="B489" s="23"/>
      <c r="C489" s="23"/>
      <c r="D489" s="24"/>
      <c r="E489" s="24"/>
      <c r="F489" s="283"/>
      <c r="G489" s="25"/>
      <c r="H489" s="285"/>
      <c r="I489" s="285"/>
      <c r="J489" s="114" t="str">
        <f t="shared" si="7"/>
        <v/>
      </c>
      <c r="K489" s="106"/>
    </row>
    <row r="490" spans="1:11" ht="20.100000000000001" customHeight="1" x14ac:dyDescent="0.25">
      <c r="A490" s="51">
        <v>485</v>
      </c>
      <c r="B490" s="23"/>
      <c r="C490" s="23"/>
      <c r="D490" s="24"/>
      <c r="E490" s="24"/>
      <c r="F490" s="283"/>
      <c r="G490" s="25"/>
      <c r="H490" s="285"/>
      <c r="I490" s="285"/>
      <c r="J490" s="114" t="str">
        <f t="shared" si="7"/>
        <v/>
      </c>
      <c r="K490" s="106"/>
    </row>
    <row r="491" spans="1:11" ht="20.100000000000001" customHeight="1" x14ac:dyDescent="0.25">
      <c r="A491" s="51">
        <v>486</v>
      </c>
      <c r="B491" s="23"/>
      <c r="C491" s="23"/>
      <c r="D491" s="24"/>
      <c r="E491" s="24"/>
      <c r="F491" s="283"/>
      <c r="G491" s="25"/>
      <c r="H491" s="285"/>
      <c r="I491" s="285"/>
      <c r="J491" s="114" t="str">
        <f t="shared" si="7"/>
        <v/>
      </c>
      <c r="K491" s="106"/>
    </row>
    <row r="492" spans="1:11" ht="20.100000000000001" customHeight="1" x14ac:dyDescent="0.25">
      <c r="A492" s="51">
        <v>487</v>
      </c>
      <c r="B492" s="23"/>
      <c r="C492" s="23"/>
      <c r="D492" s="24"/>
      <c r="E492" s="24"/>
      <c r="F492" s="283"/>
      <c r="G492" s="25"/>
      <c r="H492" s="285"/>
      <c r="I492" s="285"/>
      <c r="J492" s="114" t="str">
        <f t="shared" si="7"/>
        <v/>
      </c>
      <c r="K492" s="106"/>
    </row>
    <row r="493" spans="1:11" ht="20.100000000000001" customHeight="1" x14ac:dyDescent="0.25">
      <c r="A493" s="51">
        <v>488</v>
      </c>
      <c r="B493" s="23"/>
      <c r="C493" s="23"/>
      <c r="D493" s="24"/>
      <c r="E493" s="24"/>
      <c r="F493" s="283"/>
      <c r="G493" s="25"/>
      <c r="H493" s="285"/>
      <c r="I493" s="285"/>
      <c r="J493" s="114" t="str">
        <f t="shared" si="7"/>
        <v/>
      </c>
      <c r="K493" s="106"/>
    </row>
    <row r="494" spans="1:11" ht="20.100000000000001" customHeight="1" x14ac:dyDescent="0.25">
      <c r="A494" s="51">
        <v>489</v>
      </c>
      <c r="B494" s="23"/>
      <c r="C494" s="23"/>
      <c r="D494" s="24"/>
      <c r="E494" s="24"/>
      <c r="F494" s="283"/>
      <c r="G494" s="25"/>
      <c r="H494" s="285"/>
      <c r="I494" s="285"/>
      <c r="J494" s="114" t="str">
        <f t="shared" si="7"/>
        <v/>
      </c>
      <c r="K494" s="106"/>
    </row>
    <row r="495" spans="1:11" ht="20.100000000000001" customHeight="1" x14ac:dyDescent="0.25">
      <c r="A495" s="51">
        <v>490</v>
      </c>
      <c r="B495" s="23"/>
      <c r="C495" s="23"/>
      <c r="D495" s="24"/>
      <c r="E495" s="24"/>
      <c r="F495" s="283"/>
      <c r="G495" s="25"/>
      <c r="H495" s="285"/>
      <c r="I495" s="285"/>
      <c r="J495" s="114" t="str">
        <f t="shared" si="7"/>
        <v/>
      </c>
      <c r="K495" s="106"/>
    </row>
    <row r="496" spans="1:11" ht="20.100000000000001" customHeight="1" x14ac:dyDescent="0.25">
      <c r="A496" s="51">
        <v>491</v>
      </c>
      <c r="B496" s="23"/>
      <c r="C496" s="23"/>
      <c r="D496" s="24"/>
      <c r="E496" s="24"/>
      <c r="F496" s="283"/>
      <c r="G496" s="25"/>
      <c r="H496" s="285"/>
      <c r="I496" s="285"/>
      <c r="J496" s="114" t="str">
        <f t="shared" si="7"/>
        <v/>
      </c>
      <c r="K496" s="106"/>
    </row>
    <row r="497" spans="1:11" ht="20.100000000000001" customHeight="1" x14ac:dyDescent="0.25">
      <c r="A497" s="51">
        <v>492</v>
      </c>
      <c r="B497" s="23"/>
      <c r="C497" s="23"/>
      <c r="D497" s="24"/>
      <c r="E497" s="24"/>
      <c r="F497" s="283"/>
      <c r="G497" s="25"/>
      <c r="H497" s="285"/>
      <c r="I497" s="285"/>
      <c r="J497" s="114" t="str">
        <f t="shared" si="7"/>
        <v/>
      </c>
      <c r="K497" s="106"/>
    </row>
    <row r="498" spans="1:11" ht="20.100000000000001" customHeight="1" x14ac:dyDescent="0.25">
      <c r="A498" s="51">
        <v>493</v>
      </c>
      <c r="B498" s="23"/>
      <c r="C498" s="23"/>
      <c r="D498" s="24"/>
      <c r="E498" s="24"/>
      <c r="F498" s="283"/>
      <c r="G498" s="25"/>
      <c r="H498" s="285"/>
      <c r="I498" s="285"/>
      <c r="J498" s="114" t="str">
        <f t="shared" si="7"/>
        <v/>
      </c>
      <c r="K498" s="106"/>
    </row>
    <row r="499" spans="1:11" ht="20.100000000000001" customHeight="1" x14ac:dyDescent="0.25">
      <c r="A499" s="51">
        <v>494</v>
      </c>
      <c r="B499" s="23"/>
      <c r="C499" s="23"/>
      <c r="D499" s="24"/>
      <c r="E499" s="24"/>
      <c r="F499" s="283"/>
      <c r="G499" s="25"/>
      <c r="H499" s="285"/>
      <c r="I499" s="285"/>
      <c r="J499" s="114" t="str">
        <f t="shared" si="7"/>
        <v/>
      </c>
      <c r="K499" s="106"/>
    </row>
    <row r="500" spans="1:11" ht="20.100000000000001" customHeight="1" x14ac:dyDescent="0.25">
      <c r="A500" s="51">
        <v>495</v>
      </c>
      <c r="B500" s="23"/>
      <c r="C500" s="23"/>
      <c r="D500" s="24"/>
      <c r="E500" s="24"/>
      <c r="F500" s="283"/>
      <c r="G500" s="25"/>
      <c r="H500" s="285"/>
      <c r="I500" s="285"/>
      <c r="J500" s="114" t="str">
        <f t="shared" si="7"/>
        <v/>
      </c>
      <c r="K500" s="106"/>
    </row>
    <row r="501" spans="1:11" ht="20.100000000000001" customHeight="1" x14ac:dyDescent="0.25">
      <c r="A501" s="51">
        <v>496</v>
      </c>
      <c r="B501" s="23"/>
      <c r="C501" s="23"/>
      <c r="D501" s="24"/>
      <c r="E501" s="24"/>
      <c r="F501" s="283"/>
      <c r="G501" s="25"/>
      <c r="H501" s="285"/>
      <c r="I501" s="285"/>
      <c r="J501" s="114" t="str">
        <f t="shared" si="7"/>
        <v/>
      </c>
      <c r="K501" s="106"/>
    </row>
    <row r="502" spans="1:11" ht="20.100000000000001" customHeight="1" x14ac:dyDescent="0.25">
      <c r="A502" s="51">
        <v>497</v>
      </c>
      <c r="B502" s="23"/>
      <c r="C502" s="23"/>
      <c r="D502" s="24"/>
      <c r="E502" s="24"/>
      <c r="F502" s="283"/>
      <c r="G502" s="25"/>
      <c r="H502" s="285"/>
      <c r="I502" s="285"/>
      <c r="J502" s="114" t="str">
        <f t="shared" si="7"/>
        <v/>
      </c>
      <c r="K502" s="106"/>
    </row>
    <row r="503" spans="1:11" ht="20.100000000000001" customHeight="1" x14ac:dyDescent="0.25">
      <c r="A503" s="51">
        <v>498</v>
      </c>
      <c r="B503" s="23"/>
      <c r="C503" s="23"/>
      <c r="D503" s="24"/>
      <c r="E503" s="24"/>
      <c r="F503" s="283"/>
      <c r="G503" s="25"/>
      <c r="H503" s="285"/>
      <c r="I503" s="285"/>
      <c r="J503" s="114" t="str">
        <f t="shared" si="7"/>
        <v/>
      </c>
      <c r="K503" s="106"/>
    </row>
    <row r="504" spans="1:11" ht="20.100000000000001" customHeight="1" x14ac:dyDescent="0.25">
      <c r="A504" s="51">
        <v>499</v>
      </c>
      <c r="B504" s="23"/>
      <c r="C504" s="23"/>
      <c r="D504" s="24"/>
      <c r="E504" s="24"/>
      <c r="F504" s="283"/>
      <c r="G504" s="25"/>
      <c r="H504" s="285"/>
      <c r="I504" s="285"/>
      <c r="J504" s="114" t="str">
        <f t="shared" si="7"/>
        <v/>
      </c>
      <c r="K504" s="106"/>
    </row>
    <row r="505" spans="1:11" ht="20.100000000000001" customHeight="1" thickBot="1" x14ac:dyDescent="0.3">
      <c r="A505" s="52">
        <v>500</v>
      </c>
      <c r="B505" s="27"/>
      <c r="C505" s="27"/>
      <c r="D505" s="28"/>
      <c r="E505" s="28"/>
      <c r="F505" s="283"/>
      <c r="G505" s="29"/>
      <c r="H505" s="285"/>
      <c r="I505" s="285"/>
      <c r="J505" s="114" t="str">
        <f t="shared" si="7"/>
        <v/>
      </c>
      <c r="K505" s="107"/>
    </row>
    <row r="506" spans="1:11" s="53" customFormat="1" ht="20.100000000000001" customHeight="1" thickBot="1" x14ac:dyDescent="0.35">
      <c r="E506" s="55"/>
      <c r="F506" s="55"/>
      <c r="G506" s="65"/>
      <c r="H506" s="416" t="s">
        <v>52</v>
      </c>
      <c r="I506" s="417"/>
      <c r="J506" s="54">
        <f>SUM(J6:J505)</f>
        <v>0</v>
      </c>
      <c r="K506" s="36"/>
    </row>
  </sheetData>
  <sheetProtection algorithmName="SHA-512" hashValue="jmrbxoU7FBWjVdLyykmxiobXkr8w8Dflxv3Y2Ei5wWAq4+l++ktteD9TFpkLtsvzPX6/uEEfp/1Vayj9hup+oQ==" saltValue="NOllpRrxVuBova0rRXN6VA==" spinCount="100000" sheet="1" objects="1" scenarios="1"/>
  <mergeCells count="5">
    <mergeCell ref="H506:I506"/>
    <mergeCell ref="A1:K1"/>
    <mergeCell ref="A2:K2"/>
    <mergeCell ref="A3:A4"/>
    <mergeCell ref="G4:I4"/>
  </mergeCells>
  <dataValidations count="1">
    <dataValidation type="decimal" operator="greaterThan" allowBlank="1" showInputMessage="1" showErrorMessage="1" sqref="J6:J505 G6:G505">
      <formula1>0</formula1>
    </dataValidation>
  </dataValidations>
  <pageMargins left="0.7" right="0.7" top="0.75" bottom="0.75" header="0.3" footer="0.3"/>
  <pageSetup paperSize="9" scale="50" fitToHeight="0" orientation="landscape" r:id="rId1"/>
  <extLst>
    <ext xmlns:x14="http://schemas.microsoft.com/office/spreadsheetml/2009/9/main" uri="{CCE6A557-97BC-4b89-ADB6-D9C93CAAB3DF}">
      <x14:dataValidations xmlns:xm="http://schemas.microsoft.com/office/excel/2006/main" count="3">
        <x14:dataValidation type="list" showInputMessage="1" showErrorMessage="1">
          <x14:formula1>
            <xm:f>Listes!$B$3:$B$6</xm:f>
          </x14:formula1>
          <xm:sqref>E6:E505</xm:sqref>
        </x14:dataValidation>
        <x14:dataValidation type="list" allowBlank="1" showInputMessage="1" showErrorMessage="1">
          <x14:formula1>
            <xm:f>Listes!$B$3:$B$6</xm:f>
          </x14:formula1>
          <xm:sqref>E5</xm:sqref>
        </x14:dataValidation>
        <x14:dataValidation type="list" showInputMessage="1" showErrorMessage="1">
          <x14:formula1>
            <xm:f>Listes!$G$2:$G$3</xm:f>
          </x14:formula1>
          <xm:sqref>F5:F505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4" tint="0.39997558519241921"/>
    <pageSetUpPr fitToPage="1"/>
  </sheetPr>
  <dimension ref="A1:J506"/>
  <sheetViews>
    <sheetView zoomScaleNormal="100" workbookViewId="0">
      <pane ySplit="4" topLeftCell="A5" activePane="bottomLeft" state="frozen"/>
      <selection activeCell="A2" sqref="A1:O2"/>
      <selection pane="bottomLeft" sqref="A1:J1"/>
    </sheetView>
  </sheetViews>
  <sheetFormatPr baseColWidth="10" defaultColWidth="11.42578125" defaultRowHeight="15" x14ac:dyDescent="0.25"/>
  <cols>
    <col min="1" max="1" width="10.7109375" style="36" customWidth="1"/>
    <col min="2" max="2" width="52.5703125" style="36" customWidth="1"/>
    <col min="3" max="3" width="30.7109375" style="36" customWidth="1"/>
    <col min="4" max="4" width="20.7109375" style="36" customWidth="1"/>
    <col min="5" max="5" width="32.7109375" style="36" bestFit="1" customWidth="1"/>
    <col min="6" max="7" width="32.7109375" style="36" customWidth="1"/>
    <col min="8" max="9" width="17.7109375" style="36" customWidth="1"/>
    <col min="10" max="10" width="51.85546875" style="36" customWidth="1"/>
    <col min="11" max="16384" width="11.42578125" style="36"/>
  </cols>
  <sheetData>
    <row r="1" spans="1:10" ht="29.25" thickBot="1" x14ac:dyDescent="0.3">
      <c r="A1" s="410" t="s">
        <v>4</v>
      </c>
      <c r="B1" s="411"/>
      <c r="C1" s="411"/>
      <c r="D1" s="411"/>
      <c r="E1" s="411"/>
      <c r="F1" s="411"/>
      <c r="G1" s="411"/>
      <c r="H1" s="411"/>
      <c r="I1" s="411"/>
      <c r="J1" s="412"/>
    </row>
    <row r="2" spans="1:10" ht="45" customHeight="1" thickBot="1" x14ac:dyDescent="0.3">
      <c r="A2" s="413" t="s">
        <v>204</v>
      </c>
      <c r="B2" s="414"/>
      <c r="C2" s="414"/>
      <c r="D2" s="414"/>
      <c r="E2" s="414"/>
      <c r="F2" s="414"/>
      <c r="G2" s="414"/>
      <c r="H2" s="414"/>
      <c r="I2" s="414"/>
      <c r="J2" s="415"/>
    </row>
    <row r="3" spans="1:10" ht="30" x14ac:dyDescent="0.25">
      <c r="A3" s="408" t="s">
        <v>0</v>
      </c>
      <c r="B3" s="42" t="s">
        <v>115</v>
      </c>
      <c r="C3" s="42" t="s">
        <v>116</v>
      </c>
      <c r="D3" s="42" t="s">
        <v>59</v>
      </c>
      <c r="E3" s="42" t="s">
        <v>48</v>
      </c>
      <c r="F3" s="42" t="s">
        <v>300</v>
      </c>
      <c r="G3" s="63" t="s">
        <v>158</v>
      </c>
      <c r="H3" s="63" t="s">
        <v>118</v>
      </c>
      <c r="I3" s="63" t="s">
        <v>208</v>
      </c>
      <c r="J3" s="43" t="s">
        <v>38</v>
      </c>
    </row>
    <row r="4" spans="1:10" ht="38.25" x14ac:dyDescent="0.25">
      <c r="A4" s="409"/>
      <c r="B4" s="131" t="s">
        <v>151</v>
      </c>
      <c r="C4" s="420" t="s">
        <v>153</v>
      </c>
      <c r="D4" s="422"/>
      <c r="E4" s="131" t="s">
        <v>102</v>
      </c>
      <c r="F4" s="131" t="s">
        <v>292</v>
      </c>
      <c r="G4" s="131" t="s">
        <v>159</v>
      </c>
      <c r="H4" s="131" t="s">
        <v>117</v>
      </c>
      <c r="I4" s="132" t="s">
        <v>210</v>
      </c>
      <c r="J4" s="133" t="s">
        <v>42</v>
      </c>
    </row>
    <row r="5" spans="1:10" ht="20.100000000000001" customHeight="1" x14ac:dyDescent="0.25">
      <c r="A5" s="44" t="s">
        <v>43</v>
      </c>
      <c r="B5" s="45" t="s">
        <v>152</v>
      </c>
      <c r="C5" s="45" t="s">
        <v>160</v>
      </c>
      <c r="D5" s="45" t="s">
        <v>154</v>
      </c>
      <c r="E5" s="45" t="s">
        <v>89</v>
      </c>
      <c r="F5" s="45" t="s">
        <v>233</v>
      </c>
      <c r="G5" s="45" t="s">
        <v>155</v>
      </c>
      <c r="H5" s="48">
        <v>1900</v>
      </c>
      <c r="I5" s="64">
        <v>1900</v>
      </c>
      <c r="J5" s="49" t="s">
        <v>161</v>
      </c>
    </row>
    <row r="6" spans="1:10" ht="20.100000000000001" customHeight="1" x14ac:dyDescent="0.25">
      <c r="A6" s="50">
        <v>1</v>
      </c>
      <c r="B6" s="22"/>
      <c r="C6" s="22"/>
      <c r="D6" s="22"/>
      <c r="E6" s="22"/>
      <c r="F6" s="334"/>
      <c r="G6" s="22"/>
      <c r="H6" s="26"/>
      <c r="I6" s="138" t="str">
        <f>IF(G6="", "", IF(E6="Billets de train", "", IF(E6="", "", VLOOKUP(G6, Listes!$G$31:$H$33, 2, FALSE))))</f>
        <v/>
      </c>
      <c r="J6" s="105"/>
    </row>
    <row r="7" spans="1:10" ht="20.100000000000001" customHeight="1" x14ac:dyDescent="0.25">
      <c r="A7" s="51">
        <v>2</v>
      </c>
      <c r="B7" s="24"/>
      <c r="C7" s="24"/>
      <c r="D7" s="283"/>
      <c r="E7" s="24"/>
      <c r="F7" s="335"/>
      <c r="G7" s="24"/>
      <c r="H7" s="26"/>
      <c r="I7" s="138" t="str">
        <f>IF(G7="", "", IF(E7="Billets de train", "", IF(E7="", "", VLOOKUP(G7, Listes!$G$31:$H$33, 2, FALSE))))</f>
        <v/>
      </c>
      <c r="J7" s="106"/>
    </row>
    <row r="8" spans="1:10" ht="20.100000000000001" customHeight="1" x14ac:dyDescent="0.25">
      <c r="A8" s="51">
        <v>3</v>
      </c>
      <c r="B8" s="24"/>
      <c r="C8" s="24"/>
      <c r="D8" s="24"/>
      <c r="E8" s="24"/>
      <c r="F8" s="24"/>
      <c r="G8" s="24"/>
      <c r="H8" s="26"/>
      <c r="I8" s="138" t="str">
        <f>IF(G8="", "", IF(E8="Billets de train", "", IF(E8="", "", VLOOKUP(G8, Listes!$G$31:$H$33, 2, FALSE))))</f>
        <v/>
      </c>
      <c r="J8" s="106"/>
    </row>
    <row r="9" spans="1:10" ht="20.100000000000001" customHeight="1" x14ac:dyDescent="0.25">
      <c r="A9" s="51">
        <v>4</v>
      </c>
      <c r="B9" s="24"/>
      <c r="C9" s="24"/>
      <c r="D9" s="24"/>
      <c r="E9" s="24"/>
      <c r="F9" s="335"/>
      <c r="G9" s="24"/>
      <c r="H9" s="26"/>
      <c r="I9" s="138" t="str">
        <f>IF(G9="", "", IF(E9="Billets de train", "", IF(E9="", "", VLOOKUP(G9, Listes!$G$31:$H$33, 2, FALSE))))</f>
        <v/>
      </c>
      <c r="J9" s="106"/>
    </row>
    <row r="10" spans="1:10" ht="20.100000000000001" customHeight="1" x14ac:dyDescent="0.25">
      <c r="A10" s="51">
        <v>5</v>
      </c>
      <c r="B10" s="24"/>
      <c r="C10" s="24"/>
      <c r="D10" s="24"/>
      <c r="E10" s="24"/>
      <c r="F10" s="335"/>
      <c r="G10" s="24"/>
      <c r="H10" s="26"/>
      <c r="I10" s="138" t="str">
        <f>IF(G10="", "", IF(E10="Billets de train", "", IF(E10="", "", VLOOKUP(G10, Listes!$G$31:$H$33, 2, FALSE))))</f>
        <v/>
      </c>
      <c r="J10" s="106"/>
    </row>
    <row r="11" spans="1:10" ht="20.100000000000001" customHeight="1" x14ac:dyDescent="0.25">
      <c r="A11" s="51">
        <v>6</v>
      </c>
      <c r="B11" s="24"/>
      <c r="C11" s="24"/>
      <c r="D11" s="24"/>
      <c r="E11" s="24"/>
      <c r="F11" s="335"/>
      <c r="G11" s="24"/>
      <c r="H11" s="26"/>
      <c r="I11" s="138" t="str">
        <f>IF(G11="", "", IF(E11="Billets de train", "", IF(E11="", "", VLOOKUP(G11, Listes!$G$31:$H$33, 2, FALSE))))</f>
        <v/>
      </c>
      <c r="J11" s="106"/>
    </row>
    <row r="12" spans="1:10" ht="20.100000000000001" customHeight="1" x14ac:dyDescent="0.25">
      <c r="A12" s="51">
        <v>7</v>
      </c>
      <c r="B12" s="24"/>
      <c r="C12" s="24"/>
      <c r="D12" s="24"/>
      <c r="E12" s="24"/>
      <c r="F12" s="335"/>
      <c r="G12" s="24"/>
      <c r="H12" s="26"/>
      <c r="I12" s="138" t="str">
        <f>IF(G12="", "", IF(E12="Billets de train", "", IF(E12="", "", VLOOKUP(G12, Listes!$G$31:$H$33, 2, FALSE))))</f>
        <v/>
      </c>
      <c r="J12" s="106"/>
    </row>
    <row r="13" spans="1:10" ht="20.100000000000001" customHeight="1" x14ac:dyDescent="0.25">
      <c r="A13" s="51">
        <v>8</v>
      </c>
      <c r="B13" s="23"/>
      <c r="C13" s="23"/>
      <c r="D13" s="24"/>
      <c r="E13" s="24"/>
      <c r="F13" s="335"/>
      <c r="G13" s="24"/>
      <c r="H13" s="26"/>
      <c r="I13" s="138" t="str">
        <f>IF(G13="", "", IF(E13="Billets de train", "", IF(E13="", "", VLOOKUP(G13, Listes!$G$31:$H$33, 2, FALSE))))</f>
        <v/>
      </c>
      <c r="J13" s="106"/>
    </row>
    <row r="14" spans="1:10" ht="20.100000000000001" customHeight="1" x14ac:dyDescent="0.25">
      <c r="A14" s="51">
        <v>9</v>
      </c>
      <c r="B14" s="23"/>
      <c r="C14" s="23"/>
      <c r="D14" s="24"/>
      <c r="E14" s="24"/>
      <c r="F14" s="335"/>
      <c r="G14" s="24"/>
      <c r="H14" s="26"/>
      <c r="I14" s="138" t="str">
        <f>IF(G14="", "", IF(E14="Billets de train", "", IF(E14="", "", VLOOKUP(G14, Listes!$G$31:$H$33, 2, FALSE))))</f>
        <v/>
      </c>
      <c r="J14" s="106"/>
    </row>
    <row r="15" spans="1:10" ht="20.100000000000001" customHeight="1" x14ac:dyDescent="0.25">
      <c r="A15" s="51">
        <v>10</v>
      </c>
      <c r="B15" s="23"/>
      <c r="C15" s="23"/>
      <c r="D15" s="24"/>
      <c r="E15" s="24"/>
      <c r="F15" s="335"/>
      <c r="G15" s="24"/>
      <c r="H15" s="26"/>
      <c r="I15" s="138" t="str">
        <f>IF(G15="", "", IF(E15="Billets de train", "", IF(E15="", "", VLOOKUP(G15, Listes!$G$31:$H$33, 2, FALSE))))</f>
        <v/>
      </c>
      <c r="J15" s="106"/>
    </row>
    <row r="16" spans="1:10" ht="20.100000000000001" customHeight="1" x14ac:dyDescent="0.25">
      <c r="A16" s="51">
        <v>11</v>
      </c>
      <c r="B16" s="23"/>
      <c r="C16" s="23"/>
      <c r="D16" s="24"/>
      <c r="E16" s="24"/>
      <c r="F16" s="335"/>
      <c r="G16" s="24"/>
      <c r="H16" s="26"/>
      <c r="I16" s="138" t="str">
        <f>IF(G16="", "", IF(E16="Billets de train", "", IF(E16="", "", VLOOKUP(G16, Listes!$G$31:$H$33, 2, FALSE))))</f>
        <v/>
      </c>
      <c r="J16" s="106"/>
    </row>
    <row r="17" spans="1:10" ht="20.100000000000001" customHeight="1" x14ac:dyDescent="0.25">
      <c r="A17" s="51">
        <v>12</v>
      </c>
      <c r="B17" s="23"/>
      <c r="C17" s="23"/>
      <c r="D17" s="24"/>
      <c r="E17" s="24"/>
      <c r="F17" s="335"/>
      <c r="G17" s="24"/>
      <c r="H17" s="26"/>
      <c r="I17" s="138" t="str">
        <f>IF(G17="", "", IF(E17="Billets de train", "", IF(E17="", "", VLOOKUP(G17, Listes!$G$31:$H$33, 2, FALSE))))</f>
        <v/>
      </c>
      <c r="J17" s="106"/>
    </row>
    <row r="18" spans="1:10" ht="20.100000000000001" customHeight="1" x14ac:dyDescent="0.25">
      <c r="A18" s="51">
        <v>13</v>
      </c>
      <c r="B18" s="23"/>
      <c r="C18" s="23"/>
      <c r="D18" s="24"/>
      <c r="E18" s="24"/>
      <c r="F18" s="335"/>
      <c r="G18" s="24"/>
      <c r="H18" s="26"/>
      <c r="I18" s="138" t="str">
        <f>IF(G18="", "", IF(E18="Billets de train", "", IF(E18="", "", VLOOKUP(G18, Listes!$G$31:$H$33, 2, FALSE))))</f>
        <v/>
      </c>
      <c r="J18" s="106"/>
    </row>
    <row r="19" spans="1:10" ht="20.100000000000001" customHeight="1" x14ac:dyDescent="0.25">
      <c r="A19" s="51">
        <v>14</v>
      </c>
      <c r="B19" s="23"/>
      <c r="C19" s="23"/>
      <c r="D19" s="24"/>
      <c r="E19" s="24"/>
      <c r="F19" s="335"/>
      <c r="G19" s="24"/>
      <c r="H19" s="26"/>
      <c r="I19" s="138" t="str">
        <f>IF(G19="", "", IF(E19="Billets de train", "", IF(E19="", "", VLOOKUP(G19, Listes!$G$31:$H$33, 2, FALSE))))</f>
        <v/>
      </c>
      <c r="J19" s="106"/>
    </row>
    <row r="20" spans="1:10" ht="20.100000000000001" customHeight="1" x14ac:dyDescent="0.25">
      <c r="A20" s="51">
        <v>15</v>
      </c>
      <c r="B20" s="23"/>
      <c r="C20" s="23"/>
      <c r="D20" s="24"/>
      <c r="E20" s="24"/>
      <c r="F20" s="335"/>
      <c r="G20" s="24"/>
      <c r="H20" s="26"/>
      <c r="I20" s="138" t="str">
        <f>IF(G20="", "", IF(E20="Billets de train", "", IF(E20="", "", VLOOKUP(G20, Listes!$G$31:$H$33, 2, FALSE))))</f>
        <v/>
      </c>
      <c r="J20" s="106"/>
    </row>
    <row r="21" spans="1:10" ht="20.100000000000001" customHeight="1" x14ac:dyDescent="0.25">
      <c r="A21" s="51">
        <v>16</v>
      </c>
      <c r="B21" s="23"/>
      <c r="C21" s="23"/>
      <c r="D21" s="24"/>
      <c r="E21" s="24"/>
      <c r="F21" s="335"/>
      <c r="G21" s="24"/>
      <c r="H21" s="26"/>
      <c r="I21" s="138" t="str">
        <f>IF(G21="", "", IF(E21="Billets de train", "", IF(E21="", "", VLOOKUP(G21, Listes!$G$31:$H$33, 2, FALSE))))</f>
        <v/>
      </c>
      <c r="J21" s="106"/>
    </row>
    <row r="22" spans="1:10" ht="20.100000000000001" customHeight="1" x14ac:dyDescent="0.25">
      <c r="A22" s="51">
        <v>17</v>
      </c>
      <c r="B22" s="23"/>
      <c r="C22" s="23"/>
      <c r="D22" s="24"/>
      <c r="E22" s="24"/>
      <c r="F22" s="335"/>
      <c r="G22" s="24"/>
      <c r="H22" s="26"/>
      <c r="I22" s="138" t="str">
        <f>IF(G22="", "", IF(E22="Billets de train", "", IF(E22="", "", VLOOKUP(G22, Listes!$G$31:$H$33, 2, FALSE))))</f>
        <v/>
      </c>
      <c r="J22" s="106"/>
    </row>
    <row r="23" spans="1:10" ht="20.100000000000001" customHeight="1" x14ac:dyDescent="0.25">
      <c r="A23" s="51">
        <v>18</v>
      </c>
      <c r="B23" s="23"/>
      <c r="C23" s="23"/>
      <c r="D23" s="24"/>
      <c r="E23" s="24"/>
      <c r="F23" s="335"/>
      <c r="G23" s="24"/>
      <c r="H23" s="26"/>
      <c r="I23" s="138" t="str">
        <f>IF(G23="", "", IF(E23="Billets de train", "", IF(E23="", "", VLOOKUP(G23, Listes!$G$31:$H$33, 2, FALSE))))</f>
        <v/>
      </c>
      <c r="J23" s="106"/>
    </row>
    <row r="24" spans="1:10" ht="20.100000000000001" customHeight="1" x14ac:dyDescent="0.25">
      <c r="A24" s="51">
        <v>19</v>
      </c>
      <c r="B24" s="23"/>
      <c r="C24" s="23"/>
      <c r="D24" s="24"/>
      <c r="E24" s="24"/>
      <c r="F24" s="335"/>
      <c r="G24" s="24"/>
      <c r="H24" s="26"/>
      <c r="I24" s="138" t="str">
        <f>IF(G24="", "", IF(E24="Billets de train", "", IF(E24="", "", VLOOKUP(G24, Listes!$G$31:$H$33, 2, FALSE))))</f>
        <v/>
      </c>
      <c r="J24" s="106"/>
    </row>
    <row r="25" spans="1:10" ht="20.100000000000001" customHeight="1" x14ac:dyDescent="0.25">
      <c r="A25" s="51">
        <v>20</v>
      </c>
      <c r="B25" s="23"/>
      <c r="C25" s="23"/>
      <c r="D25" s="24"/>
      <c r="E25" s="24"/>
      <c r="F25" s="335"/>
      <c r="G25" s="24"/>
      <c r="H25" s="26"/>
      <c r="I25" s="138" t="str">
        <f>IF(G25="", "", IF(E25="Billets de train", "", IF(E25="", "", VLOOKUP(G25, Listes!$G$31:$H$33, 2, FALSE))))</f>
        <v/>
      </c>
      <c r="J25" s="106"/>
    </row>
    <row r="26" spans="1:10" ht="20.100000000000001" customHeight="1" x14ac:dyDescent="0.25">
      <c r="A26" s="51">
        <v>21</v>
      </c>
      <c r="B26" s="23"/>
      <c r="C26" s="23"/>
      <c r="D26" s="24"/>
      <c r="E26" s="24"/>
      <c r="F26" s="335"/>
      <c r="G26" s="24"/>
      <c r="H26" s="26"/>
      <c r="I26" s="138" t="str">
        <f>IF(G26="", "", IF(E26="Billets de train", "", IF(E26="", "", VLOOKUP(G26, Listes!$G$31:$H$33, 2, FALSE))))</f>
        <v/>
      </c>
      <c r="J26" s="106"/>
    </row>
    <row r="27" spans="1:10" ht="20.100000000000001" customHeight="1" x14ac:dyDescent="0.25">
      <c r="A27" s="51">
        <v>22</v>
      </c>
      <c r="B27" s="23"/>
      <c r="C27" s="23"/>
      <c r="D27" s="24"/>
      <c r="E27" s="24"/>
      <c r="F27" s="335"/>
      <c r="G27" s="24"/>
      <c r="H27" s="26"/>
      <c r="I27" s="138" t="str">
        <f>IF(G27="", "", IF(E27="Billets de train", "", IF(E27="", "", VLOOKUP(G27, Listes!$G$31:$H$33, 2, FALSE))))</f>
        <v/>
      </c>
      <c r="J27" s="106"/>
    </row>
    <row r="28" spans="1:10" ht="20.100000000000001" customHeight="1" x14ac:dyDescent="0.25">
      <c r="A28" s="51">
        <v>23</v>
      </c>
      <c r="B28" s="23"/>
      <c r="C28" s="23"/>
      <c r="D28" s="24"/>
      <c r="E28" s="24"/>
      <c r="F28" s="335"/>
      <c r="G28" s="24"/>
      <c r="H28" s="26"/>
      <c r="I28" s="138" t="str">
        <f>IF(G28="", "", IF(E28="Billets de train", "", IF(E28="", "", VLOOKUP(G28, Listes!$G$31:$H$33, 2, FALSE))))</f>
        <v/>
      </c>
      <c r="J28" s="106"/>
    </row>
    <row r="29" spans="1:10" ht="20.100000000000001" customHeight="1" x14ac:dyDescent="0.25">
      <c r="A29" s="51">
        <v>24</v>
      </c>
      <c r="B29" s="23"/>
      <c r="C29" s="23"/>
      <c r="D29" s="24"/>
      <c r="E29" s="24"/>
      <c r="F29" s="335"/>
      <c r="G29" s="24"/>
      <c r="H29" s="26"/>
      <c r="I29" s="138" t="str">
        <f>IF(G29="", "", IF(E29="Billets de train", "", IF(E29="", "", VLOOKUP(G29, Listes!$G$31:$H$33, 2, FALSE))))</f>
        <v/>
      </c>
      <c r="J29" s="106"/>
    </row>
    <row r="30" spans="1:10" ht="20.100000000000001" customHeight="1" x14ac:dyDescent="0.25">
      <c r="A30" s="51">
        <v>25</v>
      </c>
      <c r="B30" s="23"/>
      <c r="C30" s="23"/>
      <c r="D30" s="24"/>
      <c r="E30" s="24"/>
      <c r="F30" s="335"/>
      <c r="G30" s="24"/>
      <c r="H30" s="26"/>
      <c r="I30" s="138" t="str">
        <f>IF(G30="", "", IF(E30="Billets de train", "", IF(E30="", "", VLOOKUP(G30, Listes!$G$31:$H$33, 2, FALSE))))</f>
        <v/>
      </c>
      <c r="J30" s="106"/>
    </row>
    <row r="31" spans="1:10" ht="20.100000000000001" customHeight="1" x14ac:dyDescent="0.25">
      <c r="A31" s="51">
        <v>26</v>
      </c>
      <c r="B31" s="23"/>
      <c r="C31" s="23"/>
      <c r="D31" s="24"/>
      <c r="E31" s="24"/>
      <c r="F31" s="335"/>
      <c r="G31" s="24"/>
      <c r="H31" s="26"/>
      <c r="I31" s="138" t="str">
        <f>IF(G31="", "", IF(E31="Billets de train", "", IF(E31="", "", VLOOKUP(G31, Listes!$G$31:$H$33, 2, FALSE))))</f>
        <v/>
      </c>
      <c r="J31" s="106"/>
    </row>
    <row r="32" spans="1:10" ht="20.100000000000001" customHeight="1" x14ac:dyDescent="0.25">
      <c r="A32" s="51">
        <v>27</v>
      </c>
      <c r="B32" s="23"/>
      <c r="C32" s="23"/>
      <c r="D32" s="24"/>
      <c r="E32" s="24"/>
      <c r="F32" s="335"/>
      <c r="G32" s="24"/>
      <c r="H32" s="26"/>
      <c r="I32" s="138" t="str">
        <f>IF(G32="", "", IF(E32="Billets de train", "", IF(E32="", "", VLOOKUP(G32, Listes!$G$31:$H$33, 2, FALSE))))</f>
        <v/>
      </c>
      <c r="J32" s="106"/>
    </row>
    <row r="33" spans="1:10" ht="20.100000000000001" customHeight="1" x14ac:dyDescent="0.25">
      <c r="A33" s="51">
        <v>28</v>
      </c>
      <c r="B33" s="23"/>
      <c r="C33" s="23"/>
      <c r="D33" s="24"/>
      <c r="E33" s="24"/>
      <c r="F33" s="335"/>
      <c r="G33" s="24"/>
      <c r="H33" s="26"/>
      <c r="I33" s="138" t="str">
        <f>IF(G33="", "", IF(E33="Billets de train", "", IF(E33="", "", VLOOKUP(G33, Listes!$G$31:$H$33, 2, FALSE))))</f>
        <v/>
      </c>
      <c r="J33" s="106"/>
    </row>
    <row r="34" spans="1:10" ht="20.100000000000001" customHeight="1" x14ac:dyDescent="0.25">
      <c r="A34" s="51">
        <v>29</v>
      </c>
      <c r="B34" s="23"/>
      <c r="C34" s="23"/>
      <c r="D34" s="24"/>
      <c r="E34" s="24"/>
      <c r="F34" s="335"/>
      <c r="G34" s="24"/>
      <c r="H34" s="26"/>
      <c r="I34" s="138" t="str">
        <f>IF(G34="", "", IF(E34="Billets de train", "", IF(E34="", "", VLOOKUP(G34, Listes!$G$31:$H$33, 2, FALSE))))</f>
        <v/>
      </c>
      <c r="J34" s="106"/>
    </row>
    <row r="35" spans="1:10" ht="20.100000000000001" customHeight="1" x14ac:dyDescent="0.25">
      <c r="A35" s="51">
        <v>30</v>
      </c>
      <c r="B35" s="23"/>
      <c r="C35" s="23"/>
      <c r="D35" s="24"/>
      <c r="E35" s="24"/>
      <c r="F35" s="335"/>
      <c r="G35" s="24"/>
      <c r="H35" s="26"/>
      <c r="I35" s="138" t="str">
        <f>IF(G35="", "", IF(E35="Billets de train", "", IF(E35="", "", VLOOKUP(G35, Listes!$G$31:$H$33, 2, FALSE))))</f>
        <v/>
      </c>
      <c r="J35" s="106"/>
    </row>
    <row r="36" spans="1:10" ht="20.100000000000001" customHeight="1" x14ac:dyDescent="0.25">
      <c r="A36" s="51">
        <v>31</v>
      </c>
      <c r="B36" s="23"/>
      <c r="C36" s="23"/>
      <c r="D36" s="24"/>
      <c r="E36" s="24"/>
      <c r="F36" s="335"/>
      <c r="G36" s="24"/>
      <c r="H36" s="26"/>
      <c r="I36" s="138" t="str">
        <f>IF(G36="", "", IF(E36="Billets de train", "", IF(E36="", "", VLOOKUP(G36, Listes!$G$31:$H$33, 2, FALSE))))</f>
        <v/>
      </c>
      <c r="J36" s="106"/>
    </row>
    <row r="37" spans="1:10" ht="20.100000000000001" customHeight="1" x14ac:dyDescent="0.25">
      <c r="A37" s="51">
        <v>32</v>
      </c>
      <c r="B37" s="23"/>
      <c r="C37" s="23"/>
      <c r="D37" s="24"/>
      <c r="E37" s="24"/>
      <c r="F37" s="335"/>
      <c r="G37" s="24"/>
      <c r="H37" s="26"/>
      <c r="I37" s="138" t="str">
        <f>IF(G37="", "", IF(E37="Billets de train", "", IF(E37="", "", VLOOKUP(G37, Listes!$G$31:$H$33, 2, FALSE))))</f>
        <v/>
      </c>
      <c r="J37" s="106"/>
    </row>
    <row r="38" spans="1:10" ht="20.100000000000001" customHeight="1" x14ac:dyDescent="0.25">
      <c r="A38" s="51">
        <v>33</v>
      </c>
      <c r="B38" s="23"/>
      <c r="C38" s="23"/>
      <c r="D38" s="24"/>
      <c r="E38" s="24"/>
      <c r="F38" s="335"/>
      <c r="G38" s="24"/>
      <c r="H38" s="26"/>
      <c r="I38" s="138" t="str">
        <f>IF(G38="", "", IF(E38="Billets de train", "", IF(E38="", "", VLOOKUP(G38, Listes!$G$31:$H$33, 2, FALSE))))</f>
        <v/>
      </c>
      <c r="J38" s="106"/>
    </row>
    <row r="39" spans="1:10" ht="20.100000000000001" customHeight="1" x14ac:dyDescent="0.25">
      <c r="A39" s="51">
        <v>34</v>
      </c>
      <c r="B39" s="23"/>
      <c r="C39" s="23"/>
      <c r="D39" s="24"/>
      <c r="E39" s="24"/>
      <c r="F39" s="335"/>
      <c r="G39" s="24"/>
      <c r="H39" s="26"/>
      <c r="I39" s="138" t="str">
        <f>IF(G39="", "", IF(E39="Billets de train", "", IF(E39="", "", VLOOKUP(G39, Listes!$G$31:$H$33, 2, FALSE))))</f>
        <v/>
      </c>
      <c r="J39" s="106"/>
    </row>
    <row r="40" spans="1:10" ht="20.100000000000001" customHeight="1" x14ac:dyDescent="0.25">
      <c r="A40" s="51">
        <v>35</v>
      </c>
      <c r="B40" s="23"/>
      <c r="C40" s="23"/>
      <c r="D40" s="24"/>
      <c r="E40" s="24"/>
      <c r="F40" s="335"/>
      <c r="G40" s="24"/>
      <c r="H40" s="26"/>
      <c r="I40" s="138" t="str">
        <f>IF(G40="", "", IF(E40="Billets de train", "", IF(E40="", "", VLOOKUP(G40, Listes!$G$31:$H$33, 2, FALSE))))</f>
        <v/>
      </c>
      <c r="J40" s="106"/>
    </row>
    <row r="41" spans="1:10" ht="20.100000000000001" customHeight="1" x14ac:dyDescent="0.25">
      <c r="A41" s="51">
        <v>36</v>
      </c>
      <c r="B41" s="23"/>
      <c r="C41" s="23"/>
      <c r="D41" s="24"/>
      <c r="E41" s="24"/>
      <c r="F41" s="335"/>
      <c r="G41" s="24"/>
      <c r="H41" s="26"/>
      <c r="I41" s="138" t="str">
        <f>IF(G41="", "", IF(E41="Billets de train", "", IF(E41="", "", VLOOKUP(G41, Listes!$G$31:$H$33, 2, FALSE))))</f>
        <v/>
      </c>
      <c r="J41" s="106"/>
    </row>
    <row r="42" spans="1:10" ht="20.100000000000001" customHeight="1" x14ac:dyDescent="0.25">
      <c r="A42" s="51">
        <v>37</v>
      </c>
      <c r="B42" s="23"/>
      <c r="C42" s="23"/>
      <c r="D42" s="24"/>
      <c r="E42" s="24"/>
      <c r="F42" s="335"/>
      <c r="G42" s="24"/>
      <c r="H42" s="26"/>
      <c r="I42" s="138" t="str">
        <f>IF(G42="", "", IF(E42="Billets de train", "", IF(E42="", "", VLOOKUP(G42, Listes!$G$31:$H$33, 2, FALSE))))</f>
        <v/>
      </c>
      <c r="J42" s="106"/>
    </row>
    <row r="43" spans="1:10" ht="20.100000000000001" customHeight="1" x14ac:dyDescent="0.25">
      <c r="A43" s="51">
        <v>38</v>
      </c>
      <c r="B43" s="23"/>
      <c r="C43" s="23"/>
      <c r="D43" s="24"/>
      <c r="E43" s="24"/>
      <c r="F43" s="335"/>
      <c r="G43" s="24"/>
      <c r="H43" s="26"/>
      <c r="I43" s="138" t="str">
        <f>IF(G43="", "", IF(E43="Billets de train", "", IF(E43="", "", VLOOKUP(G43, Listes!$G$31:$H$33, 2, FALSE))))</f>
        <v/>
      </c>
      <c r="J43" s="106"/>
    </row>
    <row r="44" spans="1:10" ht="20.100000000000001" customHeight="1" x14ac:dyDescent="0.25">
      <c r="A44" s="51">
        <v>39</v>
      </c>
      <c r="B44" s="23"/>
      <c r="C44" s="23"/>
      <c r="D44" s="24"/>
      <c r="E44" s="24"/>
      <c r="F44" s="335"/>
      <c r="G44" s="24"/>
      <c r="H44" s="26"/>
      <c r="I44" s="138" t="str">
        <f>IF(G44="", "", IF(E44="Billets de train", "", IF(E44="", "", VLOOKUP(G44, Listes!$G$31:$H$33, 2, FALSE))))</f>
        <v/>
      </c>
      <c r="J44" s="106"/>
    </row>
    <row r="45" spans="1:10" ht="20.100000000000001" customHeight="1" x14ac:dyDescent="0.25">
      <c r="A45" s="51">
        <v>40</v>
      </c>
      <c r="B45" s="23"/>
      <c r="C45" s="23"/>
      <c r="D45" s="24"/>
      <c r="E45" s="24"/>
      <c r="F45" s="335"/>
      <c r="G45" s="24"/>
      <c r="H45" s="26"/>
      <c r="I45" s="138" t="str">
        <f>IF(G45="", "", IF(E45="Billets de train", "", IF(E45="", "", VLOOKUP(G45, Listes!$G$31:$H$33, 2, FALSE))))</f>
        <v/>
      </c>
      <c r="J45" s="106"/>
    </row>
    <row r="46" spans="1:10" ht="20.100000000000001" customHeight="1" x14ac:dyDescent="0.25">
      <c r="A46" s="51">
        <v>41</v>
      </c>
      <c r="B46" s="23"/>
      <c r="C46" s="23"/>
      <c r="D46" s="24"/>
      <c r="E46" s="24"/>
      <c r="F46" s="335"/>
      <c r="G46" s="24"/>
      <c r="H46" s="26"/>
      <c r="I46" s="138" t="str">
        <f>IF(G46="", "", IF(E46="Billets de train", "", IF(E46="", "", VLOOKUP(G46, Listes!$G$31:$H$33, 2, FALSE))))</f>
        <v/>
      </c>
      <c r="J46" s="106"/>
    </row>
    <row r="47" spans="1:10" ht="20.100000000000001" customHeight="1" x14ac:dyDescent="0.25">
      <c r="A47" s="51">
        <v>42</v>
      </c>
      <c r="B47" s="23"/>
      <c r="C47" s="23"/>
      <c r="D47" s="24"/>
      <c r="E47" s="24"/>
      <c r="F47" s="335"/>
      <c r="G47" s="24"/>
      <c r="H47" s="26"/>
      <c r="I47" s="138" t="str">
        <f>IF(G47="", "", IF(E47="Billets de train", "", IF(E47="", "", VLOOKUP(G47, Listes!$G$31:$H$33, 2, FALSE))))</f>
        <v/>
      </c>
      <c r="J47" s="106"/>
    </row>
    <row r="48" spans="1:10" ht="20.100000000000001" customHeight="1" x14ac:dyDescent="0.25">
      <c r="A48" s="51">
        <v>43</v>
      </c>
      <c r="B48" s="23"/>
      <c r="C48" s="23"/>
      <c r="D48" s="24"/>
      <c r="E48" s="24"/>
      <c r="F48" s="335"/>
      <c r="G48" s="24"/>
      <c r="H48" s="26"/>
      <c r="I48" s="138" t="str">
        <f>IF(G48="", "", IF(E48="Billets de train", "", IF(E48="", "", VLOOKUP(G48, Listes!$G$31:$H$33, 2, FALSE))))</f>
        <v/>
      </c>
      <c r="J48" s="106"/>
    </row>
    <row r="49" spans="1:10" ht="20.100000000000001" customHeight="1" x14ac:dyDescent="0.25">
      <c r="A49" s="51">
        <v>44</v>
      </c>
      <c r="B49" s="23"/>
      <c r="C49" s="23"/>
      <c r="D49" s="24"/>
      <c r="E49" s="24"/>
      <c r="F49" s="335"/>
      <c r="G49" s="24"/>
      <c r="H49" s="26"/>
      <c r="I49" s="138" t="str">
        <f>IF(G49="", "", IF(E49="Billets de train", "", IF(E49="", "", VLOOKUP(G49, Listes!$G$31:$H$33, 2, FALSE))))</f>
        <v/>
      </c>
      <c r="J49" s="106"/>
    </row>
    <row r="50" spans="1:10" ht="20.100000000000001" customHeight="1" x14ac:dyDescent="0.25">
      <c r="A50" s="51">
        <v>45</v>
      </c>
      <c r="B50" s="23"/>
      <c r="C50" s="23"/>
      <c r="D50" s="24"/>
      <c r="E50" s="24"/>
      <c r="F50" s="335"/>
      <c r="G50" s="24"/>
      <c r="H50" s="26"/>
      <c r="I50" s="138" t="str">
        <f>IF(G50="", "", IF(E50="Billets de train", "", IF(E50="", "", VLOOKUP(G50, Listes!$G$31:$H$33, 2, FALSE))))</f>
        <v/>
      </c>
      <c r="J50" s="106"/>
    </row>
    <row r="51" spans="1:10" ht="20.100000000000001" customHeight="1" x14ac:dyDescent="0.25">
      <c r="A51" s="51">
        <v>46</v>
      </c>
      <c r="B51" s="23"/>
      <c r="C51" s="23"/>
      <c r="D51" s="24"/>
      <c r="E51" s="24"/>
      <c r="F51" s="335"/>
      <c r="G51" s="24"/>
      <c r="H51" s="26"/>
      <c r="I51" s="138" t="str">
        <f>IF(G51="", "", IF(E51="Billets de train", "", IF(E51="", "", VLOOKUP(G51, Listes!$G$31:$H$33, 2, FALSE))))</f>
        <v/>
      </c>
      <c r="J51" s="106"/>
    </row>
    <row r="52" spans="1:10" ht="20.100000000000001" customHeight="1" x14ac:dyDescent="0.25">
      <c r="A52" s="51">
        <v>47</v>
      </c>
      <c r="B52" s="23"/>
      <c r="C52" s="23"/>
      <c r="D52" s="24"/>
      <c r="E52" s="24"/>
      <c r="F52" s="335"/>
      <c r="G52" s="24"/>
      <c r="H52" s="26"/>
      <c r="I52" s="138" t="str">
        <f>IF(G52="", "", IF(E52="Billets de train", "", IF(E52="", "", VLOOKUP(G52, Listes!$G$31:$H$33, 2, FALSE))))</f>
        <v/>
      </c>
      <c r="J52" s="106"/>
    </row>
    <row r="53" spans="1:10" ht="20.100000000000001" customHeight="1" x14ac:dyDescent="0.25">
      <c r="A53" s="51">
        <v>48</v>
      </c>
      <c r="B53" s="23"/>
      <c r="C53" s="23"/>
      <c r="D53" s="24"/>
      <c r="E53" s="24"/>
      <c r="F53" s="335"/>
      <c r="G53" s="24"/>
      <c r="H53" s="26"/>
      <c r="I53" s="138" t="str">
        <f>IF(G53="", "", IF(E53="Billets de train", "", IF(E53="", "", VLOOKUP(G53, Listes!$G$31:$H$33, 2, FALSE))))</f>
        <v/>
      </c>
      <c r="J53" s="106"/>
    </row>
    <row r="54" spans="1:10" ht="20.100000000000001" customHeight="1" x14ac:dyDescent="0.25">
      <c r="A54" s="51">
        <v>49</v>
      </c>
      <c r="B54" s="23"/>
      <c r="C54" s="23"/>
      <c r="D54" s="24"/>
      <c r="E54" s="24"/>
      <c r="F54" s="335"/>
      <c r="G54" s="24"/>
      <c r="H54" s="26"/>
      <c r="I54" s="138" t="str">
        <f>IF(G54="", "", IF(E54="Billets de train", "", IF(E54="", "", VLOOKUP(G54, Listes!$G$31:$H$33, 2, FALSE))))</f>
        <v/>
      </c>
      <c r="J54" s="106"/>
    </row>
    <row r="55" spans="1:10" ht="20.100000000000001" customHeight="1" x14ac:dyDescent="0.25">
      <c r="A55" s="51">
        <v>50</v>
      </c>
      <c r="B55" s="23"/>
      <c r="C55" s="23"/>
      <c r="D55" s="24"/>
      <c r="E55" s="24"/>
      <c r="F55" s="335"/>
      <c r="G55" s="24"/>
      <c r="H55" s="26"/>
      <c r="I55" s="138" t="str">
        <f>IF(G55="", "", IF(E55="Billets de train", "", IF(E55="", "", VLOOKUP(G55, Listes!$G$31:$H$33, 2, FALSE))))</f>
        <v/>
      </c>
      <c r="J55" s="106"/>
    </row>
    <row r="56" spans="1:10" ht="20.100000000000001" customHeight="1" x14ac:dyDescent="0.25">
      <c r="A56" s="51">
        <v>51</v>
      </c>
      <c r="B56" s="23"/>
      <c r="C56" s="23"/>
      <c r="D56" s="24"/>
      <c r="E56" s="24"/>
      <c r="F56" s="335"/>
      <c r="G56" s="24"/>
      <c r="H56" s="26"/>
      <c r="I56" s="138" t="str">
        <f>IF(G56="", "", IF(E56="Billets de train", "", IF(E56="", "", VLOOKUP(G56, Listes!$G$31:$H$33, 2, FALSE))))</f>
        <v/>
      </c>
      <c r="J56" s="106"/>
    </row>
    <row r="57" spans="1:10" ht="20.100000000000001" customHeight="1" x14ac:dyDescent="0.25">
      <c r="A57" s="51">
        <v>52</v>
      </c>
      <c r="B57" s="23"/>
      <c r="C57" s="23"/>
      <c r="D57" s="24"/>
      <c r="E57" s="24"/>
      <c r="F57" s="335"/>
      <c r="G57" s="24"/>
      <c r="H57" s="26"/>
      <c r="I57" s="138" t="str">
        <f>IF(G57="", "", IF(E57="Billets de train", "", IF(E57="", "", VLOOKUP(G57, Listes!$G$31:$H$33, 2, FALSE))))</f>
        <v/>
      </c>
      <c r="J57" s="106"/>
    </row>
    <row r="58" spans="1:10" ht="20.100000000000001" customHeight="1" x14ac:dyDescent="0.25">
      <c r="A58" s="51">
        <v>53</v>
      </c>
      <c r="B58" s="23"/>
      <c r="C58" s="23"/>
      <c r="D58" s="24"/>
      <c r="E58" s="24"/>
      <c r="F58" s="335"/>
      <c r="G58" s="24"/>
      <c r="H58" s="26"/>
      <c r="I58" s="138" t="str">
        <f>IF(G58="", "", IF(E58="Billets de train", "", IF(E58="", "", VLOOKUP(G58, Listes!$G$31:$H$33, 2, FALSE))))</f>
        <v/>
      </c>
      <c r="J58" s="106"/>
    </row>
    <row r="59" spans="1:10" ht="20.100000000000001" customHeight="1" x14ac:dyDescent="0.25">
      <c r="A59" s="51">
        <v>54</v>
      </c>
      <c r="B59" s="23"/>
      <c r="C59" s="23"/>
      <c r="D59" s="24"/>
      <c r="E59" s="24"/>
      <c r="F59" s="335"/>
      <c r="G59" s="24"/>
      <c r="H59" s="26"/>
      <c r="I59" s="138" t="str">
        <f>IF(G59="", "", IF(E59="Billets de train", "", IF(E59="", "", VLOOKUP(G59, Listes!$G$31:$H$33, 2, FALSE))))</f>
        <v/>
      </c>
      <c r="J59" s="106"/>
    </row>
    <row r="60" spans="1:10" ht="20.100000000000001" customHeight="1" x14ac:dyDescent="0.25">
      <c r="A60" s="51">
        <v>55</v>
      </c>
      <c r="B60" s="23"/>
      <c r="C60" s="23"/>
      <c r="D60" s="24"/>
      <c r="E60" s="24"/>
      <c r="F60" s="335"/>
      <c r="G60" s="24"/>
      <c r="H60" s="26"/>
      <c r="I60" s="138" t="str">
        <f>IF(G60="", "", IF(E60="Billets de train", "", IF(E60="", "", VLOOKUP(G60, Listes!$G$31:$H$33, 2, FALSE))))</f>
        <v/>
      </c>
      <c r="J60" s="106"/>
    </row>
    <row r="61" spans="1:10" ht="20.100000000000001" customHeight="1" x14ac:dyDescent="0.25">
      <c r="A61" s="51">
        <v>56</v>
      </c>
      <c r="B61" s="23"/>
      <c r="C61" s="23"/>
      <c r="D61" s="24"/>
      <c r="E61" s="24"/>
      <c r="F61" s="335"/>
      <c r="G61" s="24"/>
      <c r="H61" s="26"/>
      <c r="I61" s="138" t="str">
        <f>IF(G61="", "", IF(E61="Billets de train", "", IF(E61="", "", VLOOKUP(G61, Listes!$G$31:$H$33, 2, FALSE))))</f>
        <v/>
      </c>
      <c r="J61" s="106"/>
    </row>
    <row r="62" spans="1:10" ht="20.100000000000001" customHeight="1" x14ac:dyDescent="0.25">
      <c r="A62" s="51">
        <v>57</v>
      </c>
      <c r="B62" s="23"/>
      <c r="C62" s="23"/>
      <c r="D62" s="24"/>
      <c r="E62" s="24"/>
      <c r="F62" s="335"/>
      <c r="G62" s="24"/>
      <c r="H62" s="26"/>
      <c r="I62" s="138" t="str">
        <f>IF(G62="", "", IF(E62="Billets de train", "", IF(E62="", "", VLOOKUP(G62, Listes!$G$31:$H$33, 2, FALSE))))</f>
        <v/>
      </c>
      <c r="J62" s="106"/>
    </row>
    <row r="63" spans="1:10" ht="20.100000000000001" customHeight="1" x14ac:dyDescent="0.25">
      <c r="A63" s="51">
        <v>58</v>
      </c>
      <c r="B63" s="23"/>
      <c r="C63" s="23"/>
      <c r="D63" s="24"/>
      <c r="E63" s="24"/>
      <c r="F63" s="335"/>
      <c r="G63" s="24"/>
      <c r="H63" s="26"/>
      <c r="I63" s="138" t="str">
        <f>IF(G63="", "", IF(E63="Billets de train", "", IF(E63="", "", VLOOKUP(G63, Listes!$G$31:$H$33, 2, FALSE))))</f>
        <v/>
      </c>
      <c r="J63" s="106"/>
    </row>
    <row r="64" spans="1:10" ht="20.100000000000001" customHeight="1" x14ac:dyDescent="0.25">
      <c r="A64" s="51">
        <v>59</v>
      </c>
      <c r="B64" s="23"/>
      <c r="C64" s="23"/>
      <c r="D64" s="24"/>
      <c r="E64" s="24"/>
      <c r="F64" s="335"/>
      <c r="G64" s="24"/>
      <c r="H64" s="26"/>
      <c r="I64" s="138" t="str">
        <f>IF(G64="", "", IF(E64="Billets de train", "", IF(E64="", "", VLOOKUP(G64, Listes!$G$31:$H$33, 2, FALSE))))</f>
        <v/>
      </c>
      <c r="J64" s="106"/>
    </row>
    <row r="65" spans="1:10" ht="20.100000000000001" customHeight="1" x14ac:dyDescent="0.25">
      <c r="A65" s="51">
        <v>60</v>
      </c>
      <c r="B65" s="23"/>
      <c r="C65" s="23"/>
      <c r="D65" s="24"/>
      <c r="E65" s="24"/>
      <c r="F65" s="335"/>
      <c r="G65" s="24"/>
      <c r="H65" s="26"/>
      <c r="I65" s="138" t="str">
        <f>IF(G65="", "", IF(E65="Billets de train", "", IF(E65="", "", VLOOKUP(G65, Listes!$G$31:$H$33, 2, FALSE))))</f>
        <v/>
      </c>
      <c r="J65" s="106"/>
    </row>
    <row r="66" spans="1:10" ht="20.100000000000001" customHeight="1" x14ac:dyDescent="0.25">
      <c r="A66" s="51">
        <v>61</v>
      </c>
      <c r="B66" s="23"/>
      <c r="C66" s="23"/>
      <c r="D66" s="24"/>
      <c r="E66" s="24"/>
      <c r="F66" s="335"/>
      <c r="G66" s="24"/>
      <c r="H66" s="26"/>
      <c r="I66" s="138" t="str">
        <f>IF(G66="", "", IF(E66="Billets de train", "", IF(E66="", "", VLOOKUP(G66, Listes!$G$31:$H$33, 2, FALSE))))</f>
        <v/>
      </c>
      <c r="J66" s="106"/>
    </row>
    <row r="67" spans="1:10" ht="20.100000000000001" customHeight="1" x14ac:dyDescent="0.25">
      <c r="A67" s="51">
        <v>62</v>
      </c>
      <c r="B67" s="23"/>
      <c r="C67" s="23"/>
      <c r="D67" s="24"/>
      <c r="E67" s="24"/>
      <c r="F67" s="335"/>
      <c r="G67" s="24"/>
      <c r="H67" s="26"/>
      <c r="I67" s="138" t="str">
        <f>IF(G67="", "", IF(E67="Billets de train", "", IF(E67="", "", VLOOKUP(G67, Listes!$G$31:$H$33, 2, FALSE))))</f>
        <v/>
      </c>
      <c r="J67" s="106"/>
    </row>
    <row r="68" spans="1:10" ht="20.100000000000001" customHeight="1" x14ac:dyDescent="0.25">
      <c r="A68" s="51">
        <v>63</v>
      </c>
      <c r="B68" s="23"/>
      <c r="C68" s="23"/>
      <c r="D68" s="24"/>
      <c r="E68" s="24"/>
      <c r="F68" s="335"/>
      <c r="G68" s="24"/>
      <c r="H68" s="26"/>
      <c r="I68" s="138" t="str">
        <f>IF(G68="", "", IF(E68="Billets de train", "", IF(E68="", "", VLOOKUP(G68, Listes!$G$31:$H$33, 2, FALSE))))</f>
        <v/>
      </c>
      <c r="J68" s="106"/>
    </row>
    <row r="69" spans="1:10" ht="20.100000000000001" customHeight="1" x14ac:dyDescent="0.25">
      <c r="A69" s="51">
        <v>64</v>
      </c>
      <c r="B69" s="23"/>
      <c r="C69" s="23"/>
      <c r="D69" s="24"/>
      <c r="E69" s="24"/>
      <c r="F69" s="335"/>
      <c r="G69" s="24"/>
      <c r="H69" s="26"/>
      <c r="I69" s="138" t="str">
        <f>IF(G69="", "", IF(E69="Billets de train", "", IF(E69="", "", VLOOKUP(G69, Listes!$G$31:$H$33, 2, FALSE))))</f>
        <v/>
      </c>
      <c r="J69" s="106"/>
    </row>
    <row r="70" spans="1:10" ht="20.100000000000001" customHeight="1" x14ac:dyDescent="0.25">
      <c r="A70" s="51">
        <v>65</v>
      </c>
      <c r="B70" s="23"/>
      <c r="C70" s="23"/>
      <c r="D70" s="24"/>
      <c r="E70" s="24"/>
      <c r="F70" s="335"/>
      <c r="G70" s="24"/>
      <c r="H70" s="26"/>
      <c r="I70" s="138" t="str">
        <f>IF(G70="", "", IF(E70="Billets de train", "", IF(E70="", "", VLOOKUP(G70, Listes!$G$31:$H$33, 2, FALSE))))</f>
        <v/>
      </c>
      <c r="J70" s="106"/>
    </row>
    <row r="71" spans="1:10" ht="20.100000000000001" customHeight="1" x14ac:dyDescent="0.25">
      <c r="A71" s="51">
        <v>66</v>
      </c>
      <c r="B71" s="23"/>
      <c r="C71" s="23"/>
      <c r="D71" s="24"/>
      <c r="E71" s="24"/>
      <c r="F71" s="335"/>
      <c r="G71" s="24"/>
      <c r="H71" s="26"/>
      <c r="I71" s="138" t="str">
        <f>IF(G71="", "", IF(E71="Billets de train", "", IF(E71="", "", VLOOKUP(G71, Listes!$G$31:$H$33, 2, FALSE))))</f>
        <v/>
      </c>
      <c r="J71" s="106"/>
    </row>
    <row r="72" spans="1:10" ht="20.100000000000001" customHeight="1" x14ac:dyDescent="0.25">
      <c r="A72" s="51">
        <v>67</v>
      </c>
      <c r="B72" s="23"/>
      <c r="C72" s="23"/>
      <c r="D72" s="24"/>
      <c r="E72" s="24"/>
      <c r="F72" s="335"/>
      <c r="G72" s="24"/>
      <c r="H72" s="26"/>
      <c r="I72" s="138" t="str">
        <f>IF(G72="", "", IF(E72="Billets de train", "", IF(E72="", "", VLOOKUP(G72, Listes!$G$31:$H$33, 2, FALSE))))</f>
        <v/>
      </c>
      <c r="J72" s="106"/>
    </row>
    <row r="73" spans="1:10" ht="20.100000000000001" customHeight="1" x14ac:dyDescent="0.25">
      <c r="A73" s="51">
        <v>68</v>
      </c>
      <c r="B73" s="23"/>
      <c r="C73" s="23"/>
      <c r="D73" s="24"/>
      <c r="E73" s="24"/>
      <c r="F73" s="335"/>
      <c r="G73" s="24"/>
      <c r="H73" s="26"/>
      <c r="I73" s="138" t="str">
        <f>IF(G73="", "", IF(E73="Billets de train", "", IF(E73="", "", VLOOKUP(G73, Listes!$G$31:$H$33, 2, FALSE))))</f>
        <v/>
      </c>
      <c r="J73" s="106"/>
    </row>
    <row r="74" spans="1:10" ht="20.100000000000001" customHeight="1" x14ac:dyDescent="0.25">
      <c r="A74" s="51">
        <v>69</v>
      </c>
      <c r="B74" s="23"/>
      <c r="C74" s="23"/>
      <c r="D74" s="24"/>
      <c r="E74" s="24"/>
      <c r="F74" s="335"/>
      <c r="G74" s="24"/>
      <c r="H74" s="26"/>
      <c r="I74" s="138" t="str">
        <f>IF(G74="", "", IF(E74="Billets de train", "", IF(E74="", "", VLOOKUP(G74, Listes!$G$31:$H$33, 2, FALSE))))</f>
        <v/>
      </c>
      <c r="J74" s="106"/>
    </row>
    <row r="75" spans="1:10" ht="20.100000000000001" customHeight="1" x14ac:dyDescent="0.25">
      <c r="A75" s="51">
        <v>70</v>
      </c>
      <c r="B75" s="23"/>
      <c r="C75" s="23"/>
      <c r="D75" s="24"/>
      <c r="E75" s="24"/>
      <c r="F75" s="335"/>
      <c r="G75" s="24"/>
      <c r="H75" s="26"/>
      <c r="I75" s="138" t="str">
        <f>IF(G75="", "", IF(E75="Billets de train", "", IF(E75="", "", VLOOKUP(G75, Listes!$G$31:$H$33, 2, FALSE))))</f>
        <v/>
      </c>
      <c r="J75" s="106"/>
    </row>
    <row r="76" spans="1:10" ht="20.100000000000001" customHeight="1" x14ac:dyDescent="0.25">
      <c r="A76" s="51">
        <v>71</v>
      </c>
      <c r="B76" s="23"/>
      <c r="C76" s="23"/>
      <c r="D76" s="24"/>
      <c r="E76" s="24"/>
      <c r="F76" s="335"/>
      <c r="G76" s="24"/>
      <c r="H76" s="26"/>
      <c r="I76" s="138" t="str">
        <f>IF(G76="", "", IF(E76="Billets de train", "", IF(E76="", "", VLOOKUP(G76, Listes!$G$31:$H$33, 2, FALSE))))</f>
        <v/>
      </c>
      <c r="J76" s="106"/>
    </row>
    <row r="77" spans="1:10" ht="20.100000000000001" customHeight="1" x14ac:dyDescent="0.25">
      <c r="A77" s="51">
        <v>72</v>
      </c>
      <c r="B77" s="23"/>
      <c r="C77" s="23"/>
      <c r="D77" s="24"/>
      <c r="E77" s="24"/>
      <c r="F77" s="335"/>
      <c r="G77" s="24"/>
      <c r="H77" s="26"/>
      <c r="I77" s="138" t="str">
        <f>IF(G77="", "", IF(E77="Billets de train", "", IF(E77="", "", VLOOKUP(G77, Listes!$G$31:$H$33, 2, FALSE))))</f>
        <v/>
      </c>
      <c r="J77" s="106"/>
    </row>
    <row r="78" spans="1:10" ht="20.100000000000001" customHeight="1" x14ac:dyDescent="0.25">
      <c r="A78" s="51">
        <v>73</v>
      </c>
      <c r="B78" s="23"/>
      <c r="C78" s="23"/>
      <c r="D78" s="24"/>
      <c r="E78" s="24"/>
      <c r="F78" s="335"/>
      <c r="G78" s="24"/>
      <c r="H78" s="26"/>
      <c r="I78" s="138" t="str">
        <f>IF(G78="", "", IF(E78="Billets de train", "", IF(E78="", "", VLOOKUP(G78, Listes!$G$31:$H$33, 2, FALSE))))</f>
        <v/>
      </c>
      <c r="J78" s="106"/>
    </row>
    <row r="79" spans="1:10" ht="20.100000000000001" customHeight="1" x14ac:dyDescent="0.25">
      <c r="A79" s="51">
        <v>74</v>
      </c>
      <c r="B79" s="23"/>
      <c r="C79" s="23"/>
      <c r="D79" s="24"/>
      <c r="E79" s="24"/>
      <c r="F79" s="335"/>
      <c r="G79" s="24"/>
      <c r="H79" s="26"/>
      <c r="I79" s="138" t="str">
        <f>IF(G79="", "", IF(E79="Billets de train", "", IF(E79="", "", VLOOKUP(G79, Listes!$G$31:$H$33, 2, FALSE))))</f>
        <v/>
      </c>
      <c r="J79" s="106"/>
    </row>
    <row r="80" spans="1:10" ht="20.100000000000001" customHeight="1" x14ac:dyDescent="0.25">
      <c r="A80" s="51">
        <v>75</v>
      </c>
      <c r="B80" s="23"/>
      <c r="C80" s="23"/>
      <c r="D80" s="24"/>
      <c r="E80" s="24"/>
      <c r="F80" s="335"/>
      <c r="G80" s="24"/>
      <c r="H80" s="26"/>
      <c r="I80" s="138" t="str">
        <f>IF(G80="", "", IF(E80="Billets de train", "", IF(E80="", "", VLOOKUP(G80, Listes!$G$31:$H$33, 2, FALSE))))</f>
        <v/>
      </c>
      <c r="J80" s="106"/>
    </row>
    <row r="81" spans="1:10" ht="20.100000000000001" customHeight="1" x14ac:dyDescent="0.25">
      <c r="A81" s="51">
        <v>76</v>
      </c>
      <c r="B81" s="23"/>
      <c r="C81" s="23"/>
      <c r="D81" s="24"/>
      <c r="E81" s="24"/>
      <c r="F81" s="335"/>
      <c r="G81" s="24"/>
      <c r="H81" s="26"/>
      <c r="I81" s="138" t="str">
        <f>IF(G81="", "", IF(E81="Billets de train", "", IF(E81="", "", VLOOKUP(G81, Listes!$G$31:$H$33, 2, FALSE))))</f>
        <v/>
      </c>
      <c r="J81" s="106"/>
    </row>
    <row r="82" spans="1:10" ht="20.100000000000001" customHeight="1" x14ac:dyDescent="0.25">
      <c r="A82" s="51">
        <v>77</v>
      </c>
      <c r="B82" s="23"/>
      <c r="C82" s="23"/>
      <c r="D82" s="24"/>
      <c r="E82" s="24"/>
      <c r="F82" s="335"/>
      <c r="G82" s="24"/>
      <c r="H82" s="26"/>
      <c r="I82" s="138" t="str">
        <f>IF(G82="", "", IF(E82="Billets de train", "", IF(E82="", "", VLOOKUP(G82, Listes!$G$31:$H$33, 2, FALSE))))</f>
        <v/>
      </c>
      <c r="J82" s="106"/>
    </row>
    <row r="83" spans="1:10" ht="20.100000000000001" customHeight="1" x14ac:dyDescent="0.25">
      <c r="A83" s="51">
        <v>78</v>
      </c>
      <c r="B83" s="23"/>
      <c r="C83" s="23"/>
      <c r="D83" s="24"/>
      <c r="E83" s="24"/>
      <c r="F83" s="335"/>
      <c r="G83" s="24"/>
      <c r="H83" s="26"/>
      <c r="I83" s="138" t="str">
        <f>IF(G83="", "", IF(E83="Billets de train", "", IF(E83="", "", VLOOKUP(G83, Listes!$G$31:$H$33, 2, FALSE))))</f>
        <v/>
      </c>
      <c r="J83" s="106"/>
    </row>
    <row r="84" spans="1:10" ht="20.100000000000001" customHeight="1" x14ac:dyDescent="0.25">
      <c r="A84" s="51">
        <v>79</v>
      </c>
      <c r="B84" s="23"/>
      <c r="C84" s="23"/>
      <c r="D84" s="24"/>
      <c r="E84" s="24"/>
      <c r="F84" s="335"/>
      <c r="G84" s="24"/>
      <c r="H84" s="26"/>
      <c r="I84" s="138" t="str">
        <f>IF(G84="", "", IF(E84="Billets de train", "", IF(E84="", "", VLOOKUP(G84, Listes!$G$31:$H$33, 2, FALSE))))</f>
        <v/>
      </c>
      <c r="J84" s="106"/>
    </row>
    <row r="85" spans="1:10" ht="20.100000000000001" customHeight="1" x14ac:dyDescent="0.25">
      <c r="A85" s="51">
        <v>80</v>
      </c>
      <c r="B85" s="23"/>
      <c r="C85" s="23"/>
      <c r="D85" s="24"/>
      <c r="E85" s="24"/>
      <c r="F85" s="335"/>
      <c r="G85" s="24"/>
      <c r="H85" s="26"/>
      <c r="I85" s="138" t="str">
        <f>IF(G85="", "", IF(E85="Billets de train", "", IF(E85="", "", VLOOKUP(G85, Listes!$G$31:$H$33, 2, FALSE))))</f>
        <v/>
      </c>
      <c r="J85" s="106"/>
    </row>
    <row r="86" spans="1:10" ht="20.100000000000001" customHeight="1" x14ac:dyDescent="0.25">
      <c r="A86" s="51">
        <v>81</v>
      </c>
      <c r="B86" s="23"/>
      <c r="C86" s="23"/>
      <c r="D86" s="24"/>
      <c r="E86" s="24"/>
      <c r="F86" s="335"/>
      <c r="G86" s="24"/>
      <c r="H86" s="26"/>
      <c r="I86" s="138" t="str">
        <f>IF(G86="", "", IF(E86="Billets de train", "", IF(E86="", "", VLOOKUP(G86, Listes!$G$31:$H$33, 2, FALSE))))</f>
        <v/>
      </c>
      <c r="J86" s="106"/>
    </row>
    <row r="87" spans="1:10" ht="20.100000000000001" customHeight="1" x14ac:dyDescent="0.25">
      <c r="A87" s="51">
        <v>82</v>
      </c>
      <c r="B87" s="23"/>
      <c r="C87" s="23"/>
      <c r="D87" s="24"/>
      <c r="E87" s="24"/>
      <c r="F87" s="335"/>
      <c r="G87" s="24"/>
      <c r="H87" s="26"/>
      <c r="I87" s="138" t="str">
        <f>IF(G87="", "", IF(E87="Billets de train", "", IF(E87="", "", VLOOKUP(G87, Listes!$G$31:$H$33, 2, FALSE))))</f>
        <v/>
      </c>
      <c r="J87" s="106"/>
    </row>
    <row r="88" spans="1:10" ht="20.100000000000001" customHeight="1" x14ac:dyDescent="0.25">
      <c r="A88" s="51">
        <v>83</v>
      </c>
      <c r="B88" s="23"/>
      <c r="C88" s="23"/>
      <c r="D88" s="24"/>
      <c r="E88" s="24"/>
      <c r="F88" s="335"/>
      <c r="G88" s="24"/>
      <c r="H88" s="26"/>
      <c r="I88" s="138" t="str">
        <f>IF(G88="", "", IF(E88="Billets de train", "", IF(E88="", "", VLOOKUP(G88, Listes!$G$31:$H$33, 2, FALSE))))</f>
        <v/>
      </c>
      <c r="J88" s="106"/>
    </row>
    <row r="89" spans="1:10" ht="20.100000000000001" customHeight="1" x14ac:dyDescent="0.25">
      <c r="A89" s="51">
        <v>84</v>
      </c>
      <c r="B89" s="23"/>
      <c r="C89" s="23"/>
      <c r="D89" s="24"/>
      <c r="E89" s="24"/>
      <c r="F89" s="335"/>
      <c r="G89" s="24"/>
      <c r="H89" s="26"/>
      <c r="I89" s="138" t="str">
        <f>IF(G89="", "", IF(E89="Billets de train", "", IF(E89="", "", VLOOKUP(G89, Listes!$G$31:$H$33, 2, FALSE))))</f>
        <v/>
      </c>
      <c r="J89" s="106"/>
    </row>
    <row r="90" spans="1:10" ht="20.100000000000001" customHeight="1" x14ac:dyDescent="0.25">
      <c r="A90" s="51">
        <v>85</v>
      </c>
      <c r="B90" s="23"/>
      <c r="C90" s="23"/>
      <c r="D90" s="24"/>
      <c r="E90" s="24"/>
      <c r="F90" s="335"/>
      <c r="G90" s="24"/>
      <c r="H90" s="26"/>
      <c r="I90" s="138" t="str">
        <f>IF(G90="", "", IF(E90="Billets de train", "", IF(E90="", "", VLOOKUP(G90, Listes!$G$31:$H$33, 2, FALSE))))</f>
        <v/>
      </c>
      <c r="J90" s="106"/>
    </row>
    <row r="91" spans="1:10" ht="20.100000000000001" customHeight="1" x14ac:dyDescent="0.25">
      <c r="A91" s="51">
        <v>86</v>
      </c>
      <c r="B91" s="23"/>
      <c r="C91" s="23"/>
      <c r="D91" s="24"/>
      <c r="E91" s="24"/>
      <c r="F91" s="335"/>
      <c r="G91" s="24"/>
      <c r="H91" s="26"/>
      <c r="I91" s="138" t="str">
        <f>IF(G91="", "", IF(E91="Billets de train", "", IF(E91="", "", VLOOKUP(G91, Listes!$G$31:$H$33, 2, FALSE))))</f>
        <v/>
      </c>
      <c r="J91" s="106"/>
    </row>
    <row r="92" spans="1:10" ht="20.100000000000001" customHeight="1" x14ac:dyDescent="0.25">
      <c r="A92" s="51">
        <v>87</v>
      </c>
      <c r="B92" s="23"/>
      <c r="C92" s="23"/>
      <c r="D92" s="24"/>
      <c r="E92" s="24"/>
      <c r="F92" s="335"/>
      <c r="G92" s="24"/>
      <c r="H92" s="26"/>
      <c r="I92" s="138" t="str">
        <f>IF(G92="", "", IF(E92="Billets de train", "", IF(E92="", "", VLOOKUP(G92, Listes!$G$31:$H$33, 2, FALSE))))</f>
        <v/>
      </c>
      <c r="J92" s="106"/>
    </row>
    <row r="93" spans="1:10" ht="20.100000000000001" customHeight="1" x14ac:dyDescent="0.25">
      <c r="A93" s="51">
        <v>88</v>
      </c>
      <c r="B93" s="23"/>
      <c r="C93" s="23"/>
      <c r="D93" s="24"/>
      <c r="E93" s="24"/>
      <c r="F93" s="335"/>
      <c r="G93" s="24"/>
      <c r="H93" s="26"/>
      <c r="I93" s="138" t="str">
        <f>IF(G93="", "", IF(E93="Billets de train", "", IF(E93="", "", VLOOKUP(G93, Listes!$G$31:$H$33, 2, FALSE))))</f>
        <v/>
      </c>
      <c r="J93" s="106"/>
    </row>
    <row r="94" spans="1:10" ht="20.100000000000001" customHeight="1" x14ac:dyDescent="0.25">
      <c r="A94" s="51">
        <v>89</v>
      </c>
      <c r="B94" s="23"/>
      <c r="C94" s="23"/>
      <c r="D94" s="24"/>
      <c r="E94" s="24"/>
      <c r="F94" s="335"/>
      <c r="G94" s="24"/>
      <c r="H94" s="26"/>
      <c r="I94" s="138" t="str">
        <f>IF(G94="", "", IF(E94="Billets de train", "", IF(E94="", "", VLOOKUP(G94, Listes!$G$31:$H$33, 2, FALSE))))</f>
        <v/>
      </c>
      <c r="J94" s="106"/>
    </row>
    <row r="95" spans="1:10" ht="20.100000000000001" customHeight="1" x14ac:dyDescent="0.25">
      <c r="A95" s="51">
        <v>90</v>
      </c>
      <c r="B95" s="23"/>
      <c r="C95" s="23"/>
      <c r="D95" s="24"/>
      <c r="E95" s="24"/>
      <c r="F95" s="335"/>
      <c r="G95" s="24"/>
      <c r="H95" s="26"/>
      <c r="I95" s="138" t="str">
        <f>IF(G95="", "", IF(E95="Billets de train", "", IF(E95="", "", VLOOKUP(G95, Listes!$G$31:$H$33, 2, FALSE))))</f>
        <v/>
      </c>
      <c r="J95" s="106"/>
    </row>
    <row r="96" spans="1:10" ht="20.100000000000001" customHeight="1" x14ac:dyDescent="0.25">
      <c r="A96" s="51">
        <v>91</v>
      </c>
      <c r="B96" s="23"/>
      <c r="C96" s="23"/>
      <c r="D96" s="24"/>
      <c r="E96" s="24"/>
      <c r="F96" s="335"/>
      <c r="G96" s="24"/>
      <c r="H96" s="26"/>
      <c r="I96" s="138" t="str">
        <f>IF(G96="", "", IF(E96="Billets de train", "", IF(E96="", "", VLOOKUP(G96, Listes!$G$31:$H$33, 2, FALSE))))</f>
        <v/>
      </c>
      <c r="J96" s="106"/>
    </row>
    <row r="97" spans="1:10" ht="20.100000000000001" customHeight="1" x14ac:dyDescent="0.25">
      <c r="A97" s="51">
        <v>92</v>
      </c>
      <c r="B97" s="23"/>
      <c r="C97" s="23"/>
      <c r="D97" s="24"/>
      <c r="E97" s="24"/>
      <c r="F97" s="335"/>
      <c r="G97" s="24"/>
      <c r="H97" s="26"/>
      <c r="I97" s="138" t="str">
        <f>IF(G97="", "", IF(E97="Billets de train", "", IF(E97="", "", VLOOKUP(G97, Listes!$G$31:$H$33, 2, FALSE))))</f>
        <v/>
      </c>
      <c r="J97" s="106"/>
    </row>
    <row r="98" spans="1:10" ht="20.100000000000001" customHeight="1" x14ac:dyDescent="0.25">
      <c r="A98" s="51">
        <v>93</v>
      </c>
      <c r="B98" s="23"/>
      <c r="C98" s="23"/>
      <c r="D98" s="24"/>
      <c r="E98" s="24"/>
      <c r="F98" s="335"/>
      <c r="G98" s="24"/>
      <c r="H98" s="26"/>
      <c r="I98" s="138" t="str">
        <f>IF(G98="", "", IF(E98="Billets de train", "", IF(E98="", "", VLOOKUP(G98, Listes!$G$31:$H$33, 2, FALSE))))</f>
        <v/>
      </c>
      <c r="J98" s="106"/>
    </row>
    <row r="99" spans="1:10" ht="20.100000000000001" customHeight="1" x14ac:dyDescent="0.25">
      <c r="A99" s="51">
        <v>94</v>
      </c>
      <c r="B99" s="23"/>
      <c r="C99" s="23"/>
      <c r="D99" s="24"/>
      <c r="E99" s="24"/>
      <c r="F99" s="335"/>
      <c r="G99" s="24"/>
      <c r="H99" s="26"/>
      <c r="I99" s="138" t="str">
        <f>IF(G99="", "", IF(E99="Billets de train", "", IF(E99="", "", VLOOKUP(G99, Listes!$G$31:$H$33, 2, FALSE))))</f>
        <v/>
      </c>
      <c r="J99" s="106"/>
    </row>
    <row r="100" spans="1:10" ht="20.100000000000001" customHeight="1" x14ac:dyDescent="0.25">
      <c r="A100" s="51">
        <v>95</v>
      </c>
      <c r="B100" s="23"/>
      <c r="C100" s="23"/>
      <c r="D100" s="24"/>
      <c r="E100" s="24"/>
      <c r="F100" s="335"/>
      <c r="G100" s="24"/>
      <c r="H100" s="26"/>
      <c r="I100" s="138" t="str">
        <f>IF(G100="", "", IF(E100="Billets de train", "", IF(E100="", "", VLOOKUP(G100, Listes!$G$31:$H$33, 2, FALSE))))</f>
        <v/>
      </c>
      <c r="J100" s="106"/>
    </row>
    <row r="101" spans="1:10" ht="20.100000000000001" customHeight="1" x14ac:dyDescent="0.25">
      <c r="A101" s="51">
        <v>96</v>
      </c>
      <c r="B101" s="23"/>
      <c r="C101" s="23"/>
      <c r="D101" s="24"/>
      <c r="E101" s="24"/>
      <c r="F101" s="335"/>
      <c r="G101" s="24"/>
      <c r="H101" s="26"/>
      <c r="I101" s="138" t="str">
        <f>IF(G101="", "", IF(E101="Billets de train", "", IF(E101="", "", VLOOKUP(G101, Listes!$G$31:$H$33, 2, FALSE))))</f>
        <v/>
      </c>
      <c r="J101" s="106"/>
    </row>
    <row r="102" spans="1:10" ht="20.100000000000001" customHeight="1" x14ac:dyDescent="0.25">
      <c r="A102" s="51">
        <v>97</v>
      </c>
      <c r="B102" s="23"/>
      <c r="C102" s="23"/>
      <c r="D102" s="24"/>
      <c r="E102" s="24"/>
      <c r="F102" s="335"/>
      <c r="G102" s="24"/>
      <c r="H102" s="26"/>
      <c r="I102" s="138" t="str">
        <f>IF(G102="", "", IF(E102="Billets de train", "", IF(E102="", "", VLOOKUP(G102, Listes!$G$31:$H$33, 2, FALSE))))</f>
        <v/>
      </c>
      <c r="J102" s="106"/>
    </row>
    <row r="103" spans="1:10" ht="20.100000000000001" customHeight="1" x14ac:dyDescent="0.25">
      <c r="A103" s="51">
        <v>98</v>
      </c>
      <c r="B103" s="23"/>
      <c r="C103" s="23"/>
      <c r="D103" s="24"/>
      <c r="E103" s="24"/>
      <c r="F103" s="335"/>
      <c r="G103" s="24"/>
      <c r="H103" s="26"/>
      <c r="I103" s="138" t="str">
        <f>IF(G103="", "", IF(E103="Billets de train", "", IF(E103="", "", VLOOKUP(G103, Listes!$G$31:$H$33, 2, FALSE))))</f>
        <v/>
      </c>
      <c r="J103" s="106"/>
    </row>
    <row r="104" spans="1:10" ht="20.100000000000001" customHeight="1" x14ac:dyDescent="0.25">
      <c r="A104" s="51">
        <v>99</v>
      </c>
      <c r="B104" s="23"/>
      <c r="C104" s="23"/>
      <c r="D104" s="24"/>
      <c r="E104" s="24"/>
      <c r="F104" s="335"/>
      <c r="G104" s="24"/>
      <c r="H104" s="26"/>
      <c r="I104" s="138" t="str">
        <f>IF(G104="", "", IF(E104="Billets de train", "", IF(E104="", "", VLOOKUP(G104, Listes!$G$31:$H$33, 2, FALSE))))</f>
        <v/>
      </c>
      <c r="J104" s="106"/>
    </row>
    <row r="105" spans="1:10" ht="20.100000000000001" customHeight="1" x14ac:dyDescent="0.25">
      <c r="A105" s="51">
        <v>100</v>
      </c>
      <c r="B105" s="23"/>
      <c r="C105" s="23"/>
      <c r="D105" s="24"/>
      <c r="E105" s="24"/>
      <c r="F105" s="335"/>
      <c r="G105" s="24"/>
      <c r="H105" s="26"/>
      <c r="I105" s="138" t="str">
        <f>IF(G105="", "", IF(E105="Billets de train", "", IF(E105="", "", VLOOKUP(G105, Listes!$G$31:$H$33, 2, FALSE))))</f>
        <v/>
      </c>
      <c r="J105" s="106"/>
    </row>
    <row r="106" spans="1:10" ht="20.100000000000001" customHeight="1" x14ac:dyDescent="0.25">
      <c r="A106" s="51">
        <v>101</v>
      </c>
      <c r="B106" s="23"/>
      <c r="C106" s="23"/>
      <c r="D106" s="24"/>
      <c r="E106" s="24"/>
      <c r="F106" s="335"/>
      <c r="G106" s="24"/>
      <c r="H106" s="26"/>
      <c r="I106" s="138" t="str">
        <f>IF(G106="", "", IF(E106="Billets de train", "", IF(E106="", "", VLOOKUP(G106, Listes!$G$31:$H$33, 2, FALSE))))</f>
        <v/>
      </c>
      <c r="J106" s="106"/>
    </row>
    <row r="107" spans="1:10" ht="20.100000000000001" customHeight="1" x14ac:dyDescent="0.25">
      <c r="A107" s="51">
        <v>102</v>
      </c>
      <c r="B107" s="23"/>
      <c r="C107" s="23"/>
      <c r="D107" s="24"/>
      <c r="E107" s="24"/>
      <c r="F107" s="335"/>
      <c r="G107" s="24"/>
      <c r="H107" s="26"/>
      <c r="I107" s="138" t="str">
        <f>IF(G107="", "", IF(E107="Billets de train", "", IF(E107="", "", VLOOKUP(G107, Listes!$G$31:$H$33, 2, FALSE))))</f>
        <v/>
      </c>
      <c r="J107" s="106"/>
    </row>
    <row r="108" spans="1:10" ht="20.100000000000001" customHeight="1" x14ac:dyDescent="0.25">
      <c r="A108" s="51">
        <v>103</v>
      </c>
      <c r="B108" s="23"/>
      <c r="C108" s="23"/>
      <c r="D108" s="24"/>
      <c r="E108" s="24"/>
      <c r="F108" s="335"/>
      <c r="G108" s="24"/>
      <c r="H108" s="26"/>
      <c r="I108" s="138" t="str">
        <f>IF(G108="", "", IF(E108="Billets de train", "", IF(E108="", "", VLOOKUP(G108, Listes!$G$31:$H$33, 2, FALSE))))</f>
        <v/>
      </c>
      <c r="J108" s="106"/>
    </row>
    <row r="109" spans="1:10" ht="20.100000000000001" customHeight="1" x14ac:dyDescent="0.25">
      <c r="A109" s="51">
        <v>104</v>
      </c>
      <c r="B109" s="23"/>
      <c r="C109" s="23"/>
      <c r="D109" s="24"/>
      <c r="E109" s="24"/>
      <c r="F109" s="335"/>
      <c r="G109" s="24"/>
      <c r="H109" s="26"/>
      <c r="I109" s="138" t="str">
        <f>IF(G109="", "", IF(E109="Billets de train", "", IF(E109="", "", VLOOKUP(G109, Listes!$G$31:$H$33, 2, FALSE))))</f>
        <v/>
      </c>
      <c r="J109" s="106"/>
    </row>
    <row r="110" spans="1:10" ht="20.100000000000001" customHeight="1" x14ac:dyDescent="0.25">
      <c r="A110" s="51">
        <v>105</v>
      </c>
      <c r="B110" s="23"/>
      <c r="C110" s="23"/>
      <c r="D110" s="24"/>
      <c r="E110" s="24"/>
      <c r="F110" s="335"/>
      <c r="G110" s="24"/>
      <c r="H110" s="26"/>
      <c r="I110" s="138" t="str">
        <f>IF(G110="", "", IF(E110="Billets de train", "", IF(E110="", "", VLOOKUP(G110, Listes!$G$31:$H$33, 2, FALSE))))</f>
        <v/>
      </c>
      <c r="J110" s="106"/>
    </row>
    <row r="111" spans="1:10" ht="20.100000000000001" customHeight="1" x14ac:dyDescent="0.25">
      <c r="A111" s="51">
        <v>106</v>
      </c>
      <c r="B111" s="23"/>
      <c r="C111" s="23"/>
      <c r="D111" s="24"/>
      <c r="E111" s="24"/>
      <c r="F111" s="335"/>
      <c r="G111" s="24"/>
      <c r="H111" s="26"/>
      <c r="I111" s="138" t="str">
        <f>IF(G111="", "", IF(E111="Billets de train", "", IF(E111="", "", VLOOKUP(G111, Listes!$G$31:$H$33, 2, FALSE))))</f>
        <v/>
      </c>
      <c r="J111" s="106"/>
    </row>
    <row r="112" spans="1:10" ht="20.100000000000001" customHeight="1" x14ac:dyDescent="0.25">
      <c r="A112" s="51">
        <v>107</v>
      </c>
      <c r="B112" s="23"/>
      <c r="C112" s="23"/>
      <c r="D112" s="24"/>
      <c r="E112" s="24"/>
      <c r="F112" s="335"/>
      <c r="G112" s="24"/>
      <c r="H112" s="26"/>
      <c r="I112" s="138" t="str">
        <f>IF(G112="", "", IF(E112="Billets de train", "", IF(E112="", "", VLOOKUP(G112, Listes!$G$31:$H$33, 2, FALSE))))</f>
        <v/>
      </c>
      <c r="J112" s="106"/>
    </row>
    <row r="113" spans="1:10" ht="20.100000000000001" customHeight="1" x14ac:dyDescent="0.25">
      <c r="A113" s="51">
        <v>108</v>
      </c>
      <c r="B113" s="23"/>
      <c r="C113" s="23"/>
      <c r="D113" s="24"/>
      <c r="E113" s="24"/>
      <c r="F113" s="335"/>
      <c r="G113" s="24"/>
      <c r="H113" s="26"/>
      <c r="I113" s="138" t="str">
        <f>IF(G113="", "", IF(E113="Billets de train", "", IF(E113="", "", VLOOKUP(G113, Listes!$G$31:$H$33, 2, FALSE))))</f>
        <v/>
      </c>
      <c r="J113" s="106"/>
    </row>
    <row r="114" spans="1:10" ht="20.100000000000001" customHeight="1" x14ac:dyDescent="0.25">
      <c r="A114" s="51">
        <v>109</v>
      </c>
      <c r="B114" s="23"/>
      <c r="C114" s="23"/>
      <c r="D114" s="24"/>
      <c r="E114" s="24"/>
      <c r="F114" s="335"/>
      <c r="G114" s="24"/>
      <c r="H114" s="26"/>
      <c r="I114" s="138" t="str">
        <f>IF(G114="", "", IF(E114="Billets de train", "", IF(E114="", "", VLOOKUP(G114, Listes!$G$31:$H$33, 2, FALSE))))</f>
        <v/>
      </c>
      <c r="J114" s="106"/>
    </row>
    <row r="115" spans="1:10" ht="20.100000000000001" customHeight="1" x14ac:dyDescent="0.25">
      <c r="A115" s="51">
        <v>110</v>
      </c>
      <c r="B115" s="23"/>
      <c r="C115" s="23"/>
      <c r="D115" s="24"/>
      <c r="E115" s="24"/>
      <c r="F115" s="335"/>
      <c r="G115" s="24"/>
      <c r="H115" s="26"/>
      <c r="I115" s="138" t="str">
        <f>IF(G115="", "", IF(E115="Billets de train", "", IF(E115="", "", VLOOKUP(G115, Listes!$G$31:$H$33, 2, FALSE))))</f>
        <v/>
      </c>
      <c r="J115" s="106"/>
    </row>
    <row r="116" spans="1:10" ht="20.100000000000001" customHeight="1" x14ac:dyDescent="0.25">
      <c r="A116" s="51">
        <v>111</v>
      </c>
      <c r="B116" s="23"/>
      <c r="C116" s="23"/>
      <c r="D116" s="24"/>
      <c r="E116" s="24"/>
      <c r="F116" s="335"/>
      <c r="G116" s="24"/>
      <c r="H116" s="26"/>
      <c r="I116" s="138" t="str">
        <f>IF(G116="", "", IF(E116="Billets de train", "", IF(E116="", "", VLOOKUP(G116, Listes!$G$31:$H$33, 2, FALSE))))</f>
        <v/>
      </c>
      <c r="J116" s="106"/>
    </row>
    <row r="117" spans="1:10" ht="20.100000000000001" customHeight="1" x14ac:dyDescent="0.25">
      <c r="A117" s="51">
        <v>112</v>
      </c>
      <c r="B117" s="23"/>
      <c r="C117" s="23"/>
      <c r="D117" s="24"/>
      <c r="E117" s="24"/>
      <c r="F117" s="335"/>
      <c r="G117" s="24"/>
      <c r="H117" s="26"/>
      <c r="I117" s="138" t="str">
        <f>IF(G117="", "", IF(E117="Billets de train", "", IF(E117="", "", VLOOKUP(G117, Listes!$G$31:$H$33, 2, FALSE))))</f>
        <v/>
      </c>
      <c r="J117" s="106"/>
    </row>
    <row r="118" spans="1:10" ht="20.100000000000001" customHeight="1" x14ac:dyDescent="0.25">
      <c r="A118" s="51">
        <v>113</v>
      </c>
      <c r="B118" s="23"/>
      <c r="C118" s="23"/>
      <c r="D118" s="24"/>
      <c r="E118" s="24"/>
      <c r="F118" s="335"/>
      <c r="G118" s="24"/>
      <c r="H118" s="26"/>
      <c r="I118" s="138" t="str">
        <f>IF(G118="", "", IF(E118="Billets de train", "", IF(E118="", "", VLOOKUP(G118, Listes!$G$31:$H$33, 2, FALSE))))</f>
        <v/>
      </c>
      <c r="J118" s="106"/>
    </row>
    <row r="119" spans="1:10" ht="20.100000000000001" customHeight="1" x14ac:dyDescent="0.25">
      <c r="A119" s="51">
        <v>114</v>
      </c>
      <c r="B119" s="23"/>
      <c r="C119" s="23"/>
      <c r="D119" s="24"/>
      <c r="E119" s="24"/>
      <c r="F119" s="335"/>
      <c r="G119" s="24"/>
      <c r="H119" s="26"/>
      <c r="I119" s="138" t="str">
        <f>IF(G119="", "", IF(E119="Billets de train", "", IF(E119="", "", VLOOKUP(G119, Listes!$G$31:$H$33, 2, FALSE))))</f>
        <v/>
      </c>
      <c r="J119" s="106"/>
    </row>
    <row r="120" spans="1:10" ht="20.100000000000001" customHeight="1" x14ac:dyDescent="0.25">
      <c r="A120" s="51">
        <v>115</v>
      </c>
      <c r="B120" s="23"/>
      <c r="C120" s="23"/>
      <c r="D120" s="24"/>
      <c r="E120" s="24"/>
      <c r="F120" s="335"/>
      <c r="G120" s="24"/>
      <c r="H120" s="26"/>
      <c r="I120" s="138" t="str">
        <f>IF(G120="", "", IF(E120="Billets de train", "", IF(E120="", "", VLOOKUP(G120, Listes!$G$31:$H$33, 2, FALSE))))</f>
        <v/>
      </c>
      <c r="J120" s="106"/>
    </row>
    <row r="121" spans="1:10" ht="20.100000000000001" customHeight="1" x14ac:dyDescent="0.25">
      <c r="A121" s="51">
        <v>116</v>
      </c>
      <c r="B121" s="23"/>
      <c r="C121" s="23"/>
      <c r="D121" s="24"/>
      <c r="E121" s="24"/>
      <c r="F121" s="335"/>
      <c r="G121" s="24"/>
      <c r="H121" s="26"/>
      <c r="I121" s="138" t="str">
        <f>IF(G121="", "", IF(E121="Billets de train", "", IF(E121="", "", VLOOKUP(G121, Listes!$G$31:$H$33, 2, FALSE))))</f>
        <v/>
      </c>
      <c r="J121" s="106"/>
    </row>
    <row r="122" spans="1:10" ht="20.100000000000001" customHeight="1" x14ac:dyDescent="0.25">
      <c r="A122" s="51">
        <v>117</v>
      </c>
      <c r="B122" s="23"/>
      <c r="C122" s="23"/>
      <c r="D122" s="24"/>
      <c r="E122" s="24"/>
      <c r="F122" s="335"/>
      <c r="G122" s="24"/>
      <c r="H122" s="26"/>
      <c r="I122" s="138" t="str">
        <f>IF(G122="", "", IF(E122="Billets de train", "", IF(E122="", "", VLOOKUP(G122, Listes!$G$31:$H$33, 2, FALSE))))</f>
        <v/>
      </c>
      <c r="J122" s="106"/>
    </row>
    <row r="123" spans="1:10" ht="20.100000000000001" customHeight="1" x14ac:dyDescent="0.25">
      <c r="A123" s="51">
        <v>118</v>
      </c>
      <c r="B123" s="23"/>
      <c r="C123" s="23"/>
      <c r="D123" s="24"/>
      <c r="E123" s="24"/>
      <c r="F123" s="335"/>
      <c r="G123" s="24"/>
      <c r="H123" s="26"/>
      <c r="I123" s="138" t="str">
        <f>IF(G123="", "", IF(E123="Billets de train", "", IF(E123="", "", VLOOKUP(G123, Listes!$G$31:$H$33, 2, FALSE))))</f>
        <v/>
      </c>
      <c r="J123" s="106"/>
    </row>
    <row r="124" spans="1:10" ht="20.100000000000001" customHeight="1" x14ac:dyDescent="0.25">
      <c r="A124" s="51">
        <v>119</v>
      </c>
      <c r="B124" s="23"/>
      <c r="C124" s="23"/>
      <c r="D124" s="24"/>
      <c r="E124" s="24"/>
      <c r="F124" s="335"/>
      <c r="G124" s="24"/>
      <c r="H124" s="26"/>
      <c r="I124" s="138" t="str">
        <f>IF(G124="", "", IF(E124="Billets de train", "", IF(E124="", "", VLOOKUP(G124, Listes!$G$31:$H$33, 2, FALSE))))</f>
        <v/>
      </c>
      <c r="J124" s="106"/>
    </row>
    <row r="125" spans="1:10" ht="20.100000000000001" customHeight="1" x14ac:dyDescent="0.25">
      <c r="A125" s="51">
        <v>120</v>
      </c>
      <c r="B125" s="23"/>
      <c r="C125" s="23"/>
      <c r="D125" s="24"/>
      <c r="E125" s="24"/>
      <c r="F125" s="335"/>
      <c r="G125" s="24"/>
      <c r="H125" s="26"/>
      <c r="I125" s="138" t="str">
        <f>IF(G125="", "", IF(E125="Billets de train", "", IF(E125="", "", VLOOKUP(G125, Listes!$G$31:$H$33, 2, FALSE))))</f>
        <v/>
      </c>
      <c r="J125" s="106"/>
    </row>
    <row r="126" spans="1:10" ht="20.100000000000001" customHeight="1" x14ac:dyDescent="0.25">
      <c r="A126" s="51">
        <v>121</v>
      </c>
      <c r="B126" s="23"/>
      <c r="C126" s="23"/>
      <c r="D126" s="24"/>
      <c r="E126" s="24"/>
      <c r="F126" s="335"/>
      <c r="G126" s="24"/>
      <c r="H126" s="26"/>
      <c r="I126" s="138" t="str">
        <f>IF(G126="", "", IF(E126="Billets de train", "", IF(E126="", "", VLOOKUP(G126, Listes!$G$31:$H$33, 2, FALSE))))</f>
        <v/>
      </c>
      <c r="J126" s="106"/>
    </row>
    <row r="127" spans="1:10" ht="20.100000000000001" customHeight="1" x14ac:dyDescent="0.25">
      <c r="A127" s="51">
        <v>122</v>
      </c>
      <c r="B127" s="23"/>
      <c r="C127" s="23"/>
      <c r="D127" s="24"/>
      <c r="E127" s="24"/>
      <c r="F127" s="335"/>
      <c r="G127" s="24"/>
      <c r="H127" s="26"/>
      <c r="I127" s="138" t="str">
        <f>IF(G127="", "", IF(E127="Billets de train", "", IF(E127="", "", VLOOKUP(G127, Listes!$G$31:$H$33, 2, FALSE))))</f>
        <v/>
      </c>
      <c r="J127" s="106"/>
    </row>
    <row r="128" spans="1:10" ht="20.100000000000001" customHeight="1" x14ac:dyDescent="0.25">
      <c r="A128" s="51">
        <v>123</v>
      </c>
      <c r="B128" s="23"/>
      <c r="C128" s="23"/>
      <c r="D128" s="24"/>
      <c r="E128" s="24"/>
      <c r="F128" s="335"/>
      <c r="G128" s="24"/>
      <c r="H128" s="26"/>
      <c r="I128" s="138" t="str">
        <f>IF(G128="", "", IF(E128="Billets de train", "", IF(E128="", "", VLOOKUP(G128, Listes!$G$31:$H$33, 2, FALSE))))</f>
        <v/>
      </c>
      <c r="J128" s="106"/>
    </row>
    <row r="129" spans="1:10" ht="20.100000000000001" customHeight="1" x14ac:dyDescent="0.25">
      <c r="A129" s="51">
        <v>124</v>
      </c>
      <c r="B129" s="23"/>
      <c r="C129" s="23"/>
      <c r="D129" s="24"/>
      <c r="E129" s="24"/>
      <c r="F129" s="335"/>
      <c r="G129" s="24"/>
      <c r="H129" s="26"/>
      <c r="I129" s="138" t="str">
        <f>IF(G129="", "", IF(E129="Billets de train", "", IF(E129="", "", VLOOKUP(G129, Listes!$G$31:$H$33, 2, FALSE))))</f>
        <v/>
      </c>
      <c r="J129" s="106"/>
    </row>
    <row r="130" spans="1:10" ht="20.100000000000001" customHeight="1" x14ac:dyDescent="0.25">
      <c r="A130" s="51">
        <v>125</v>
      </c>
      <c r="B130" s="23"/>
      <c r="C130" s="23"/>
      <c r="D130" s="24"/>
      <c r="E130" s="24"/>
      <c r="F130" s="335"/>
      <c r="G130" s="24"/>
      <c r="H130" s="26"/>
      <c r="I130" s="138" t="str">
        <f>IF(G130="", "", IF(E130="Billets de train", "", IF(E130="", "", VLOOKUP(G130, Listes!$G$31:$H$33, 2, FALSE))))</f>
        <v/>
      </c>
      <c r="J130" s="106"/>
    </row>
    <row r="131" spans="1:10" ht="20.100000000000001" customHeight="1" x14ac:dyDescent="0.25">
      <c r="A131" s="51">
        <v>126</v>
      </c>
      <c r="B131" s="23"/>
      <c r="C131" s="23"/>
      <c r="D131" s="24"/>
      <c r="E131" s="24"/>
      <c r="F131" s="335"/>
      <c r="G131" s="24"/>
      <c r="H131" s="26"/>
      <c r="I131" s="138" t="str">
        <f>IF(G131="", "", IF(E131="Billets de train", "", IF(E131="", "", VLOOKUP(G131, Listes!$G$31:$H$33, 2, FALSE))))</f>
        <v/>
      </c>
      <c r="J131" s="106"/>
    </row>
    <row r="132" spans="1:10" ht="20.100000000000001" customHeight="1" x14ac:dyDescent="0.25">
      <c r="A132" s="51">
        <v>127</v>
      </c>
      <c r="B132" s="23"/>
      <c r="C132" s="23"/>
      <c r="D132" s="24"/>
      <c r="E132" s="24"/>
      <c r="F132" s="335"/>
      <c r="G132" s="24"/>
      <c r="H132" s="26"/>
      <c r="I132" s="138" t="str">
        <f>IF(G132="", "", IF(E132="Billets de train", "", IF(E132="", "", VLOOKUP(G132, Listes!$G$31:$H$33, 2, FALSE))))</f>
        <v/>
      </c>
      <c r="J132" s="106"/>
    </row>
    <row r="133" spans="1:10" ht="20.100000000000001" customHeight="1" x14ac:dyDescent="0.25">
      <c r="A133" s="51">
        <v>128</v>
      </c>
      <c r="B133" s="23"/>
      <c r="C133" s="23"/>
      <c r="D133" s="24"/>
      <c r="E133" s="24"/>
      <c r="F133" s="335"/>
      <c r="G133" s="24"/>
      <c r="H133" s="26"/>
      <c r="I133" s="138" t="str">
        <f>IF(G133="", "", IF(E133="Billets de train", "", IF(E133="", "", VLOOKUP(G133, Listes!$G$31:$H$33, 2, FALSE))))</f>
        <v/>
      </c>
      <c r="J133" s="106"/>
    </row>
    <row r="134" spans="1:10" ht="20.100000000000001" customHeight="1" x14ac:dyDescent="0.25">
      <c r="A134" s="51">
        <v>129</v>
      </c>
      <c r="B134" s="23"/>
      <c r="C134" s="23"/>
      <c r="D134" s="24"/>
      <c r="E134" s="24"/>
      <c r="F134" s="335"/>
      <c r="G134" s="24"/>
      <c r="H134" s="26"/>
      <c r="I134" s="138" t="str">
        <f>IF(G134="", "", IF(E134="Billets de train", "", IF(E134="", "", VLOOKUP(G134, Listes!$G$31:$H$33, 2, FALSE))))</f>
        <v/>
      </c>
      <c r="J134" s="106"/>
    </row>
    <row r="135" spans="1:10" ht="20.100000000000001" customHeight="1" x14ac:dyDescent="0.25">
      <c r="A135" s="51">
        <v>130</v>
      </c>
      <c r="B135" s="23"/>
      <c r="C135" s="23"/>
      <c r="D135" s="24"/>
      <c r="E135" s="24"/>
      <c r="F135" s="335"/>
      <c r="G135" s="24"/>
      <c r="H135" s="26"/>
      <c r="I135" s="138" t="str">
        <f>IF(G135="", "", IF(E135="Billets de train", "", IF(E135="", "", VLOOKUP(G135, Listes!$G$31:$H$33, 2, FALSE))))</f>
        <v/>
      </c>
      <c r="J135" s="106"/>
    </row>
    <row r="136" spans="1:10" ht="20.100000000000001" customHeight="1" x14ac:dyDescent="0.25">
      <c r="A136" s="51">
        <v>131</v>
      </c>
      <c r="B136" s="23"/>
      <c r="C136" s="23"/>
      <c r="D136" s="24"/>
      <c r="E136" s="24"/>
      <c r="F136" s="335"/>
      <c r="G136" s="24"/>
      <c r="H136" s="26"/>
      <c r="I136" s="138" t="str">
        <f>IF(G136="", "", IF(E136="Billets de train", "", IF(E136="", "", VLOOKUP(G136, Listes!$G$31:$H$33, 2, FALSE))))</f>
        <v/>
      </c>
      <c r="J136" s="106"/>
    </row>
    <row r="137" spans="1:10" ht="20.100000000000001" customHeight="1" x14ac:dyDescent="0.25">
      <c r="A137" s="51">
        <v>132</v>
      </c>
      <c r="B137" s="23"/>
      <c r="C137" s="23"/>
      <c r="D137" s="24"/>
      <c r="E137" s="24"/>
      <c r="F137" s="335"/>
      <c r="G137" s="24"/>
      <c r="H137" s="26"/>
      <c r="I137" s="138" t="str">
        <f>IF(G137="", "", IF(E137="Billets de train", "", IF(E137="", "", VLOOKUP(G137, Listes!$G$31:$H$33, 2, FALSE))))</f>
        <v/>
      </c>
      <c r="J137" s="106"/>
    </row>
    <row r="138" spans="1:10" ht="20.100000000000001" customHeight="1" x14ac:dyDescent="0.25">
      <c r="A138" s="51">
        <v>133</v>
      </c>
      <c r="B138" s="23"/>
      <c r="C138" s="23"/>
      <c r="D138" s="24"/>
      <c r="E138" s="24"/>
      <c r="F138" s="335"/>
      <c r="G138" s="24"/>
      <c r="H138" s="26"/>
      <c r="I138" s="138" t="str">
        <f>IF(G138="", "", IF(E138="Billets de train", "", IF(E138="", "", VLOOKUP(G138, Listes!$G$31:$H$33, 2, FALSE))))</f>
        <v/>
      </c>
      <c r="J138" s="106"/>
    </row>
    <row r="139" spans="1:10" ht="20.100000000000001" customHeight="1" x14ac:dyDescent="0.25">
      <c r="A139" s="51">
        <v>134</v>
      </c>
      <c r="B139" s="23"/>
      <c r="C139" s="23"/>
      <c r="D139" s="24"/>
      <c r="E139" s="24"/>
      <c r="F139" s="335"/>
      <c r="G139" s="24"/>
      <c r="H139" s="26"/>
      <c r="I139" s="138" t="str">
        <f>IF(G139="", "", IF(E139="Billets de train", "", IF(E139="", "", VLOOKUP(G139, Listes!$G$31:$H$33, 2, FALSE))))</f>
        <v/>
      </c>
      <c r="J139" s="106"/>
    </row>
    <row r="140" spans="1:10" ht="20.100000000000001" customHeight="1" x14ac:dyDescent="0.25">
      <c r="A140" s="51">
        <v>135</v>
      </c>
      <c r="B140" s="23"/>
      <c r="C140" s="23"/>
      <c r="D140" s="24"/>
      <c r="E140" s="24"/>
      <c r="F140" s="335"/>
      <c r="G140" s="24"/>
      <c r="H140" s="26"/>
      <c r="I140" s="138" t="str">
        <f>IF(G140="", "", IF(E140="Billets de train", "", IF(E140="", "", VLOOKUP(G140, Listes!$G$31:$H$33, 2, FALSE))))</f>
        <v/>
      </c>
      <c r="J140" s="106"/>
    </row>
    <row r="141" spans="1:10" ht="20.100000000000001" customHeight="1" x14ac:dyDescent="0.25">
      <c r="A141" s="51">
        <v>136</v>
      </c>
      <c r="B141" s="23"/>
      <c r="C141" s="23"/>
      <c r="D141" s="24"/>
      <c r="E141" s="24"/>
      <c r="F141" s="335"/>
      <c r="G141" s="24"/>
      <c r="H141" s="26"/>
      <c r="I141" s="138" t="str">
        <f>IF(G141="", "", IF(E141="Billets de train", "", IF(E141="", "", VLOOKUP(G141, Listes!$G$31:$H$33, 2, FALSE))))</f>
        <v/>
      </c>
      <c r="J141" s="106"/>
    </row>
    <row r="142" spans="1:10" ht="20.100000000000001" customHeight="1" x14ac:dyDescent="0.25">
      <c r="A142" s="51">
        <v>137</v>
      </c>
      <c r="B142" s="23"/>
      <c r="C142" s="23"/>
      <c r="D142" s="24"/>
      <c r="E142" s="24"/>
      <c r="F142" s="335"/>
      <c r="G142" s="24"/>
      <c r="H142" s="26"/>
      <c r="I142" s="138" t="str">
        <f>IF(G142="", "", IF(E142="Billets de train", "", IF(E142="", "", VLOOKUP(G142, Listes!$G$31:$H$33, 2, FALSE))))</f>
        <v/>
      </c>
      <c r="J142" s="106"/>
    </row>
    <row r="143" spans="1:10" ht="20.100000000000001" customHeight="1" x14ac:dyDescent="0.25">
      <c r="A143" s="51">
        <v>138</v>
      </c>
      <c r="B143" s="23"/>
      <c r="C143" s="23"/>
      <c r="D143" s="24"/>
      <c r="E143" s="24"/>
      <c r="F143" s="335"/>
      <c r="G143" s="24"/>
      <c r="H143" s="26"/>
      <c r="I143" s="138" t="str">
        <f>IF(G143="", "", IF(E143="Billets de train", "", IF(E143="", "", VLOOKUP(G143, Listes!$G$31:$H$33, 2, FALSE))))</f>
        <v/>
      </c>
      <c r="J143" s="106"/>
    </row>
    <row r="144" spans="1:10" ht="20.100000000000001" customHeight="1" x14ac:dyDescent="0.25">
      <c r="A144" s="51">
        <v>139</v>
      </c>
      <c r="B144" s="23"/>
      <c r="C144" s="23"/>
      <c r="D144" s="24"/>
      <c r="E144" s="24"/>
      <c r="F144" s="335"/>
      <c r="G144" s="24"/>
      <c r="H144" s="26"/>
      <c r="I144" s="138" t="str">
        <f>IF(G144="", "", IF(E144="Billets de train", "", IF(E144="", "", VLOOKUP(G144, Listes!$G$31:$H$33, 2, FALSE))))</f>
        <v/>
      </c>
      <c r="J144" s="106"/>
    </row>
    <row r="145" spans="1:10" ht="20.100000000000001" customHeight="1" x14ac:dyDescent="0.25">
      <c r="A145" s="51">
        <v>140</v>
      </c>
      <c r="B145" s="23"/>
      <c r="C145" s="23"/>
      <c r="D145" s="24"/>
      <c r="E145" s="24"/>
      <c r="F145" s="335"/>
      <c r="G145" s="24"/>
      <c r="H145" s="26"/>
      <c r="I145" s="138" t="str">
        <f>IF(G145="", "", IF(E145="Billets de train", "", IF(E145="", "", VLOOKUP(G145, Listes!$G$31:$H$33, 2, FALSE))))</f>
        <v/>
      </c>
      <c r="J145" s="106"/>
    </row>
    <row r="146" spans="1:10" ht="20.100000000000001" customHeight="1" x14ac:dyDescent="0.25">
      <c r="A146" s="51">
        <v>141</v>
      </c>
      <c r="B146" s="23"/>
      <c r="C146" s="23"/>
      <c r="D146" s="24"/>
      <c r="E146" s="24"/>
      <c r="F146" s="335"/>
      <c r="G146" s="24"/>
      <c r="H146" s="26"/>
      <c r="I146" s="138" t="str">
        <f>IF(G146="", "", IF(E146="Billets de train", "", IF(E146="", "", VLOOKUP(G146, Listes!$G$31:$H$33, 2, FALSE))))</f>
        <v/>
      </c>
      <c r="J146" s="106"/>
    </row>
    <row r="147" spans="1:10" ht="20.100000000000001" customHeight="1" x14ac:dyDescent="0.25">
      <c r="A147" s="51">
        <v>142</v>
      </c>
      <c r="B147" s="23"/>
      <c r="C147" s="23"/>
      <c r="D147" s="24"/>
      <c r="E147" s="24"/>
      <c r="F147" s="335"/>
      <c r="G147" s="24"/>
      <c r="H147" s="26"/>
      <c r="I147" s="138" t="str">
        <f>IF(G147="", "", IF(E147="Billets de train", "", IF(E147="", "", VLOOKUP(G147, Listes!$G$31:$H$33, 2, FALSE))))</f>
        <v/>
      </c>
      <c r="J147" s="106"/>
    </row>
    <row r="148" spans="1:10" ht="20.100000000000001" customHeight="1" x14ac:dyDescent="0.25">
      <c r="A148" s="51">
        <v>143</v>
      </c>
      <c r="B148" s="23"/>
      <c r="C148" s="23"/>
      <c r="D148" s="24"/>
      <c r="E148" s="24"/>
      <c r="F148" s="335"/>
      <c r="G148" s="24"/>
      <c r="H148" s="26"/>
      <c r="I148" s="138" t="str">
        <f>IF(G148="", "", IF(E148="Billets de train", "", IF(E148="", "", VLOOKUP(G148, Listes!$G$31:$H$33, 2, FALSE))))</f>
        <v/>
      </c>
      <c r="J148" s="106"/>
    </row>
    <row r="149" spans="1:10" ht="20.100000000000001" customHeight="1" x14ac:dyDescent="0.25">
      <c r="A149" s="51">
        <v>144</v>
      </c>
      <c r="B149" s="23"/>
      <c r="C149" s="23"/>
      <c r="D149" s="24"/>
      <c r="E149" s="24"/>
      <c r="F149" s="335"/>
      <c r="G149" s="24"/>
      <c r="H149" s="26"/>
      <c r="I149" s="138" t="str">
        <f>IF(G149="", "", IF(E149="Billets de train", "", IF(E149="", "", VLOOKUP(G149, Listes!$G$31:$H$33, 2, FALSE))))</f>
        <v/>
      </c>
      <c r="J149" s="106"/>
    </row>
    <row r="150" spans="1:10" ht="20.100000000000001" customHeight="1" x14ac:dyDescent="0.25">
      <c r="A150" s="51">
        <v>145</v>
      </c>
      <c r="B150" s="23"/>
      <c r="C150" s="23"/>
      <c r="D150" s="24"/>
      <c r="E150" s="24"/>
      <c r="F150" s="335"/>
      <c r="G150" s="24"/>
      <c r="H150" s="26"/>
      <c r="I150" s="138" t="str">
        <f>IF(G150="", "", IF(E150="Billets de train", "", IF(E150="", "", VLOOKUP(G150, Listes!$G$31:$H$33, 2, FALSE))))</f>
        <v/>
      </c>
      <c r="J150" s="106"/>
    </row>
    <row r="151" spans="1:10" ht="20.100000000000001" customHeight="1" x14ac:dyDescent="0.25">
      <c r="A151" s="51">
        <v>146</v>
      </c>
      <c r="B151" s="23"/>
      <c r="C151" s="23"/>
      <c r="D151" s="24"/>
      <c r="E151" s="24"/>
      <c r="F151" s="335"/>
      <c r="G151" s="24"/>
      <c r="H151" s="26"/>
      <c r="I151" s="138" t="str">
        <f>IF(G151="", "", IF(E151="Billets de train", "", IF(E151="", "", VLOOKUP(G151, Listes!$G$31:$H$33, 2, FALSE))))</f>
        <v/>
      </c>
      <c r="J151" s="106"/>
    </row>
    <row r="152" spans="1:10" ht="20.100000000000001" customHeight="1" x14ac:dyDescent="0.25">
      <c r="A152" s="51">
        <v>147</v>
      </c>
      <c r="B152" s="23"/>
      <c r="C152" s="23"/>
      <c r="D152" s="24"/>
      <c r="E152" s="24"/>
      <c r="F152" s="335"/>
      <c r="G152" s="24"/>
      <c r="H152" s="26"/>
      <c r="I152" s="138" t="str">
        <f>IF(G152="", "", IF(E152="Billets de train", "", IF(E152="", "", VLOOKUP(G152, Listes!$G$31:$H$33, 2, FALSE))))</f>
        <v/>
      </c>
      <c r="J152" s="106"/>
    </row>
    <row r="153" spans="1:10" ht="20.100000000000001" customHeight="1" x14ac:dyDescent="0.25">
      <c r="A153" s="51">
        <v>148</v>
      </c>
      <c r="B153" s="23"/>
      <c r="C153" s="23"/>
      <c r="D153" s="24"/>
      <c r="E153" s="24"/>
      <c r="F153" s="335"/>
      <c r="G153" s="24"/>
      <c r="H153" s="26"/>
      <c r="I153" s="138" t="str">
        <f>IF(G153="", "", IF(E153="Billets de train", "", IF(E153="", "", VLOOKUP(G153, Listes!$G$31:$H$33, 2, FALSE))))</f>
        <v/>
      </c>
      <c r="J153" s="106"/>
    </row>
    <row r="154" spans="1:10" ht="20.100000000000001" customHeight="1" x14ac:dyDescent="0.25">
      <c r="A154" s="51">
        <v>149</v>
      </c>
      <c r="B154" s="23"/>
      <c r="C154" s="23"/>
      <c r="D154" s="24"/>
      <c r="E154" s="24"/>
      <c r="F154" s="335"/>
      <c r="G154" s="24"/>
      <c r="H154" s="26"/>
      <c r="I154" s="138" t="str">
        <f>IF(G154="", "", IF(E154="Billets de train", "", IF(E154="", "", VLOOKUP(G154, Listes!$G$31:$H$33, 2, FALSE))))</f>
        <v/>
      </c>
      <c r="J154" s="106"/>
    </row>
    <row r="155" spans="1:10" ht="20.100000000000001" customHeight="1" x14ac:dyDescent="0.25">
      <c r="A155" s="51">
        <v>150</v>
      </c>
      <c r="B155" s="23"/>
      <c r="C155" s="23"/>
      <c r="D155" s="24"/>
      <c r="E155" s="24"/>
      <c r="F155" s="335"/>
      <c r="G155" s="24"/>
      <c r="H155" s="26"/>
      <c r="I155" s="138" t="str">
        <f>IF(G155="", "", IF(E155="Billets de train", "", IF(E155="", "", VLOOKUP(G155, Listes!$G$31:$H$33, 2, FALSE))))</f>
        <v/>
      </c>
      <c r="J155" s="106"/>
    </row>
    <row r="156" spans="1:10" ht="20.100000000000001" customHeight="1" x14ac:dyDescent="0.25">
      <c r="A156" s="51">
        <v>151</v>
      </c>
      <c r="B156" s="23"/>
      <c r="C156" s="23"/>
      <c r="D156" s="24"/>
      <c r="E156" s="24"/>
      <c r="F156" s="335"/>
      <c r="G156" s="24"/>
      <c r="H156" s="26"/>
      <c r="I156" s="138" t="str">
        <f>IF(G156="", "", IF(E156="Billets de train", "", IF(E156="", "", VLOOKUP(G156, Listes!$G$31:$H$33, 2, FALSE))))</f>
        <v/>
      </c>
      <c r="J156" s="106"/>
    </row>
    <row r="157" spans="1:10" ht="20.100000000000001" customHeight="1" x14ac:dyDescent="0.25">
      <c r="A157" s="51">
        <v>152</v>
      </c>
      <c r="B157" s="23"/>
      <c r="C157" s="23"/>
      <c r="D157" s="24"/>
      <c r="E157" s="24"/>
      <c r="F157" s="335"/>
      <c r="G157" s="24"/>
      <c r="H157" s="26"/>
      <c r="I157" s="138" t="str">
        <f>IF(G157="", "", IF(E157="Billets de train", "", IF(E157="", "", VLOOKUP(G157, Listes!$G$31:$H$33, 2, FALSE))))</f>
        <v/>
      </c>
      <c r="J157" s="106"/>
    </row>
    <row r="158" spans="1:10" ht="20.100000000000001" customHeight="1" x14ac:dyDescent="0.25">
      <c r="A158" s="51">
        <v>153</v>
      </c>
      <c r="B158" s="23"/>
      <c r="C158" s="23"/>
      <c r="D158" s="24"/>
      <c r="E158" s="24"/>
      <c r="F158" s="335"/>
      <c r="G158" s="24"/>
      <c r="H158" s="26"/>
      <c r="I158" s="138" t="str">
        <f>IF(G158="", "", IF(E158="Billets de train", "", IF(E158="", "", VLOOKUP(G158, Listes!$G$31:$H$33, 2, FALSE))))</f>
        <v/>
      </c>
      <c r="J158" s="106"/>
    </row>
    <row r="159" spans="1:10" ht="20.100000000000001" customHeight="1" x14ac:dyDescent="0.25">
      <c r="A159" s="51">
        <v>154</v>
      </c>
      <c r="B159" s="23"/>
      <c r="C159" s="23"/>
      <c r="D159" s="24"/>
      <c r="E159" s="24"/>
      <c r="F159" s="335"/>
      <c r="G159" s="24"/>
      <c r="H159" s="26"/>
      <c r="I159" s="138" t="str">
        <f>IF(G159="", "", IF(E159="Billets de train", "", IF(E159="", "", VLOOKUP(G159, Listes!$G$31:$H$33, 2, FALSE))))</f>
        <v/>
      </c>
      <c r="J159" s="106"/>
    </row>
    <row r="160" spans="1:10" ht="20.100000000000001" customHeight="1" x14ac:dyDescent="0.25">
      <c r="A160" s="51">
        <v>155</v>
      </c>
      <c r="B160" s="23"/>
      <c r="C160" s="23"/>
      <c r="D160" s="24"/>
      <c r="E160" s="24"/>
      <c r="F160" s="335"/>
      <c r="G160" s="24"/>
      <c r="H160" s="26"/>
      <c r="I160" s="138" t="str">
        <f>IF(G160="", "", IF(E160="Billets de train", "", IF(E160="", "", VLOOKUP(G160, Listes!$G$31:$H$33, 2, FALSE))))</f>
        <v/>
      </c>
      <c r="J160" s="106"/>
    </row>
    <row r="161" spans="1:10" ht="20.100000000000001" customHeight="1" x14ac:dyDescent="0.25">
      <c r="A161" s="51">
        <v>156</v>
      </c>
      <c r="B161" s="23"/>
      <c r="C161" s="23"/>
      <c r="D161" s="24"/>
      <c r="E161" s="24"/>
      <c r="F161" s="335"/>
      <c r="G161" s="24"/>
      <c r="H161" s="26"/>
      <c r="I161" s="138" t="str">
        <f>IF(G161="", "", IF(E161="Billets de train", "", IF(E161="", "", VLOOKUP(G161, Listes!$G$31:$H$33, 2, FALSE))))</f>
        <v/>
      </c>
      <c r="J161" s="106"/>
    </row>
    <row r="162" spans="1:10" ht="20.100000000000001" customHeight="1" x14ac:dyDescent="0.25">
      <c r="A162" s="51">
        <v>157</v>
      </c>
      <c r="B162" s="23"/>
      <c r="C162" s="23"/>
      <c r="D162" s="24"/>
      <c r="E162" s="24"/>
      <c r="F162" s="335"/>
      <c r="G162" s="24"/>
      <c r="H162" s="26"/>
      <c r="I162" s="138" t="str">
        <f>IF(G162="", "", IF(E162="Billets de train", "", IF(E162="", "", VLOOKUP(G162, Listes!$G$31:$H$33, 2, FALSE))))</f>
        <v/>
      </c>
      <c r="J162" s="106"/>
    </row>
    <row r="163" spans="1:10" ht="20.100000000000001" customHeight="1" x14ac:dyDescent="0.25">
      <c r="A163" s="51">
        <v>158</v>
      </c>
      <c r="B163" s="23"/>
      <c r="C163" s="23"/>
      <c r="D163" s="24"/>
      <c r="E163" s="24"/>
      <c r="F163" s="335"/>
      <c r="G163" s="24"/>
      <c r="H163" s="26"/>
      <c r="I163" s="138" t="str">
        <f>IF(G163="", "", IF(E163="Billets de train", "", IF(E163="", "", VLOOKUP(G163, Listes!$G$31:$H$33, 2, FALSE))))</f>
        <v/>
      </c>
      <c r="J163" s="106"/>
    </row>
    <row r="164" spans="1:10" ht="20.100000000000001" customHeight="1" x14ac:dyDescent="0.25">
      <c r="A164" s="51">
        <v>159</v>
      </c>
      <c r="B164" s="23"/>
      <c r="C164" s="23"/>
      <c r="D164" s="24"/>
      <c r="E164" s="24"/>
      <c r="F164" s="335"/>
      <c r="G164" s="24"/>
      <c r="H164" s="26"/>
      <c r="I164" s="138" t="str">
        <f>IF(G164="", "", IF(E164="Billets de train", "", IF(E164="", "", VLOOKUP(G164, Listes!$G$31:$H$33, 2, FALSE))))</f>
        <v/>
      </c>
      <c r="J164" s="106"/>
    </row>
    <row r="165" spans="1:10" ht="20.100000000000001" customHeight="1" x14ac:dyDescent="0.25">
      <c r="A165" s="51">
        <v>160</v>
      </c>
      <c r="B165" s="23"/>
      <c r="C165" s="23"/>
      <c r="D165" s="24"/>
      <c r="E165" s="24"/>
      <c r="F165" s="335"/>
      <c r="G165" s="24"/>
      <c r="H165" s="26"/>
      <c r="I165" s="138" t="str">
        <f>IF(G165="", "", IF(E165="Billets de train", "", IF(E165="", "", VLOOKUP(G165, Listes!$G$31:$H$33, 2, FALSE))))</f>
        <v/>
      </c>
      <c r="J165" s="106"/>
    </row>
    <row r="166" spans="1:10" ht="20.100000000000001" customHeight="1" x14ac:dyDescent="0.25">
      <c r="A166" s="51">
        <v>161</v>
      </c>
      <c r="B166" s="23"/>
      <c r="C166" s="23"/>
      <c r="D166" s="24"/>
      <c r="E166" s="24"/>
      <c r="F166" s="335"/>
      <c r="G166" s="24"/>
      <c r="H166" s="26"/>
      <c r="I166" s="138" t="str">
        <f>IF(G166="", "", IF(E166="Billets de train", "", IF(E166="", "", VLOOKUP(G166, Listes!$G$31:$H$33, 2, FALSE))))</f>
        <v/>
      </c>
      <c r="J166" s="106"/>
    </row>
    <row r="167" spans="1:10" ht="20.100000000000001" customHeight="1" x14ac:dyDescent="0.25">
      <c r="A167" s="51">
        <v>162</v>
      </c>
      <c r="B167" s="23"/>
      <c r="C167" s="23"/>
      <c r="D167" s="24"/>
      <c r="E167" s="24"/>
      <c r="F167" s="335"/>
      <c r="G167" s="24"/>
      <c r="H167" s="26"/>
      <c r="I167" s="138" t="str">
        <f>IF(G167="", "", IF(E167="Billets de train", "", IF(E167="", "", VLOOKUP(G167, Listes!$G$31:$H$33, 2, FALSE))))</f>
        <v/>
      </c>
      <c r="J167" s="106"/>
    </row>
    <row r="168" spans="1:10" ht="20.100000000000001" customHeight="1" x14ac:dyDescent="0.25">
      <c r="A168" s="51">
        <v>163</v>
      </c>
      <c r="B168" s="23"/>
      <c r="C168" s="23"/>
      <c r="D168" s="24"/>
      <c r="E168" s="24"/>
      <c r="F168" s="335"/>
      <c r="G168" s="24"/>
      <c r="H168" s="26"/>
      <c r="I168" s="138" t="str">
        <f>IF(G168="", "", IF(E168="Billets de train", "", IF(E168="", "", VLOOKUP(G168, Listes!$G$31:$H$33, 2, FALSE))))</f>
        <v/>
      </c>
      <c r="J168" s="106"/>
    </row>
    <row r="169" spans="1:10" ht="20.100000000000001" customHeight="1" x14ac:dyDescent="0.25">
      <c r="A169" s="51">
        <v>164</v>
      </c>
      <c r="B169" s="23"/>
      <c r="C169" s="23"/>
      <c r="D169" s="24"/>
      <c r="E169" s="24"/>
      <c r="F169" s="335"/>
      <c r="G169" s="24"/>
      <c r="H169" s="26"/>
      <c r="I169" s="138" t="str">
        <f>IF(G169="", "", IF(E169="Billets de train", "", IF(E169="", "", VLOOKUP(G169, Listes!$G$31:$H$33, 2, FALSE))))</f>
        <v/>
      </c>
      <c r="J169" s="106"/>
    </row>
    <row r="170" spans="1:10" ht="20.100000000000001" customHeight="1" x14ac:dyDescent="0.25">
      <c r="A170" s="51">
        <v>165</v>
      </c>
      <c r="B170" s="23"/>
      <c r="C170" s="23"/>
      <c r="D170" s="24"/>
      <c r="E170" s="24"/>
      <c r="F170" s="335"/>
      <c r="G170" s="24"/>
      <c r="H170" s="26"/>
      <c r="I170" s="138" t="str">
        <f>IF(G170="", "", IF(E170="Billets de train", "", IF(E170="", "", VLOOKUP(G170, Listes!$G$31:$H$33, 2, FALSE))))</f>
        <v/>
      </c>
      <c r="J170" s="106"/>
    </row>
    <row r="171" spans="1:10" ht="20.100000000000001" customHeight="1" x14ac:dyDescent="0.25">
      <c r="A171" s="51">
        <v>166</v>
      </c>
      <c r="B171" s="23"/>
      <c r="C171" s="23"/>
      <c r="D171" s="24"/>
      <c r="E171" s="24"/>
      <c r="F171" s="335"/>
      <c r="G171" s="24"/>
      <c r="H171" s="26"/>
      <c r="I171" s="138" t="str">
        <f>IF(G171="", "", IF(E171="Billets de train", "", IF(E171="", "", VLOOKUP(G171, Listes!$G$31:$H$33, 2, FALSE))))</f>
        <v/>
      </c>
      <c r="J171" s="106"/>
    </row>
    <row r="172" spans="1:10" ht="20.100000000000001" customHeight="1" x14ac:dyDescent="0.25">
      <c r="A172" s="51">
        <v>167</v>
      </c>
      <c r="B172" s="23"/>
      <c r="C172" s="23"/>
      <c r="D172" s="24"/>
      <c r="E172" s="24"/>
      <c r="F172" s="335"/>
      <c r="G172" s="24"/>
      <c r="H172" s="26"/>
      <c r="I172" s="138" t="str">
        <f>IF(G172="", "", IF(E172="Billets de train", "", IF(E172="", "", VLOOKUP(G172, Listes!$G$31:$H$33, 2, FALSE))))</f>
        <v/>
      </c>
      <c r="J172" s="106"/>
    </row>
    <row r="173" spans="1:10" ht="20.100000000000001" customHeight="1" x14ac:dyDescent="0.25">
      <c r="A173" s="51">
        <v>168</v>
      </c>
      <c r="B173" s="23"/>
      <c r="C173" s="23"/>
      <c r="D173" s="24"/>
      <c r="E173" s="24"/>
      <c r="F173" s="335"/>
      <c r="G173" s="24"/>
      <c r="H173" s="26"/>
      <c r="I173" s="138" t="str">
        <f>IF(G173="", "", IF(E173="Billets de train", "", IF(E173="", "", VLOOKUP(G173, Listes!$G$31:$H$33, 2, FALSE))))</f>
        <v/>
      </c>
      <c r="J173" s="106"/>
    </row>
    <row r="174" spans="1:10" ht="20.100000000000001" customHeight="1" x14ac:dyDescent="0.25">
      <c r="A174" s="51">
        <v>169</v>
      </c>
      <c r="B174" s="23"/>
      <c r="C174" s="23"/>
      <c r="D174" s="24"/>
      <c r="E174" s="24"/>
      <c r="F174" s="335"/>
      <c r="G174" s="24"/>
      <c r="H174" s="26"/>
      <c r="I174" s="138" t="str">
        <f>IF(G174="", "", IF(E174="Billets de train", "", IF(E174="", "", VLOOKUP(G174, Listes!$G$31:$H$33, 2, FALSE))))</f>
        <v/>
      </c>
      <c r="J174" s="106"/>
    </row>
    <row r="175" spans="1:10" ht="20.100000000000001" customHeight="1" x14ac:dyDescent="0.25">
      <c r="A175" s="51">
        <v>170</v>
      </c>
      <c r="B175" s="23"/>
      <c r="C175" s="23"/>
      <c r="D175" s="24"/>
      <c r="E175" s="24"/>
      <c r="F175" s="335"/>
      <c r="G175" s="24"/>
      <c r="H175" s="26"/>
      <c r="I175" s="138" t="str">
        <f>IF(G175="", "", IF(E175="Billets de train", "", IF(E175="", "", VLOOKUP(G175, Listes!$G$31:$H$33, 2, FALSE))))</f>
        <v/>
      </c>
      <c r="J175" s="106"/>
    </row>
    <row r="176" spans="1:10" ht="20.100000000000001" customHeight="1" x14ac:dyDescent="0.25">
      <c r="A176" s="51">
        <v>171</v>
      </c>
      <c r="B176" s="23"/>
      <c r="C176" s="23"/>
      <c r="D176" s="24"/>
      <c r="E176" s="24"/>
      <c r="F176" s="335"/>
      <c r="G176" s="24"/>
      <c r="H176" s="26"/>
      <c r="I176" s="138" t="str">
        <f>IF(G176="", "", IF(E176="Billets de train", "", IF(E176="", "", VLOOKUP(G176, Listes!$G$31:$H$33, 2, FALSE))))</f>
        <v/>
      </c>
      <c r="J176" s="106"/>
    </row>
    <row r="177" spans="1:10" ht="20.100000000000001" customHeight="1" x14ac:dyDescent="0.25">
      <c r="A177" s="51">
        <v>172</v>
      </c>
      <c r="B177" s="23"/>
      <c r="C177" s="23"/>
      <c r="D177" s="24"/>
      <c r="E177" s="24"/>
      <c r="F177" s="335"/>
      <c r="G177" s="24"/>
      <c r="H177" s="26"/>
      <c r="I177" s="138" t="str">
        <f>IF(G177="", "", IF(E177="Billets de train", "", IF(E177="", "", VLOOKUP(G177, Listes!$G$31:$H$33, 2, FALSE))))</f>
        <v/>
      </c>
      <c r="J177" s="106"/>
    </row>
    <row r="178" spans="1:10" ht="20.100000000000001" customHeight="1" x14ac:dyDescent="0.25">
      <c r="A178" s="51">
        <v>173</v>
      </c>
      <c r="B178" s="23"/>
      <c r="C178" s="23"/>
      <c r="D178" s="24"/>
      <c r="E178" s="24"/>
      <c r="F178" s="335"/>
      <c r="G178" s="24"/>
      <c r="H178" s="26"/>
      <c r="I178" s="138" t="str">
        <f>IF(G178="", "", IF(E178="Billets de train", "", IF(E178="", "", VLOOKUP(G178, Listes!$G$31:$H$33, 2, FALSE))))</f>
        <v/>
      </c>
      <c r="J178" s="106"/>
    </row>
    <row r="179" spans="1:10" ht="20.100000000000001" customHeight="1" x14ac:dyDescent="0.25">
      <c r="A179" s="51">
        <v>174</v>
      </c>
      <c r="B179" s="23"/>
      <c r="C179" s="23"/>
      <c r="D179" s="24"/>
      <c r="E179" s="24"/>
      <c r="F179" s="335"/>
      <c r="G179" s="24"/>
      <c r="H179" s="26"/>
      <c r="I179" s="138" t="str">
        <f>IF(G179="", "", IF(E179="Billets de train", "", IF(E179="", "", VLOOKUP(G179, Listes!$G$31:$H$33, 2, FALSE))))</f>
        <v/>
      </c>
      <c r="J179" s="106"/>
    </row>
    <row r="180" spans="1:10" ht="20.100000000000001" customHeight="1" x14ac:dyDescent="0.25">
      <c r="A180" s="51">
        <v>175</v>
      </c>
      <c r="B180" s="23"/>
      <c r="C180" s="23"/>
      <c r="D180" s="24"/>
      <c r="E180" s="24"/>
      <c r="F180" s="335"/>
      <c r="G180" s="24"/>
      <c r="H180" s="26"/>
      <c r="I180" s="138" t="str">
        <f>IF(G180="", "", IF(E180="Billets de train", "", IF(E180="", "", VLOOKUP(G180, Listes!$G$31:$H$33, 2, FALSE))))</f>
        <v/>
      </c>
      <c r="J180" s="106"/>
    </row>
    <row r="181" spans="1:10" ht="20.100000000000001" customHeight="1" x14ac:dyDescent="0.25">
      <c r="A181" s="51">
        <v>176</v>
      </c>
      <c r="B181" s="23"/>
      <c r="C181" s="23"/>
      <c r="D181" s="24"/>
      <c r="E181" s="24"/>
      <c r="F181" s="335"/>
      <c r="G181" s="24"/>
      <c r="H181" s="26"/>
      <c r="I181" s="138" t="str">
        <f>IF(G181="", "", IF(E181="Billets de train", "", IF(E181="", "", VLOOKUP(G181, Listes!$G$31:$H$33, 2, FALSE))))</f>
        <v/>
      </c>
      <c r="J181" s="106"/>
    </row>
    <row r="182" spans="1:10" ht="20.100000000000001" customHeight="1" x14ac:dyDescent="0.25">
      <c r="A182" s="51">
        <v>177</v>
      </c>
      <c r="B182" s="23"/>
      <c r="C182" s="23"/>
      <c r="D182" s="24"/>
      <c r="E182" s="24"/>
      <c r="F182" s="335"/>
      <c r="G182" s="24"/>
      <c r="H182" s="26"/>
      <c r="I182" s="138" t="str">
        <f>IF(G182="", "", IF(E182="Billets de train", "", IF(E182="", "", VLOOKUP(G182, Listes!$G$31:$H$33, 2, FALSE))))</f>
        <v/>
      </c>
      <c r="J182" s="106"/>
    </row>
    <row r="183" spans="1:10" ht="20.100000000000001" customHeight="1" x14ac:dyDescent="0.25">
      <c r="A183" s="51">
        <v>178</v>
      </c>
      <c r="B183" s="23"/>
      <c r="C183" s="23"/>
      <c r="D183" s="24"/>
      <c r="E183" s="24"/>
      <c r="F183" s="335"/>
      <c r="G183" s="24"/>
      <c r="H183" s="26"/>
      <c r="I183" s="138" t="str">
        <f>IF(G183="", "", IF(E183="Billets de train", "", IF(E183="", "", VLOOKUP(G183, Listes!$G$31:$H$33, 2, FALSE))))</f>
        <v/>
      </c>
      <c r="J183" s="106"/>
    </row>
    <row r="184" spans="1:10" ht="20.100000000000001" customHeight="1" x14ac:dyDescent="0.25">
      <c r="A184" s="51">
        <v>179</v>
      </c>
      <c r="B184" s="23"/>
      <c r="C184" s="23"/>
      <c r="D184" s="24"/>
      <c r="E184" s="24"/>
      <c r="F184" s="335"/>
      <c r="G184" s="24"/>
      <c r="H184" s="26"/>
      <c r="I184" s="138" t="str">
        <f>IF(G184="", "", IF(E184="Billets de train", "", IF(E184="", "", VLOOKUP(G184, Listes!$G$31:$H$33, 2, FALSE))))</f>
        <v/>
      </c>
      <c r="J184" s="106"/>
    </row>
    <row r="185" spans="1:10" ht="20.100000000000001" customHeight="1" x14ac:dyDescent="0.25">
      <c r="A185" s="51">
        <v>180</v>
      </c>
      <c r="B185" s="23"/>
      <c r="C185" s="23"/>
      <c r="D185" s="24"/>
      <c r="E185" s="24"/>
      <c r="F185" s="335"/>
      <c r="G185" s="24"/>
      <c r="H185" s="26"/>
      <c r="I185" s="138" t="str">
        <f>IF(G185="", "", IF(E185="Billets de train", "", IF(E185="", "", VLOOKUP(G185, Listes!$G$31:$H$33, 2, FALSE))))</f>
        <v/>
      </c>
      <c r="J185" s="106"/>
    </row>
    <row r="186" spans="1:10" ht="20.100000000000001" customHeight="1" x14ac:dyDescent="0.25">
      <c r="A186" s="51">
        <v>181</v>
      </c>
      <c r="B186" s="23"/>
      <c r="C186" s="23"/>
      <c r="D186" s="24"/>
      <c r="E186" s="24"/>
      <c r="F186" s="335"/>
      <c r="G186" s="24"/>
      <c r="H186" s="26"/>
      <c r="I186" s="138" t="str">
        <f>IF(G186="", "", IF(E186="Billets de train", "", IF(E186="", "", VLOOKUP(G186, Listes!$G$31:$H$33, 2, FALSE))))</f>
        <v/>
      </c>
      <c r="J186" s="106"/>
    </row>
    <row r="187" spans="1:10" ht="20.100000000000001" customHeight="1" x14ac:dyDescent="0.25">
      <c r="A187" s="51">
        <v>182</v>
      </c>
      <c r="B187" s="23"/>
      <c r="C187" s="23"/>
      <c r="D187" s="24"/>
      <c r="E187" s="24"/>
      <c r="F187" s="335"/>
      <c r="G187" s="24"/>
      <c r="H187" s="26"/>
      <c r="I187" s="138" t="str">
        <f>IF(G187="", "", IF(E187="Billets de train", "", IF(E187="", "", VLOOKUP(G187, Listes!$G$31:$H$33, 2, FALSE))))</f>
        <v/>
      </c>
      <c r="J187" s="106"/>
    </row>
    <row r="188" spans="1:10" ht="20.100000000000001" customHeight="1" x14ac:dyDescent="0.25">
      <c r="A188" s="51">
        <v>183</v>
      </c>
      <c r="B188" s="23"/>
      <c r="C188" s="23"/>
      <c r="D188" s="24"/>
      <c r="E188" s="24"/>
      <c r="F188" s="335"/>
      <c r="G188" s="24"/>
      <c r="H188" s="26"/>
      <c r="I188" s="138" t="str">
        <f>IF(G188="", "", IF(E188="Billets de train", "", IF(E188="", "", VLOOKUP(G188, Listes!$G$31:$H$33, 2, FALSE))))</f>
        <v/>
      </c>
      <c r="J188" s="106"/>
    </row>
    <row r="189" spans="1:10" ht="20.100000000000001" customHeight="1" x14ac:dyDescent="0.25">
      <c r="A189" s="51">
        <v>184</v>
      </c>
      <c r="B189" s="23"/>
      <c r="C189" s="23"/>
      <c r="D189" s="24"/>
      <c r="E189" s="24"/>
      <c r="F189" s="335"/>
      <c r="G189" s="24"/>
      <c r="H189" s="26"/>
      <c r="I189" s="138" t="str">
        <f>IF(G189="", "", IF(E189="Billets de train", "", IF(E189="", "", VLOOKUP(G189, Listes!$G$31:$H$33, 2, FALSE))))</f>
        <v/>
      </c>
      <c r="J189" s="106"/>
    </row>
    <row r="190" spans="1:10" ht="20.100000000000001" customHeight="1" x14ac:dyDescent="0.25">
      <c r="A190" s="51">
        <v>185</v>
      </c>
      <c r="B190" s="23"/>
      <c r="C190" s="23"/>
      <c r="D190" s="24"/>
      <c r="E190" s="24"/>
      <c r="F190" s="335"/>
      <c r="G190" s="24"/>
      <c r="H190" s="26"/>
      <c r="I190" s="138" t="str">
        <f>IF(G190="", "", IF(E190="Billets de train", "", IF(E190="", "", VLOOKUP(G190, Listes!$G$31:$H$33, 2, FALSE))))</f>
        <v/>
      </c>
      <c r="J190" s="106"/>
    </row>
    <row r="191" spans="1:10" ht="20.100000000000001" customHeight="1" x14ac:dyDescent="0.25">
      <c r="A191" s="51">
        <v>186</v>
      </c>
      <c r="B191" s="23"/>
      <c r="C191" s="23"/>
      <c r="D191" s="24"/>
      <c r="E191" s="24"/>
      <c r="F191" s="335"/>
      <c r="G191" s="24"/>
      <c r="H191" s="26"/>
      <c r="I191" s="138" t="str">
        <f>IF(G191="", "", IF(E191="Billets de train", "", IF(E191="", "", VLOOKUP(G191, Listes!$G$31:$H$33, 2, FALSE))))</f>
        <v/>
      </c>
      <c r="J191" s="106"/>
    </row>
    <row r="192" spans="1:10" ht="20.100000000000001" customHeight="1" x14ac:dyDescent="0.25">
      <c r="A192" s="51">
        <v>187</v>
      </c>
      <c r="B192" s="23"/>
      <c r="C192" s="23"/>
      <c r="D192" s="24"/>
      <c r="E192" s="24"/>
      <c r="F192" s="335"/>
      <c r="G192" s="24"/>
      <c r="H192" s="26"/>
      <c r="I192" s="138" t="str">
        <f>IF(G192="", "", IF(E192="Billets de train", "", IF(E192="", "", VLOOKUP(G192, Listes!$G$31:$H$33, 2, FALSE))))</f>
        <v/>
      </c>
      <c r="J192" s="106"/>
    </row>
    <row r="193" spans="1:10" ht="20.100000000000001" customHeight="1" x14ac:dyDescent="0.25">
      <c r="A193" s="51">
        <v>188</v>
      </c>
      <c r="B193" s="23"/>
      <c r="C193" s="23"/>
      <c r="D193" s="24"/>
      <c r="E193" s="24"/>
      <c r="F193" s="335"/>
      <c r="G193" s="24"/>
      <c r="H193" s="26"/>
      <c r="I193" s="138" t="str">
        <f>IF(G193="", "", IF(E193="Billets de train", "", IF(E193="", "", VLOOKUP(G193, Listes!$G$31:$H$33, 2, FALSE))))</f>
        <v/>
      </c>
      <c r="J193" s="106"/>
    </row>
    <row r="194" spans="1:10" ht="20.100000000000001" customHeight="1" x14ac:dyDescent="0.25">
      <c r="A194" s="51">
        <v>189</v>
      </c>
      <c r="B194" s="23"/>
      <c r="C194" s="23"/>
      <c r="D194" s="24"/>
      <c r="E194" s="24"/>
      <c r="F194" s="335"/>
      <c r="G194" s="24"/>
      <c r="H194" s="26"/>
      <c r="I194" s="138" t="str">
        <f>IF(G194="", "", IF(E194="Billets de train", "", IF(E194="", "", VLOOKUP(G194, Listes!$G$31:$H$33, 2, FALSE))))</f>
        <v/>
      </c>
      <c r="J194" s="106"/>
    </row>
    <row r="195" spans="1:10" ht="20.100000000000001" customHeight="1" x14ac:dyDescent="0.25">
      <c r="A195" s="51">
        <v>190</v>
      </c>
      <c r="B195" s="23"/>
      <c r="C195" s="23"/>
      <c r="D195" s="24"/>
      <c r="E195" s="24"/>
      <c r="F195" s="335"/>
      <c r="G195" s="24"/>
      <c r="H195" s="26"/>
      <c r="I195" s="138" t="str">
        <f>IF(G195="", "", IF(E195="Billets de train", "", IF(E195="", "", VLOOKUP(G195, Listes!$G$31:$H$33, 2, FALSE))))</f>
        <v/>
      </c>
      <c r="J195" s="106"/>
    </row>
    <row r="196" spans="1:10" ht="20.100000000000001" customHeight="1" x14ac:dyDescent="0.25">
      <c r="A196" s="51">
        <v>191</v>
      </c>
      <c r="B196" s="23"/>
      <c r="C196" s="23"/>
      <c r="D196" s="24"/>
      <c r="E196" s="24"/>
      <c r="F196" s="335"/>
      <c r="G196" s="24"/>
      <c r="H196" s="26"/>
      <c r="I196" s="138" t="str">
        <f>IF(G196="", "", IF(E196="Billets de train", "", IF(E196="", "", VLOOKUP(G196, Listes!$G$31:$H$33, 2, FALSE))))</f>
        <v/>
      </c>
      <c r="J196" s="106"/>
    </row>
    <row r="197" spans="1:10" ht="20.100000000000001" customHeight="1" x14ac:dyDescent="0.25">
      <c r="A197" s="51">
        <v>192</v>
      </c>
      <c r="B197" s="23"/>
      <c r="C197" s="23"/>
      <c r="D197" s="24"/>
      <c r="E197" s="24"/>
      <c r="F197" s="335"/>
      <c r="G197" s="24"/>
      <c r="H197" s="26"/>
      <c r="I197" s="138" t="str">
        <f>IF(G197="", "", IF(E197="Billets de train", "", IF(E197="", "", VLOOKUP(G197, Listes!$G$31:$H$33, 2, FALSE))))</f>
        <v/>
      </c>
      <c r="J197" s="106"/>
    </row>
    <row r="198" spans="1:10" ht="20.100000000000001" customHeight="1" x14ac:dyDescent="0.25">
      <c r="A198" s="51">
        <v>193</v>
      </c>
      <c r="B198" s="23"/>
      <c r="C198" s="23"/>
      <c r="D198" s="24"/>
      <c r="E198" s="24"/>
      <c r="F198" s="335"/>
      <c r="G198" s="24"/>
      <c r="H198" s="26"/>
      <c r="I198" s="138" t="str">
        <f>IF(G198="", "", IF(E198="Billets de train", "", IF(E198="", "", VLOOKUP(G198, Listes!$G$31:$H$33, 2, FALSE))))</f>
        <v/>
      </c>
      <c r="J198" s="106"/>
    </row>
    <row r="199" spans="1:10" ht="20.100000000000001" customHeight="1" x14ac:dyDescent="0.25">
      <c r="A199" s="51">
        <v>194</v>
      </c>
      <c r="B199" s="23"/>
      <c r="C199" s="23"/>
      <c r="D199" s="24"/>
      <c r="E199" s="24"/>
      <c r="F199" s="335"/>
      <c r="G199" s="24"/>
      <c r="H199" s="26"/>
      <c r="I199" s="138" t="str">
        <f>IF(G199="", "", IF(E199="Billets de train", "", IF(E199="", "", VLOOKUP(G199, Listes!$G$31:$H$33, 2, FALSE))))</f>
        <v/>
      </c>
      <c r="J199" s="106"/>
    </row>
    <row r="200" spans="1:10" ht="20.100000000000001" customHeight="1" x14ac:dyDescent="0.25">
      <c r="A200" s="51">
        <v>195</v>
      </c>
      <c r="B200" s="23"/>
      <c r="C200" s="23"/>
      <c r="D200" s="24"/>
      <c r="E200" s="24"/>
      <c r="F200" s="335"/>
      <c r="G200" s="24"/>
      <c r="H200" s="26"/>
      <c r="I200" s="138" t="str">
        <f>IF(G200="", "", IF(E200="Billets de train", "", IF(E200="", "", VLOOKUP(G200, Listes!$G$31:$H$33, 2, FALSE))))</f>
        <v/>
      </c>
      <c r="J200" s="106"/>
    </row>
    <row r="201" spans="1:10" ht="20.100000000000001" customHeight="1" x14ac:dyDescent="0.25">
      <c r="A201" s="51">
        <v>196</v>
      </c>
      <c r="B201" s="23"/>
      <c r="C201" s="23"/>
      <c r="D201" s="24"/>
      <c r="E201" s="24"/>
      <c r="F201" s="335"/>
      <c r="G201" s="24"/>
      <c r="H201" s="26"/>
      <c r="I201" s="138" t="str">
        <f>IF(G201="", "", IF(E201="Billets de train", "", IF(E201="", "", VLOOKUP(G201, Listes!$G$31:$H$33, 2, FALSE))))</f>
        <v/>
      </c>
      <c r="J201" s="106"/>
    </row>
    <row r="202" spans="1:10" ht="20.100000000000001" customHeight="1" x14ac:dyDescent="0.25">
      <c r="A202" s="51">
        <v>197</v>
      </c>
      <c r="B202" s="23"/>
      <c r="C202" s="23"/>
      <c r="D202" s="24"/>
      <c r="E202" s="24"/>
      <c r="F202" s="335"/>
      <c r="G202" s="24"/>
      <c r="H202" s="26"/>
      <c r="I202" s="138" t="str">
        <f>IF(G202="", "", IF(E202="Billets de train", "", IF(E202="", "", VLOOKUP(G202, Listes!$G$31:$H$33, 2, FALSE))))</f>
        <v/>
      </c>
      <c r="J202" s="106"/>
    </row>
    <row r="203" spans="1:10" ht="20.100000000000001" customHeight="1" x14ac:dyDescent="0.25">
      <c r="A203" s="51">
        <v>198</v>
      </c>
      <c r="B203" s="23"/>
      <c r="C203" s="23"/>
      <c r="D203" s="24"/>
      <c r="E203" s="24"/>
      <c r="F203" s="335"/>
      <c r="G203" s="24"/>
      <c r="H203" s="26"/>
      <c r="I203" s="138" t="str">
        <f>IF(G203="", "", IF(E203="Billets de train", "", IF(E203="", "", VLOOKUP(G203, Listes!$G$31:$H$33, 2, FALSE))))</f>
        <v/>
      </c>
      <c r="J203" s="106"/>
    </row>
    <row r="204" spans="1:10" ht="20.100000000000001" customHeight="1" x14ac:dyDescent="0.25">
      <c r="A204" s="51">
        <v>199</v>
      </c>
      <c r="B204" s="23"/>
      <c r="C204" s="23"/>
      <c r="D204" s="24"/>
      <c r="E204" s="24"/>
      <c r="F204" s="335"/>
      <c r="G204" s="24"/>
      <c r="H204" s="26"/>
      <c r="I204" s="138" t="str">
        <f>IF(G204="", "", IF(E204="Billets de train", "", IF(E204="", "", VLOOKUP(G204, Listes!$G$31:$H$33, 2, FALSE))))</f>
        <v/>
      </c>
      <c r="J204" s="106"/>
    </row>
    <row r="205" spans="1:10" ht="20.100000000000001" customHeight="1" x14ac:dyDescent="0.25">
      <c r="A205" s="51">
        <v>200</v>
      </c>
      <c r="B205" s="23"/>
      <c r="C205" s="23"/>
      <c r="D205" s="24"/>
      <c r="E205" s="24"/>
      <c r="F205" s="335"/>
      <c r="G205" s="24"/>
      <c r="H205" s="26"/>
      <c r="I205" s="138" t="str">
        <f>IF(G205="", "", IF(E205="Billets de train", "", IF(E205="", "", VLOOKUP(G205, Listes!$G$31:$H$33, 2, FALSE))))</f>
        <v/>
      </c>
      <c r="J205" s="106"/>
    </row>
    <row r="206" spans="1:10" ht="20.100000000000001" customHeight="1" x14ac:dyDescent="0.25">
      <c r="A206" s="51">
        <v>201</v>
      </c>
      <c r="B206" s="23"/>
      <c r="C206" s="23"/>
      <c r="D206" s="24"/>
      <c r="E206" s="24"/>
      <c r="F206" s="335"/>
      <c r="G206" s="24"/>
      <c r="H206" s="26"/>
      <c r="I206" s="138" t="str">
        <f>IF(G206="", "", IF(E206="Billets de train", "", IF(E206="", "", VLOOKUP(G206, Listes!$G$31:$H$33, 2, FALSE))))</f>
        <v/>
      </c>
      <c r="J206" s="106"/>
    </row>
    <row r="207" spans="1:10" ht="20.100000000000001" customHeight="1" x14ac:dyDescent="0.25">
      <c r="A207" s="51">
        <v>202</v>
      </c>
      <c r="B207" s="23"/>
      <c r="C207" s="23"/>
      <c r="D207" s="24"/>
      <c r="E207" s="24"/>
      <c r="F207" s="335"/>
      <c r="G207" s="24"/>
      <c r="H207" s="26"/>
      <c r="I207" s="138" t="str">
        <f>IF(G207="", "", IF(E207="Billets de train", "", IF(E207="", "", VLOOKUP(G207, Listes!$G$31:$H$33, 2, FALSE))))</f>
        <v/>
      </c>
      <c r="J207" s="106"/>
    </row>
    <row r="208" spans="1:10" ht="20.100000000000001" customHeight="1" x14ac:dyDescent="0.25">
      <c r="A208" s="51">
        <v>203</v>
      </c>
      <c r="B208" s="23"/>
      <c r="C208" s="23"/>
      <c r="D208" s="24"/>
      <c r="E208" s="24"/>
      <c r="F208" s="335"/>
      <c r="G208" s="24"/>
      <c r="H208" s="26"/>
      <c r="I208" s="138" t="str">
        <f>IF(G208="", "", IF(E208="Billets de train", "", IF(E208="", "", VLOOKUP(G208, Listes!$G$31:$H$33, 2, FALSE))))</f>
        <v/>
      </c>
      <c r="J208" s="106"/>
    </row>
    <row r="209" spans="1:10" ht="20.100000000000001" customHeight="1" x14ac:dyDescent="0.25">
      <c r="A209" s="51">
        <v>204</v>
      </c>
      <c r="B209" s="23"/>
      <c r="C209" s="23"/>
      <c r="D209" s="24"/>
      <c r="E209" s="24"/>
      <c r="F209" s="335"/>
      <c r="G209" s="24"/>
      <c r="H209" s="26"/>
      <c r="I209" s="138" t="str">
        <f>IF(G209="", "", IF(E209="Billets de train", "", IF(E209="", "", VLOOKUP(G209, Listes!$G$31:$H$33, 2, FALSE))))</f>
        <v/>
      </c>
      <c r="J209" s="106"/>
    </row>
    <row r="210" spans="1:10" ht="20.100000000000001" customHeight="1" x14ac:dyDescent="0.25">
      <c r="A210" s="51">
        <v>205</v>
      </c>
      <c r="B210" s="23"/>
      <c r="C210" s="23"/>
      <c r="D210" s="24"/>
      <c r="E210" s="24"/>
      <c r="F210" s="335"/>
      <c r="G210" s="24"/>
      <c r="H210" s="26"/>
      <c r="I210" s="138" t="str">
        <f>IF(G210="", "", IF(E210="Billets de train", "", IF(E210="", "", VLOOKUP(G210, Listes!$G$31:$H$33, 2, FALSE))))</f>
        <v/>
      </c>
      <c r="J210" s="106"/>
    </row>
    <row r="211" spans="1:10" ht="20.100000000000001" customHeight="1" x14ac:dyDescent="0.25">
      <c r="A211" s="51">
        <v>206</v>
      </c>
      <c r="B211" s="23"/>
      <c r="C211" s="23"/>
      <c r="D211" s="24"/>
      <c r="E211" s="24"/>
      <c r="F211" s="335"/>
      <c r="G211" s="24"/>
      <c r="H211" s="26"/>
      <c r="I211" s="138" t="str">
        <f>IF(G211="", "", IF(E211="Billets de train", "", IF(E211="", "", VLOOKUP(G211, Listes!$G$31:$H$33, 2, FALSE))))</f>
        <v/>
      </c>
      <c r="J211" s="106"/>
    </row>
    <row r="212" spans="1:10" ht="20.100000000000001" customHeight="1" x14ac:dyDescent="0.25">
      <c r="A212" s="51">
        <v>207</v>
      </c>
      <c r="B212" s="23"/>
      <c r="C212" s="23"/>
      <c r="D212" s="24"/>
      <c r="E212" s="24"/>
      <c r="F212" s="335"/>
      <c r="G212" s="24"/>
      <c r="H212" s="26"/>
      <c r="I212" s="138" t="str">
        <f>IF(G212="", "", IF(E212="Billets de train", "", IF(E212="", "", VLOOKUP(G212, Listes!$G$31:$H$33, 2, FALSE))))</f>
        <v/>
      </c>
      <c r="J212" s="106"/>
    </row>
    <row r="213" spans="1:10" ht="20.100000000000001" customHeight="1" x14ac:dyDescent="0.25">
      <c r="A213" s="51">
        <v>208</v>
      </c>
      <c r="B213" s="23"/>
      <c r="C213" s="23"/>
      <c r="D213" s="24"/>
      <c r="E213" s="24"/>
      <c r="F213" s="335"/>
      <c r="G213" s="24"/>
      <c r="H213" s="26"/>
      <c r="I213" s="138" t="str">
        <f>IF(G213="", "", IF(E213="Billets de train", "", IF(E213="", "", VLOOKUP(G213, Listes!$G$31:$H$33, 2, FALSE))))</f>
        <v/>
      </c>
      <c r="J213" s="106"/>
    </row>
    <row r="214" spans="1:10" ht="20.100000000000001" customHeight="1" x14ac:dyDescent="0.25">
      <c r="A214" s="51">
        <v>209</v>
      </c>
      <c r="B214" s="23"/>
      <c r="C214" s="23"/>
      <c r="D214" s="24"/>
      <c r="E214" s="24"/>
      <c r="F214" s="335"/>
      <c r="G214" s="24"/>
      <c r="H214" s="26"/>
      <c r="I214" s="138" t="str">
        <f>IF(G214="", "", IF(E214="Billets de train", "", IF(E214="", "", VLOOKUP(G214, Listes!$G$31:$H$33, 2, FALSE))))</f>
        <v/>
      </c>
      <c r="J214" s="106"/>
    </row>
    <row r="215" spans="1:10" ht="20.100000000000001" customHeight="1" x14ac:dyDescent="0.25">
      <c r="A215" s="51">
        <v>210</v>
      </c>
      <c r="B215" s="23"/>
      <c r="C215" s="23"/>
      <c r="D215" s="24"/>
      <c r="E215" s="24"/>
      <c r="F215" s="335"/>
      <c r="G215" s="24"/>
      <c r="H215" s="26"/>
      <c r="I215" s="138" t="str">
        <f>IF(G215="", "", IF(E215="Billets de train", "", IF(E215="", "", VLOOKUP(G215, Listes!$G$31:$H$33, 2, FALSE))))</f>
        <v/>
      </c>
      <c r="J215" s="106"/>
    </row>
    <row r="216" spans="1:10" ht="20.100000000000001" customHeight="1" x14ac:dyDescent="0.25">
      <c r="A216" s="51">
        <v>211</v>
      </c>
      <c r="B216" s="23"/>
      <c r="C216" s="23"/>
      <c r="D216" s="24"/>
      <c r="E216" s="24"/>
      <c r="F216" s="335"/>
      <c r="G216" s="24"/>
      <c r="H216" s="26"/>
      <c r="I216" s="138" t="str">
        <f>IF(G216="", "", IF(E216="Billets de train", "", IF(E216="", "", VLOOKUP(G216, Listes!$G$31:$H$33, 2, FALSE))))</f>
        <v/>
      </c>
      <c r="J216" s="106"/>
    </row>
    <row r="217" spans="1:10" ht="20.100000000000001" customHeight="1" x14ac:dyDescent="0.25">
      <c r="A217" s="51">
        <v>212</v>
      </c>
      <c r="B217" s="23"/>
      <c r="C217" s="23"/>
      <c r="D217" s="24"/>
      <c r="E217" s="24"/>
      <c r="F217" s="335"/>
      <c r="G217" s="24"/>
      <c r="H217" s="26"/>
      <c r="I217" s="138" t="str">
        <f>IF(G217="", "", IF(E217="Billets de train", "", IF(E217="", "", VLOOKUP(G217, Listes!$G$31:$H$33, 2, FALSE))))</f>
        <v/>
      </c>
      <c r="J217" s="106"/>
    </row>
    <row r="218" spans="1:10" ht="20.100000000000001" customHeight="1" x14ac:dyDescent="0.25">
      <c r="A218" s="51">
        <v>213</v>
      </c>
      <c r="B218" s="23"/>
      <c r="C218" s="23"/>
      <c r="D218" s="24"/>
      <c r="E218" s="24"/>
      <c r="F218" s="335"/>
      <c r="G218" s="24"/>
      <c r="H218" s="26"/>
      <c r="I218" s="138" t="str">
        <f>IF(G218="", "", IF(E218="Billets de train", "", IF(E218="", "", VLOOKUP(G218, Listes!$G$31:$H$33, 2, FALSE))))</f>
        <v/>
      </c>
      <c r="J218" s="106"/>
    </row>
    <row r="219" spans="1:10" ht="20.100000000000001" customHeight="1" x14ac:dyDescent="0.25">
      <c r="A219" s="51">
        <v>214</v>
      </c>
      <c r="B219" s="23"/>
      <c r="C219" s="23"/>
      <c r="D219" s="24"/>
      <c r="E219" s="24"/>
      <c r="F219" s="335"/>
      <c r="G219" s="24"/>
      <c r="H219" s="26"/>
      <c r="I219" s="138" t="str">
        <f>IF(G219="", "", IF(E219="Billets de train", "", IF(E219="", "", VLOOKUP(G219, Listes!$G$31:$H$33, 2, FALSE))))</f>
        <v/>
      </c>
      <c r="J219" s="106"/>
    </row>
    <row r="220" spans="1:10" ht="20.100000000000001" customHeight="1" x14ac:dyDescent="0.25">
      <c r="A220" s="51">
        <v>215</v>
      </c>
      <c r="B220" s="23"/>
      <c r="C220" s="23"/>
      <c r="D220" s="24"/>
      <c r="E220" s="24"/>
      <c r="F220" s="335"/>
      <c r="G220" s="24"/>
      <c r="H220" s="26"/>
      <c r="I220" s="138" t="str">
        <f>IF(G220="", "", IF(E220="Billets de train", "", IF(E220="", "", VLOOKUP(G220, Listes!$G$31:$H$33, 2, FALSE))))</f>
        <v/>
      </c>
      <c r="J220" s="106"/>
    </row>
    <row r="221" spans="1:10" ht="20.100000000000001" customHeight="1" x14ac:dyDescent="0.25">
      <c r="A221" s="51">
        <v>216</v>
      </c>
      <c r="B221" s="23"/>
      <c r="C221" s="23"/>
      <c r="D221" s="24"/>
      <c r="E221" s="24"/>
      <c r="F221" s="335"/>
      <c r="G221" s="24"/>
      <c r="H221" s="26"/>
      <c r="I221" s="138" t="str">
        <f>IF(G221="", "", IF(E221="Billets de train", "", IF(E221="", "", VLOOKUP(G221, Listes!$G$31:$H$33, 2, FALSE))))</f>
        <v/>
      </c>
      <c r="J221" s="106"/>
    </row>
    <row r="222" spans="1:10" ht="20.100000000000001" customHeight="1" x14ac:dyDescent="0.25">
      <c r="A222" s="51">
        <v>217</v>
      </c>
      <c r="B222" s="23"/>
      <c r="C222" s="23"/>
      <c r="D222" s="24"/>
      <c r="E222" s="24"/>
      <c r="F222" s="335"/>
      <c r="G222" s="24"/>
      <c r="H222" s="26"/>
      <c r="I222" s="138" t="str">
        <f>IF(G222="", "", IF(E222="Billets de train", "", IF(E222="", "", VLOOKUP(G222, Listes!$G$31:$H$33, 2, FALSE))))</f>
        <v/>
      </c>
      <c r="J222" s="106"/>
    </row>
    <row r="223" spans="1:10" ht="20.100000000000001" customHeight="1" x14ac:dyDescent="0.25">
      <c r="A223" s="51">
        <v>218</v>
      </c>
      <c r="B223" s="23"/>
      <c r="C223" s="23"/>
      <c r="D223" s="24"/>
      <c r="E223" s="24"/>
      <c r="F223" s="335"/>
      <c r="G223" s="24"/>
      <c r="H223" s="26"/>
      <c r="I223" s="138" t="str">
        <f>IF(G223="", "", IF(E223="Billets de train", "", IF(E223="", "", VLOOKUP(G223, Listes!$G$31:$H$33, 2, FALSE))))</f>
        <v/>
      </c>
      <c r="J223" s="106"/>
    </row>
    <row r="224" spans="1:10" ht="20.100000000000001" customHeight="1" x14ac:dyDescent="0.25">
      <c r="A224" s="51">
        <v>219</v>
      </c>
      <c r="B224" s="23"/>
      <c r="C224" s="23"/>
      <c r="D224" s="24"/>
      <c r="E224" s="24"/>
      <c r="F224" s="335"/>
      <c r="G224" s="24"/>
      <c r="H224" s="26"/>
      <c r="I224" s="138" t="str">
        <f>IF(G224="", "", IF(E224="Billets de train", "", IF(E224="", "", VLOOKUP(G224, Listes!$G$31:$H$33, 2, FALSE))))</f>
        <v/>
      </c>
      <c r="J224" s="106"/>
    </row>
    <row r="225" spans="1:10" ht="20.100000000000001" customHeight="1" x14ac:dyDescent="0.25">
      <c r="A225" s="51">
        <v>220</v>
      </c>
      <c r="B225" s="23"/>
      <c r="C225" s="23"/>
      <c r="D225" s="24"/>
      <c r="E225" s="24"/>
      <c r="F225" s="335"/>
      <c r="G225" s="24"/>
      <c r="H225" s="26"/>
      <c r="I225" s="138" t="str">
        <f>IF(G225="", "", IF(E225="Billets de train", "", IF(E225="", "", VLOOKUP(G225, Listes!$G$31:$H$33, 2, FALSE))))</f>
        <v/>
      </c>
      <c r="J225" s="106"/>
    </row>
    <row r="226" spans="1:10" ht="20.100000000000001" customHeight="1" x14ac:dyDescent="0.25">
      <c r="A226" s="51">
        <v>221</v>
      </c>
      <c r="B226" s="23"/>
      <c r="C226" s="23"/>
      <c r="D226" s="24"/>
      <c r="E226" s="24"/>
      <c r="F226" s="335"/>
      <c r="G226" s="24"/>
      <c r="H226" s="26"/>
      <c r="I226" s="138" t="str">
        <f>IF(G226="", "", IF(E226="Billets de train", "", IF(E226="", "", VLOOKUP(G226, Listes!$G$31:$H$33, 2, FALSE))))</f>
        <v/>
      </c>
      <c r="J226" s="106"/>
    </row>
    <row r="227" spans="1:10" ht="20.100000000000001" customHeight="1" x14ac:dyDescent="0.25">
      <c r="A227" s="51">
        <v>222</v>
      </c>
      <c r="B227" s="23"/>
      <c r="C227" s="23"/>
      <c r="D227" s="24"/>
      <c r="E227" s="24"/>
      <c r="F227" s="335"/>
      <c r="G227" s="24"/>
      <c r="H227" s="26"/>
      <c r="I227" s="138" t="str">
        <f>IF(G227="", "", IF(E227="Billets de train", "", IF(E227="", "", VLOOKUP(G227, Listes!$G$31:$H$33, 2, FALSE))))</f>
        <v/>
      </c>
      <c r="J227" s="106"/>
    </row>
    <row r="228" spans="1:10" ht="20.100000000000001" customHeight="1" x14ac:dyDescent="0.25">
      <c r="A228" s="51">
        <v>223</v>
      </c>
      <c r="B228" s="23"/>
      <c r="C228" s="23"/>
      <c r="D228" s="24"/>
      <c r="E228" s="24"/>
      <c r="F228" s="335"/>
      <c r="G228" s="24"/>
      <c r="H228" s="26"/>
      <c r="I228" s="138" t="str">
        <f>IF(G228="", "", IF(E228="Billets de train", "", IF(E228="", "", VLOOKUP(G228, Listes!$G$31:$H$33, 2, FALSE))))</f>
        <v/>
      </c>
      <c r="J228" s="106"/>
    </row>
    <row r="229" spans="1:10" ht="20.100000000000001" customHeight="1" x14ac:dyDescent="0.25">
      <c r="A229" s="51">
        <v>224</v>
      </c>
      <c r="B229" s="23"/>
      <c r="C229" s="23"/>
      <c r="D229" s="24"/>
      <c r="E229" s="24"/>
      <c r="F229" s="335"/>
      <c r="G229" s="24"/>
      <c r="H229" s="26"/>
      <c r="I229" s="138" t="str">
        <f>IF(G229="", "", IF(E229="Billets de train", "", IF(E229="", "", VLOOKUP(G229, Listes!$G$31:$H$33, 2, FALSE))))</f>
        <v/>
      </c>
      <c r="J229" s="106"/>
    </row>
    <row r="230" spans="1:10" ht="20.100000000000001" customHeight="1" x14ac:dyDescent="0.25">
      <c r="A230" s="51">
        <v>225</v>
      </c>
      <c r="B230" s="23"/>
      <c r="C230" s="23"/>
      <c r="D230" s="24"/>
      <c r="E230" s="24"/>
      <c r="F230" s="335"/>
      <c r="G230" s="24"/>
      <c r="H230" s="26"/>
      <c r="I230" s="138" t="str">
        <f>IF(G230="", "", IF(E230="Billets de train", "", IF(E230="", "", VLOOKUP(G230, Listes!$G$31:$H$33, 2, FALSE))))</f>
        <v/>
      </c>
      <c r="J230" s="106"/>
    </row>
    <row r="231" spans="1:10" ht="20.100000000000001" customHeight="1" x14ac:dyDescent="0.25">
      <c r="A231" s="51">
        <v>226</v>
      </c>
      <c r="B231" s="23"/>
      <c r="C231" s="23"/>
      <c r="D231" s="24"/>
      <c r="E231" s="24"/>
      <c r="F231" s="335"/>
      <c r="G231" s="24"/>
      <c r="H231" s="26"/>
      <c r="I231" s="138" t="str">
        <f>IF(G231="", "", IF(E231="Billets de train", "", IF(E231="", "", VLOOKUP(G231, Listes!$G$31:$H$33, 2, FALSE))))</f>
        <v/>
      </c>
      <c r="J231" s="106"/>
    </row>
    <row r="232" spans="1:10" ht="20.100000000000001" customHeight="1" x14ac:dyDescent="0.25">
      <c r="A232" s="51">
        <v>227</v>
      </c>
      <c r="B232" s="23"/>
      <c r="C232" s="23"/>
      <c r="D232" s="24"/>
      <c r="E232" s="24"/>
      <c r="F232" s="335"/>
      <c r="G232" s="24"/>
      <c r="H232" s="26"/>
      <c r="I232" s="138" t="str">
        <f>IF(G232="", "", IF(E232="Billets de train", "", IF(E232="", "", VLOOKUP(G232, Listes!$G$31:$H$33, 2, FALSE))))</f>
        <v/>
      </c>
      <c r="J232" s="106"/>
    </row>
    <row r="233" spans="1:10" ht="20.100000000000001" customHeight="1" x14ac:dyDescent="0.25">
      <c r="A233" s="51">
        <v>228</v>
      </c>
      <c r="B233" s="23"/>
      <c r="C233" s="23"/>
      <c r="D233" s="24"/>
      <c r="E233" s="24"/>
      <c r="F233" s="335"/>
      <c r="G233" s="24"/>
      <c r="H233" s="26"/>
      <c r="I233" s="138" t="str">
        <f>IF(G233="", "", IF(E233="Billets de train", "", IF(E233="", "", VLOOKUP(G233, Listes!$G$31:$H$33, 2, FALSE))))</f>
        <v/>
      </c>
      <c r="J233" s="106"/>
    </row>
    <row r="234" spans="1:10" ht="20.100000000000001" customHeight="1" x14ac:dyDescent="0.25">
      <c r="A234" s="51">
        <v>229</v>
      </c>
      <c r="B234" s="23"/>
      <c r="C234" s="23"/>
      <c r="D234" s="24"/>
      <c r="E234" s="24"/>
      <c r="F234" s="335"/>
      <c r="G234" s="24"/>
      <c r="H234" s="26"/>
      <c r="I234" s="138" t="str">
        <f>IF(G234="", "", IF(E234="Billets de train", "", IF(E234="", "", VLOOKUP(G234, Listes!$G$31:$H$33, 2, FALSE))))</f>
        <v/>
      </c>
      <c r="J234" s="106"/>
    </row>
    <row r="235" spans="1:10" ht="20.100000000000001" customHeight="1" x14ac:dyDescent="0.25">
      <c r="A235" s="51">
        <v>230</v>
      </c>
      <c r="B235" s="23"/>
      <c r="C235" s="23"/>
      <c r="D235" s="24"/>
      <c r="E235" s="24"/>
      <c r="F235" s="335"/>
      <c r="G235" s="24"/>
      <c r="H235" s="26"/>
      <c r="I235" s="138" t="str">
        <f>IF(G235="", "", IF(E235="Billets de train", "", IF(E235="", "", VLOOKUP(G235, Listes!$G$31:$H$33, 2, FALSE))))</f>
        <v/>
      </c>
      <c r="J235" s="106"/>
    </row>
    <row r="236" spans="1:10" ht="20.100000000000001" customHeight="1" x14ac:dyDescent="0.25">
      <c r="A236" s="51">
        <v>231</v>
      </c>
      <c r="B236" s="23"/>
      <c r="C236" s="23"/>
      <c r="D236" s="24"/>
      <c r="E236" s="24"/>
      <c r="F236" s="335"/>
      <c r="G236" s="24"/>
      <c r="H236" s="26"/>
      <c r="I236" s="138" t="str">
        <f>IF(G236="", "", IF(E236="Billets de train", "", IF(E236="", "", VLOOKUP(G236, Listes!$G$31:$H$33, 2, FALSE))))</f>
        <v/>
      </c>
      <c r="J236" s="106"/>
    </row>
    <row r="237" spans="1:10" ht="20.100000000000001" customHeight="1" x14ac:dyDescent="0.25">
      <c r="A237" s="51">
        <v>232</v>
      </c>
      <c r="B237" s="23"/>
      <c r="C237" s="23"/>
      <c r="D237" s="24"/>
      <c r="E237" s="24"/>
      <c r="F237" s="335"/>
      <c r="G237" s="24"/>
      <c r="H237" s="26"/>
      <c r="I237" s="138" t="str">
        <f>IF(G237="", "", IF(E237="Billets de train", "", IF(E237="", "", VLOOKUP(G237, Listes!$G$31:$H$33, 2, FALSE))))</f>
        <v/>
      </c>
      <c r="J237" s="106"/>
    </row>
    <row r="238" spans="1:10" ht="20.100000000000001" customHeight="1" x14ac:dyDescent="0.25">
      <c r="A238" s="51">
        <v>233</v>
      </c>
      <c r="B238" s="23"/>
      <c r="C238" s="23"/>
      <c r="D238" s="24"/>
      <c r="E238" s="24"/>
      <c r="F238" s="335"/>
      <c r="G238" s="24"/>
      <c r="H238" s="26"/>
      <c r="I238" s="138" t="str">
        <f>IF(G238="", "", IF(E238="Billets de train", "", IF(E238="", "", VLOOKUP(G238, Listes!$G$31:$H$33, 2, FALSE))))</f>
        <v/>
      </c>
      <c r="J238" s="106"/>
    </row>
    <row r="239" spans="1:10" ht="20.100000000000001" customHeight="1" x14ac:dyDescent="0.25">
      <c r="A239" s="51">
        <v>234</v>
      </c>
      <c r="B239" s="23"/>
      <c r="C239" s="23"/>
      <c r="D239" s="24"/>
      <c r="E239" s="24"/>
      <c r="F239" s="335"/>
      <c r="G239" s="24"/>
      <c r="H239" s="26"/>
      <c r="I239" s="138" t="str">
        <f>IF(G239="", "", IF(E239="Billets de train", "", IF(E239="", "", VLOOKUP(G239, Listes!$G$31:$H$33, 2, FALSE))))</f>
        <v/>
      </c>
      <c r="J239" s="106"/>
    </row>
    <row r="240" spans="1:10" ht="20.100000000000001" customHeight="1" x14ac:dyDescent="0.25">
      <c r="A240" s="51">
        <v>235</v>
      </c>
      <c r="B240" s="23"/>
      <c r="C240" s="23"/>
      <c r="D240" s="24"/>
      <c r="E240" s="24"/>
      <c r="F240" s="335"/>
      <c r="G240" s="24"/>
      <c r="H240" s="26"/>
      <c r="I240" s="138" t="str">
        <f>IF(G240="", "", IF(E240="Billets de train", "", IF(E240="", "", VLOOKUP(G240, Listes!$G$31:$H$33, 2, FALSE))))</f>
        <v/>
      </c>
      <c r="J240" s="106"/>
    </row>
    <row r="241" spans="1:10" ht="20.100000000000001" customHeight="1" x14ac:dyDescent="0.25">
      <c r="A241" s="51">
        <v>236</v>
      </c>
      <c r="B241" s="23"/>
      <c r="C241" s="23"/>
      <c r="D241" s="24"/>
      <c r="E241" s="24"/>
      <c r="F241" s="335"/>
      <c r="G241" s="24"/>
      <c r="H241" s="26"/>
      <c r="I241" s="138" t="str">
        <f>IF(G241="", "", IF(E241="Billets de train", "", IF(E241="", "", VLOOKUP(G241, Listes!$G$31:$H$33, 2, FALSE))))</f>
        <v/>
      </c>
      <c r="J241" s="106"/>
    </row>
    <row r="242" spans="1:10" ht="20.100000000000001" customHeight="1" x14ac:dyDescent="0.25">
      <c r="A242" s="51">
        <v>237</v>
      </c>
      <c r="B242" s="23"/>
      <c r="C242" s="23"/>
      <c r="D242" s="24"/>
      <c r="E242" s="24"/>
      <c r="F242" s="335"/>
      <c r="G242" s="24"/>
      <c r="H242" s="26"/>
      <c r="I242" s="138" t="str">
        <f>IF(G242="", "", IF(E242="Billets de train", "", IF(E242="", "", VLOOKUP(G242, Listes!$G$31:$H$33, 2, FALSE))))</f>
        <v/>
      </c>
      <c r="J242" s="106"/>
    </row>
    <row r="243" spans="1:10" ht="20.100000000000001" customHeight="1" x14ac:dyDescent="0.25">
      <c r="A243" s="51">
        <v>238</v>
      </c>
      <c r="B243" s="23"/>
      <c r="C243" s="23"/>
      <c r="D243" s="24"/>
      <c r="E243" s="24"/>
      <c r="F243" s="335"/>
      <c r="G243" s="24"/>
      <c r="H243" s="26"/>
      <c r="I243" s="138" t="str">
        <f>IF(G243="", "", IF(E243="Billets de train", "", IF(E243="", "", VLOOKUP(G243, Listes!$G$31:$H$33, 2, FALSE))))</f>
        <v/>
      </c>
      <c r="J243" s="106"/>
    </row>
    <row r="244" spans="1:10" ht="20.100000000000001" customHeight="1" x14ac:dyDescent="0.25">
      <c r="A244" s="51">
        <v>239</v>
      </c>
      <c r="B244" s="23"/>
      <c r="C244" s="23"/>
      <c r="D244" s="24"/>
      <c r="E244" s="24"/>
      <c r="F244" s="335"/>
      <c r="G244" s="24"/>
      <c r="H244" s="26"/>
      <c r="I244" s="138" t="str">
        <f>IF(G244="", "", IF(E244="Billets de train", "", IF(E244="", "", VLOOKUP(G244, Listes!$G$31:$H$33, 2, FALSE))))</f>
        <v/>
      </c>
      <c r="J244" s="106"/>
    </row>
    <row r="245" spans="1:10" ht="20.100000000000001" customHeight="1" x14ac:dyDescent="0.25">
      <c r="A245" s="51">
        <v>240</v>
      </c>
      <c r="B245" s="23"/>
      <c r="C245" s="23"/>
      <c r="D245" s="24"/>
      <c r="E245" s="24"/>
      <c r="F245" s="335"/>
      <c r="G245" s="24"/>
      <c r="H245" s="26"/>
      <c r="I245" s="138" t="str">
        <f>IF(G245="", "", IF(E245="Billets de train", "", IF(E245="", "", VLOOKUP(G245, Listes!$G$31:$H$33, 2, FALSE))))</f>
        <v/>
      </c>
      <c r="J245" s="106"/>
    </row>
    <row r="246" spans="1:10" ht="20.100000000000001" customHeight="1" x14ac:dyDescent="0.25">
      <c r="A246" s="51">
        <v>241</v>
      </c>
      <c r="B246" s="23"/>
      <c r="C246" s="23"/>
      <c r="D246" s="24"/>
      <c r="E246" s="24"/>
      <c r="F246" s="335"/>
      <c r="G246" s="24"/>
      <c r="H246" s="26"/>
      <c r="I246" s="138" t="str">
        <f>IF(G246="", "", IF(E246="Billets de train", "", IF(E246="", "", VLOOKUP(G246, Listes!$G$31:$H$33, 2, FALSE))))</f>
        <v/>
      </c>
      <c r="J246" s="106"/>
    </row>
    <row r="247" spans="1:10" ht="20.100000000000001" customHeight="1" x14ac:dyDescent="0.25">
      <c r="A247" s="51">
        <v>242</v>
      </c>
      <c r="B247" s="23"/>
      <c r="C247" s="23"/>
      <c r="D247" s="24"/>
      <c r="E247" s="24"/>
      <c r="F247" s="335"/>
      <c r="G247" s="24"/>
      <c r="H247" s="26"/>
      <c r="I247" s="138" t="str">
        <f>IF(G247="", "", IF(E247="Billets de train", "", IF(E247="", "", VLOOKUP(G247, Listes!$G$31:$H$33, 2, FALSE))))</f>
        <v/>
      </c>
      <c r="J247" s="106"/>
    </row>
    <row r="248" spans="1:10" ht="20.100000000000001" customHeight="1" x14ac:dyDescent="0.25">
      <c r="A248" s="51">
        <v>243</v>
      </c>
      <c r="B248" s="23"/>
      <c r="C248" s="23"/>
      <c r="D248" s="24"/>
      <c r="E248" s="24"/>
      <c r="F248" s="335"/>
      <c r="G248" s="24"/>
      <c r="H248" s="26"/>
      <c r="I248" s="138" t="str">
        <f>IF(G248="", "", IF(E248="Billets de train", "", IF(E248="", "", VLOOKUP(G248, Listes!$G$31:$H$33, 2, FALSE))))</f>
        <v/>
      </c>
      <c r="J248" s="106"/>
    </row>
    <row r="249" spans="1:10" ht="20.100000000000001" customHeight="1" x14ac:dyDescent="0.25">
      <c r="A249" s="51">
        <v>244</v>
      </c>
      <c r="B249" s="23"/>
      <c r="C249" s="23"/>
      <c r="D249" s="24"/>
      <c r="E249" s="24"/>
      <c r="F249" s="335"/>
      <c r="G249" s="24"/>
      <c r="H249" s="26"/>
      <c r="I249" s="138" t="str">
        <f>IF(G249="", "", IF(E249="Billets de train", "", IF(E249="", "", VLOOKUP(G249, Listes!$G$31:$H$33, 2, FALSE))))</f>
        <v/>
      </c>
      <c r="J249" s="106"/>
    </row>
    <row r="250" spans="1:10" ht="20.100000000000001" customHeight="1" x14ac:dyDescent="0.25">
      <c r="A250" s="51">
        <v>245</v>
      </c>
      <c r="B250" s="23"/>
      <c r="C250" s="23"/>
      <c r="D250" s="24"/>
      <c r="E250" s="24"/>
      <c r="F250" s="335"/>
      <c r="G250" s="24"/>
      <c r="H250" s="26"/>
      <c r="I250" s="138" t="str">
        <f>IF(G250="", "", IF(E250="Billets de train", "", IF(E250="", "", VLOOKUP(G250, Listes!$G$31:$H$33, 2, FALSE))))</f>
        <v/>
      </c>
      <c r="J250" s="106"/>
    </row>
    <row r="251" spans="1:10" ht="20.100000000000001" customHeight="1" x14ac:dyDescent="0.25">
      <c r="A251" s="51">
        <v>246</v>
      </c>
      <c r="B251" s="23"/>
      <c r="C251" s="23"/>
      <c r="D251" s="24"/>
      <c r="E251" s="24"/>
      <c r="F251" s="335"/>
      <c r="G251" s="24"/>
      <c r="H251" s="26"/>
      <c r="I251" s="138" t="str">
        <f>IF(G251="", "", IF(E251="Billets de train", "", IF(E251="", "", VLOOKUP(G251, Listes!$G$31:$H$33, 2, FALSE))))</f>
        <v/>
      </c>
      <c r="J251" s="106"/>
    </row>
    <row r="252" spans="1:10" ht="20.100000000000001" customHeight="1" x14ac:dyDescent="0.25">
      <c r="A252" s="51">
        <v>247</v>
      </c>
      <c r="B252" s="23"/>
      <c r="C252" s="23"/>
      <c r="D252" s="24"/>
      <c r="E252" s="24"/>
      <c r="F252" s="335"/>
      <c r="G252" s="24"/>
      <c r="H252" s="26"/>
      <c r="I252" s="138" t="str">
        <f>IF(G252="", "", IF(E252="Billets de train", "", IF(E252="", "", VLOOKUP(G252, Listes!$G$31:$H$33, 2, FALSE))))</f>
        <v/>
      </c>
      <c r="J252" s="106"/>
    </row>
    <row r="253" spans="1:10" ht="20.100000000000001" customHeight="1" x14ac:dyDescent="0.25">
      <c r="A253" s="51">
        <v>248</v>
      </c>
      <c r="B253" s="23"/>
      <c r="C253" s="23"/>
      <c r="D253" s="24"/>
      <c r="E253" s="24"/>
      <c r="F253" s="335"/>
      <c r="G253" s="24"/>
      <c r="H253" s="26"/>
      <c r="I253" s="138" t="str">
        <f>IF(G253="", "", IF(E253="Billets de train", "", IF(E253="", "", VLOOKUP(G253, Listes!$G$31:$H$33, 2, FALSE))))</f>
        <v/>
      </c>
      <c r="J253" s="106"/>
    </row>
    <row r="254" spans="1:10" ht="20.100000000000001" customHeight="1" x14ac:dyDescent="0.25">
      <c r="A254" s="51">
        <v>249</v>
      </c>
      <c r="B254" s="23"/>
      <c r="C254" s="23"/>
      <c r="D254" s="24"/>
      <c r="E254" s="24"/>
      <c r="F254" s="335"/>
      <c r="G254" s="24"/>
      <c r="H254" s="26"/>
      <c r="I254" s="138" t="str">
        <f>IF(G254="", "", IF(E254="Billets de train", "", IF(E254="", "", VLOOKUP(G254, Listes!$G$31:$H$33, 2, FALSE))))</f>
        <v/>
      </c>
      <c r="J254" s="106"/>
    </row>
    <row r="255" spans="1:10" ht="20.100000000000001" customHeight="1" x14ac:dyDescent="0.25">
      <c r="A255" s="51">
        <v>250</v>
      </c>
      <c r="B255" s="23"/>
      <c r="C255" s="23"/>
      <c r="D255" s="24"/>
      <c r="E255" s="24"/>
      <c r="F255" s="335"/>
      <c r="G255" s="24"/>
      <c r="H255" s="26"/>
      <c r="I255" s="138" t="str">
        <f>IF(G255="", "", IF(E255="Billets de train", "", IF(E255="", "", VLOOKUP(G255, Listes!$G$31:$H$33, 2, FALSE))))</f>
        <v/>
      </c>
      <c r="J255" s="106"/>
    </row>
    <row r="256" spans="1:10" ht="20.100000000000001" customHeight="1" x14ac:dyDescent="0.25">
      <c r="A256" s="51">
        <v>251</v>
      </c>
      <c r="B256" s="23"/>
      <c r="C256" s="23"/>
      <c r="D256" s="24"/>
      <c r="E256" s="24"/>
      <c r="F256" s="335"/>
      <c r="G256" s="24"/>
      <c r="H256" s="26"/>
      <c r="I256" s="138" t="str">
        <f>IF(G256="", "", IF(E256="Billets de train", "", IF(E256="", "", VLOOKUP(G256, Listes!$G$31:$H$33, 2, FALSE))))</f>
        <v/>
      </c>
      <c r="J256" s="106"/>
    </row>
    <row r="257" spans="1:10" ht="20.100000000000001" customHeight="1" x14ac:dyDescent="0.25">
      <c r="A257" s="51">
        <v>252</v>
      </c>
      <c r="B257" s="23"/>
      <c r="C257" s="23"/>
      <c r="D257" s="24"/>
      <c r="E257" s="24"/>
      <c r="F257" s="335"/>
      <c r="G257" s="24"/>
      <c r="H257" s="26"/>
      <c r="I257" s="138" t="str">
        <f>IF(G257="", "", IF(E257="Billets de train", "", IF(E257="", "", VLOOKUP(G257, Listes!$G$31:$H$33, 2, FALSE))))</f>
        <v/>
      </c>
      <c r="J257" s="106"/>
    </row>
    <row r="258" spans="1:10" ht="20.100000000000001" customHeight="1" x14ac:dyDescent="0.25">
      <c r="A258" s="51">
        <v>253</v>
      </c>
      <c r="B258" s="23"/>
      <c r="C258" s="23"/>
      <c r="D258" s="24"/>
      <c r="E258" s="24"/>
      <c r="F258" s="335"/>
      <c r="G258" s="24"/>
      <c r="H258" s="26"/>
      <c r="I258" s="138" t="str">
        <f>IF(G258="", "", IF(E258="Billets de train", "", IF(E258="", "", VLOOKUP(G258, Listes!$G$31:$H$33, 2, FALSE))))</f>
        <v/>
      </c>
      <c r="J258" s="106"/>
    </row>
    <row r="259" spans="1:10" ht="20.100000000000001" customHeight="1" x14ac:dyDescent="0.25">
      <c r="A259" s="51">
        <v>254</v>
      </c>
      <c r="B259" s="23"/>
      <c r="C259" s="23"/>
      <c r="D259" s="24"/>
      <c r="E259" s="24"/>
      <c r="F259" s="335"/>
      <c r="G259" s="24"/>
      <c r="H259" s="26"/>
      <c r="I259" s="138" t="str">
        <f>IF(G259="", "", IF(E259="Billets de train", "", IF(E259="", "", VLOOKUP(G259, Listes!$G$31:$H$33, 2, FALSE))))</f>
        <v/>
      </c>
      <c r="J259" s="106"/>
    </row>
    <row r="260" spans="1:10" ht="20.100000000000001" customHeight="1" x14ac:dyDescent="0.25">
      <c r="A260" s="51">
        <v>255</v>
      </c>
      <c r="B260" s="23"/>
      <c r="C260" s="23"/>
      <c r="D260" s="24"/>
      <c r="E260" s="24"/>
      <c r="F260" s="335"/>
      <c r="G260" s="24"/>
      <c r="H260" s="26"/>
      <c r="I260" s="138" t="str">
        <f>IF(G260="", "", IF(E260="Billets de train", "", IF(E260="", "", VLOOKUP(G260, Listes!$G$31:$H$33, 2, FALSE))))</f>
        <v/>
      </c>
      <c r="J260" s="106"/>
    </row>
    <row r="261" spans="1:10" ht="20.100000000000001" customHeight="1" x14ac:dyDescent="0.25">
      <c r="A261" s="51">
        <v>256</v>
      </c>
      <c r="B261" s="23"/>
      <c r="C261" s="23"/>
      <c r="D261" s="24"/>
      <c r="E261" s="24"/>
      <c r="F261" s="335"/>
      <c r="G261" s="24"/>
      <c r="H261" s="26"/>
      <c r="I261" s="138" t="str">
        <f>IF(G261="", "", IF(E261="Billets de train", "", IF(E261="", "", VLOOKUP(G261, Listes!$G$31:$H$33, 2, FALSE))))</f>
        <v/>
      </c>
      <c r="J261" s="106"/>
    </row>
    <row r="262" spans="1:10" ht="20.100000000000001" customHeight="1" x14ac:dyDescent="0.25">
      <c r="A262" s="51">
        <v>257</v>
      </c>
      <c r="B262" s="23"/>
      <c r="C262" s="23"/>
      <c r="D262" s="24"/>
      <c r="E262" s="24"/>
      <c r="F262" s="335"/>
      <c r="G262" s="24"/>
      <c r="H262" s="26"/>
      <c r="I262" s="138" t="str">
        <f>IF(G262="", "", IF(E262="Billets de train", "", IF(E262="", "", VLOOKUP(G262, Listes!$G$31:$H$33, 2, FALSE))))</f>
        <v/>
      </c>
      <c r="J262" s="106"/>
    </row>
    <row r="263" spans="1:10" ht="20.100000000000001" customHeight="1" x14ac:dyDescent="0.25">
      <c r="A263" s="51">
        <v>258</v>
      </c>
      <c r="B263" s="23"/>
      <c r="C263" s="23"/>
      <c r="D263" s="24"/>
      <c r="E263" s="24"/>
      <c r="F263" s="335"/>
      <c r="G263" s="24"/>
      <c r="H263" s="26"/>
      <c r="I263" s="138" t="str">
        <f>IF(G263="", "", IF(E263="Billets de train", "", IF(E263="", "", VLOOKUP(G263, Listes!$G$31:$H$33, 2, FALSE))))</f>
        <v/>
      </c>
      <c r="J263" s="106"/>
    </row>
    <row r="264" spans="1:10" ht="20.100000000000001" customHeight="1" x14ac:dyDescent="0.25">
      <c r="A264" s="51">
        <v>259</v>
      </c>
      <c r="B264" s="23"/>
      <c r="C264" s="23"/>
      <c r="D264" s="24"/>
      <c r="E264" s="24"/>
      <c r="F264" s="335"/>
      <c r="G264" s="24"/>
      <c r="H264" s="26"/>
      <c r="I264" s="138" t="str">
        <f>IF(G264="", "", IF(E264="Billets de train", "", IF(E264="", "", VLOOKUP(G264, Listes!$G$31:$H$33, 2, FALSE))))</f>
        <v/>
      </c>
      <c r="J264" s="106"/>
    </row>
    <row r="265" spans="1:10" ht="20.100000000000001" customHeight="1" x14ac:dyDescent="0.25">
      <c r="A265" s="51">
        <v>260</v>
      </c>
      <c r="B265" s="23"/>
      <c r="C265" s="23"/>
      <c r="D265" s="24"/>
      <c r="E265" s="24"/>
      <c r="F265" s="335"/>
      <c r="G265" s="24"/>
      <c r="H265" s="26"/>
      <c r="I265" s="138" t="str">
        <f>IF(G265="", "", IF(E265="Billets de train", "", IF(E265="", "", VLOOKUP(G265, Listes!$G$31:$H$33, 2, FALSE))))</f>
        <v/>
      </c>
      <c r="J265" s="106"/>
    </row>
    <row r="266" spans="1:10" ht="20.100000000000001" customHeight="1" x14ac:dyDescent="0.25">
      <c r="A266" s="51">
        <v>261</v>
      </c>
      <c r="B266" s="23"/>
      <c r="C266" s="23"/>
      <c r="D266" s="24"/>
      <c r="E266" s="24"/>
      <c r="F266" s="335"/>
      <c r="G266" s="24"/>
      <c r="H266" s="26"/>
      <c r="I266" s="138" t="str">
        <f>IF(G266="", "", IF(E266="Billets de train", "", IF(E266="", "", VLOOKUP(G266, Listes!$G$31:$H$33, 2, FALSE))))</f>
        <v/>
      </c>
      <c r="J266" s="106"/>
    </row>
    <row r="267" spans="1:10" ht="20.100000000000001" customHeight="1" x14ac:dyDescent="0.25">
      <c r="A267" s="51">
        <v>262</v>
      </c>
      <c r="B267" s="23"/>
      <c r="C267" s="23"/>
      <c r="D267" s="24"/>
      <c r="E267" s="24"/>
      <c r="F267" s="335"/>
      <c r="G267" s="24"/>
      <c r="H267" s="26"/>
      <c r="I267" s="138" t="str">
        <f>IF(G267="", "", IF(E267="Billets de train", "", IF(E267="", "", VLOOKUP(G267, Listes!$G$31:$H$33, 2, FALSE))))</f>
        <v/>
      </c>
      <c r="J267" s="106"/>
    </row>
    <row r="268" spans="1:10" ht="20.100000000000001" customHeight="1" x14ac:dyDescent="0.25">
      <c r="A268" s="51">
        <v>263</v>
      </c>
      <c r="B268" s="23"/>
      <c r="C268" s="23"/>
      <c r="D268" s="24"/>
      <c r="E268" s="24"/>
      <c r="F268" s="335"/>
      <c r="G268" s="24"/>
      <c r="H268" s="26"/>
      <c r="I268" s="138" t="str">
        <f>IF(G268="", "", IF(E268="Billets de train", "", IF(E268="", "", VLOOKUP(G268, Listes!$G$31:$H$33, 2, FALSE))))</f>
        <v/>
      </c>
      <c r="J268" s="106"/>
    </row>
    <row r="269" spans="1:10" ht="20.100000000000001" customHeight="1" x14ac:dyDescent="0.25">
      <c r="A269" s="51">
        <v>264</v>
      </c>
      <c r="B269" s="23"/>
      <c r="C269" s="23"/>
      <c r="D269" s="24"/>
      <c r="E269" s="24"/>
      <c r="F269" s="335"/>
      <c r="G269" s="24"/>
      <c r="H269" s="26"/>
      <c r="I269" s="138" t="str">
        <f>IF(G269="", "", IF(E269="Billets de train", "", IF(E269="", "", VLOOKUP(G269, Listes!$G$31:$H$33, 2, FALSE))))</f>
        <v/>
      </c>
      <c r="J269" s="106"/>
    </row>
    <row r="270" spans="1:10" ht="20.100000000000001" customHeight="1" x14ac:dyDescent="0.25">
      <c r="A270" s="51">
        <v>265</v>
      </c>
      <c r="B270" s="23"/>
      <c r="C270" s="23"/>
      <c r="D270" s="24"/>
      <c r="E270" s="24"/>
      <c r="F270" s="335"/>
      <c r="G270" s="24"/>
      <c r="H270" s="26"/>
      <c r="I270" s="138" t="str">
        <f>IF(G270="", "", IF(E270="Billets de train", "", IF(E270="", "", VLOOKUP(G270, Listes!$G$31:$H$33, 2, FALSE))))</f>
        <v/>
      </c>
      <c r="J270" s="106"/>
    </row>
    <row r="271" spans="1:10" ht="20.100000000000001" customHeight="1" x14ac:dyDescent="0.25">
      <c r="A271" s="51">
        <v>266</v>
      </c>
      <c r="B271" s="23"/>
      <c r="C271" s="23"/>
      <c r="D271" s="24"/>
      <c r="E271" s="24"/>
      <c r="F271" s="335"/>
      <c r="G271" s="24"/>
      <c r="H271" s="26"/>
      <c r="I271" s="138" t="str">
        <f>IF(G271="", "", IF(E271="Billets de train", "", IF(E271="", "", VLOOKUP(G271, Listes!$G$31:$H$33, 2, FALSE))))</f>
        <v/>
      </c>
      <c r="J271" s="106"/>
    </row>
    <row r="272" spans="1:10" ht="20.100000000000001" customHeight="1" x14ac:dyDescent="0.25">
      <c r="A272" s="51">
        <v>267</v>
      </c>
      <c r="B272" s="23"/>
      <c r="C272" s="23"/>
      <c r="D272" s="24"/>
      <c r="E272" s="24"/>
      <c r="F272" s="335"/>
      <c r="G272" s="24"/>
      <c r="H272" s="26"/>
      <c r="I272" s="138" t="str">
        <f>IF(G272="", "", IF(E272="Billets de train", "", IF(E272="", "", VLOOKUP(G272, Listes!$G$31:$H$33, 2, FALSE))))</f>
        <v/>
      </c>
      <c r="J272" s="106"/>
    </row>
    <row r="273" spans="1:10" ht="20.100000000000001" customHeight="1" x14ac:dyDescent="0.25">
      <c r="A273" s="51">
        <v>268</v>
      </c>
      <c r="B273" s="23"/>
      <c r="C273" s="23"/>
      <c r="D273" s="24"/>
      <c r="E273" s="24"/>
      <c r="F273" s="335"/>
      <c r="G273" s="24"/>
      <c r="H273" s="26"/>
      <c r="I273" s="138" t="str">
        <f>IF(G273="", "", IF(E273="Billets de train", "", IF(E273="", "", VLOOKUP(G273, Listes!$G$31:$H$33, 2, FALSE))))</f>
        <v/>
      </c>
      <c r="J273" s="106"/>
    </row>
    <row r="274" spans="1:10" ht="20.100000000000001" customHeight="1" x14ac:dyDescent="0.25">
      <c r="A274" s="51">
        <v>269</v>
      </c>
      <c r="B274" s="23"/>
      <c r="C274" s="23"/>
      <c r="D274" s="24"/>
      <c r="E274" s="24"/>
      <c r="F274" s="335"/>
      <c r="G274" s="24"/>
      <c r="H274" s="26"/>
      <c r="I274" s="138" t="str">
        <f>IF(G274="", "", IF(E274="Billets de train", "", IF(E274="", "", VLOOKUP(G274, Listes!$G$31:$H$33, 2, FALSE))))</f>
        <v/>
      </c>
      <c r="J274" s="106"/>
    </row>
    <row r="275" spans="1:10" ht="20.100000000000001" customHeight="1" x14ac:dyDescent="0.25">
      <c r="A275" s="51">
        <v>270</v>
      </c>
      <c r="B275" s="23"/>
      <c r="C275" s="23"/>
      <c r="D275" s="24"/>
      <c r="E275" s="24"/>
      <c r="F275" s="335"/>
      <c r="G275" s="24"/>
      <c r="H275" s="26"/>
      <c r="I275" s="138" t="str">
        <f>IF(G275="", "", IF(E275="Billets de train", "", IF(E275="", "", VLOOKUP(G275, Listes!$G$31:$H$33, 2, FALSE))))</f>
        <v/>
      </c>
      <c r="J275" s="106"/>
    </row>
    <row r="276" spans="1:10" ht="20.100000000000001" customHeight="1" x14ac:dyDescent="0.25">
      <c r="A276" s="51">
        <v>271</v>
      </c>
      <c r="B276" s="23"/>
      <c r="C276" s="23"/>
      <c r="D276" s="24"/>
      <c r="E276" s="24"/>
      <c r="F276" s="335"/>
      <c r="G276" s="24"/>
      <c r="H276" s="26"/>
      <c r="I276" s="138" t="str">
        <f>IF(G276="", "", IF(E276="Billets de train", "", IF(E276="", "", VLOOKUP(G276, Listes!$G$31:$H$33, 2, FALSE))))</f>
        <v/>
      </c>
      <c r="J276" s="106"/>
    </row>
    <row r="277" spans="1:10" ht="20.100000000000001" customHeight="1" x14ac:dyDescent="0.25">
      <c r="A277" s="51">
        <v>272</v>
      </c>
      <c r="B277" s="23"/>
      <c r="C277" s="23"/>
      <c r="D277" s="24"/>
      <c r="E277" s="24"/>
      <c r="F277" s="335"/>
      <c r="G277" s="24"/>
      <c r="H277" s="26"/>
      <c r="I277" s="138" t="str">
        <f>IF(G277="", "", IF(E277="Billets de train", "", IF(E277="", "", VLOOKUP(G277, Listes!$G$31:$H$33, 2, FALSE))))</f>
        <v/>
      </c>
      <c r="J277" s="106"/>
    </row>
    <row r="278" spans="1:10" ht="20.100000000000001" customHeight="1" x14ac:dyDescent="0.25">
      <c r="A278" s="51">
        <v>273</v>
      </c>
      <c r="B278" s="23"/>
      <c r="C278" s="23"/>
      <c r="D278" s="24"/>
      <c r="E278" s="24"/>
      <c r="F278" s="335"/>
      <c r="G278" s="24"/>
      <c r="H278" s="26"/>
      <c r="I278" s="138" t="str">
        <f>IF(G278="", "", IF(E278="Billets de train", "", IF(E278="", "", VLOOKUP(G278, Listes!$G$31:$H$33, 2, FALSE))))</f>
        <v/>
      </c>
      <c r="J278" s="106"/>
    </row>
    <row r="279" spans="1:10" ht="20.100000000000001" customHeight="1" x14ac:dyDescent="0.25">
      <c r="A279" s="51">
        <v>274</v>
      </c>
      <c r="B279" s="23"/>
      <c r="C279" s="23"/>
      <c r="D279" s="24"/>
      <c r="E279" s="24"/>
      <c r="F279" s="335"/>
      <c r="G279" s="24"/>
      <c r="H279" s="26"/>
      <c r="I279" s="138" t="str">
        <f>IF(G279="", "", IF(E279="Billets de train", "", IF(E279="", "", VLOOKUP(G279, Listes!$G$31:$H$33, 2, FALSE))))</f>
        <v/>
      </c>
      <c r="J279" s="106"/>
    </row>
    <row r="280" spans="1:10" ht="20.100000000000001" customHeight="1" x14ac:dyDescent="0.25">
      <c r="A280" s="51">
        <v>275</v>
      </c>
      <c r="B280" s="23"/>
      <c r="C280" s="23"/>
      <c r="D280" s="24"/>
      <c r="E280" s="24"/>
      <c r="F280" s="335"/>
      <c r="G280" s="24"/>
      <c r="H280" s="26"/>
      <c r="I280" s="138" t="str">
        <f>IF(G280="", "", IF(E280="Billets de train", "", IF(E280="", "", VLOOKUP(G280, Listes!$G$31:$H$33, 2, FALSE))))</f>
        <v/>
      </c>
      <c r="J280" s="106"/>
    </row>
    <row r="281" spans="1:10" ht="20.100000000000001" customHeight="1" x14ac:dyDescent="0.25">
      <c r="A281" s="51">
        <v>276</v>
      </c>
      <c r="B281" s="23"/>
      <c r="C281" s="23"/>
      <c r="D281" s="24"/>
      <c r="E281" s="24"/>
      <c r="F281" s="335"/>
      <c r="G281" s="24"/>
      <c r="H281" s="26"/>
      <c r="I281" s="138" t="str">
        <f>IF(G281="", "", IF(E281="Billets de train", "", IF(E281="", "", VLOOKUP(G281, Listes!$G$31:$H$33, 2, FALSE))))</f>
        <v/>
      </c>
      <c r="J281" s="106"/>
    </row>
    <row r="282" spans="1:10" ht="20.100000000000001" customHeight="1" x14ac:dyDescent="0.25">
      <c r="A282" s="51">
        <v>277</v>
      </c>
      <c r="B282" s="23"/>
      <c r="C282" s="23"/>
      <c r="D282" s="24"/>
      <c r="E282" s="24"/>
      <c r="F282" s="335"/>
      <c r="G282" s="24"/>
      <c r="H282" s="26"/>
      <c r="I282" s="138" t="str">
        <f>IF(G282="", "", IF(E282="Billets de train", "", IF(E282="", "", VLOOKUP(G282, Listes!$G$31:$H$33, 2, FALSE))))</f>
        <v/>
      </c>
      <c r="J282" s="106"/>
    </row>
    <row r="283" spans="1:10" ht="20.100000000000001" customHeight="1" x14ac:dyDescent="0.25">
      <c r="A283" s="51">
        <v>278</v>
      </c>
      <c r="B283" s="23"/>
      <c r="C283" s="23"/>
      <c r="D283" s="24"/>
      <c r="E283" s="24"/>
      <c r="F283" s="335"/>
      <c r="G283" s="24"/>
      <c r="H283" s="26"/>
      <c r="I283" s="138" t="str">
        <f>IF(G283="", "", IF(E283="Billets de train", "", IF(E283="", "", VLOOKUP(G283, Listes!$G$31:$H$33, 2, FALSE))))</f>
        <v/>
      </c>
      <c r="J283" s="106"/>
    </row>
    <row r="284" spans="1:10" ht="20.100000000000001" customHeight="1" x14ac:dyDescent="0.25">
      <c r="A284" s="51">
        <v>279</v>
      </c>
      <c r="B284" s="23"/>
      <c r="C284" s="23"/>
      <c r="D284" s="24"/>
      <c r="E284" s="24"/>
      <c r="F284" s="335"/>
      <c r="G284" s="24"/>
      <c r="H284" s="26"/>
      <c r="I284" s="138" t="str">
        <f>IF(G284="", "", IF(E284="Billets de train", "", IF(E284="", "", VLOOKUP(G284, Listes!$G$31:$H$33, 2, FALSE))))</f>
        <v/>
      </c>
      <c r="J284" s="106"/>
    </row>
    <row r="285" spans="1:10" ht="20.100000000000001" customHeight="1" x14ac:dyDescent="0.25">
      <c r="A285" s="51">
        <v>280</v>
      </c>
      <c r="B285" s="23"/>
      <c r="C285" s="23"/>
      <c r="D285" s="24"/>
      <c r="E285" s="24"/>
      <c r="F285" s="335"/>
      <c r="G285" s="24"/>
      <c r="H285" s="26"/>
      <c r="I285" s="138" t="str">
        <f>IF(G285="", "", IF(E285="Billets de train", "", IF(E285="", "", VLOOKUP(G285, Listes!$G$31:$H$33, 2, FALSE))))</f>
        <v/>
      </c>
      <c r="J285" s="106"/>
    </row>
    <row r="286" spans="1:10" ht="20.100000000000001" customHeight="1" x14ac:dyDescent="0.25">
      <c r="A286" s="51">
        <v>281</v>
      </c>
      <c r="B286" s="23"/>
      <c r="C286" s="23"/>
      <c r="D286" s="24"/>
      <c r="E286" s="24"/>
      <c r="F286" s="335"/>
      <c r="G286" s="24"/>
      <c r="H286" s="26"/>
      <c r="I286" s="138" t="str">
        <f>IF(G286="", "", IF(E286="Billets de train", "", IF(E286="", "", VLOOKUP(G286, Listes!$G$31:$H$33, 2, FALSE))))</f>
        <v/>
      </c>
      <c r="J286" s="106"/>
    </row>
    <row r="287" spans="1:10" ht="20.100000000000001" customHeight="1" x14ac:dyDescent="0.25">
      <c r="A287" s="51">
        <v>282</v>
      </c>
      <c r="B287" s="23"/>
      <c r="C287" s="23"/>
      <c r="D287" s="24"/>
      <c r="E287" s="24"/>
      <c r="F287" s="335"/>
      <c r="G287" s="24"/>
      <c r="H287" s="26"/>
      <c r="I287" s="138" t="str">
        <f>IF(G287="", "", IF(E287="Billets de train", "", IF(E287="", "", VLOOKUP(G287, Listes!$G$31:$H$33, 2, FALSE))))</f>
        <v/>
      </c>
      <c r="J287" s="106"/>
    </row>
    <row r="288" spans="1:10" ht="20.100000000000001" customHeight="1" x14ac:dyDescent="0.25">
      <c r="A288" s="51">
        <v>283</v>
      </c>
      <c r="B288" s="23"/>
      <c r="C288" s="23"/>
      <c r="D288" s="24"/>
      <c r="E288" s="24"/>
      <c r="F288" s="335"/>
      <c r="G288" s="24"/>
      <c r="H288" s="26"/>
      <c r="I288" s="138" t="str">
        <f>IF(G288="", "", IF(E288="Billets de train", "", IF(E288="", "", VLOOKUP(G288, Listes!$G$31:$H$33, 2, FALSE))))</f>
        <v/>
      </c>
      <c r="J288" s="106"/>
    </row>
    <row r="289" spans="1:10" ht="20.100000000000001" customHeight="1" x14ac:dyDescent="0.25">
      <c r="A289" s="51">
        <v>284</v>
      </c>
      <c r="B289" s="23"/>
      <c r="C289" s="23"/>
      <c r="D289" s="24"/>
      <c r="E289" s="24"/>
      <c r="F289" s="335"/>
      <c r="G289" s="24"/>
      <c r="H289" s="26"/>
      <c r="I289" s="138" t="str">
        <f>IF(G289="", "", IF(E289="Billets de train", "", IF(E289="", "", VLOOKUP(G289, Listes!$G$31:$H$33, 2, FALSE))))</f>
        <v/>
      </c>
      <c r="J289" s="106"/>
    </row>
    <row r="290" spans="1:10" ht="20.100000000000001" customHeight="1" x14ac:dyDescent="0.25">
      <c r="A290" s="51">
        <v>285</v>
      </c>
      <c r="B290" s="23"/>
      <c r="C290" s="23"/>
      <c r="D290" s="24"/>
      <c r="E290" s="24"/>
      <c r="F290" s="335"/>
      <c r="G290" s="24"/>
      <c r="H290" s="26"/>
      <c r="I290" s="138" t="str">
        <f>IF(G290="", "", IF(E290="Billets de train", "", IF(E290="", "", VLOOKUP(G290, Listes!$G$31:$H$33, 2, FALSE))))</f>
        <v/>
      </c>
      <c r="J290" s="106"/>
    </row>
    <row r="291" spans="1:10" ht="20.100000000000001" customHeight="1" x14ac:dyDescent="0.25">
      <c r="A291" s="51">
        <v>286</v>
      </c>
      <c r="B291" s="23"/>
      <c r="C291" s="23"/>
      <c r="D291" s="24"/>
      <c r="E291" s="24"/>
      <c r="F291" s="335"/>
      <c r="G291" s="24"/>
      <c r="H291" s="26"/>
      <c r="I291" s="138" t="str">
        <f>IF(G291="", "", IF(E291="Billets de train", "", IF(E291="", "", VLOOKUP(G291, Listes!$G$31:$H$33, 2, FALSE))))</f>
        <v/>
      </c>
      <c r="J291" s="106"/>
    </row>
    <row r="292" spans="1:10" ht="20.100000000000001" customHeight="1" x14ac:dyDescent="0.25">
      <c r="A292" s="51">
        <v>287</v>
      </c>
      <c r="B292" s="23"/>
      <c r="C292" s="23"/>
      <c r="D292" s="24"/>
      <c r="E292" s="24"/>
      <c r="F292" s="335"/>
      <c r="G292" s="24"/>
      <c r="H292" s="26"/>
      <c r="I292" s="138" t="str">
        <f>IF(G292="", "", IF(E292="Billets de train", "", IF(E292="", "", VLOOKUP(G292, Listes!$G$31:$H$33, 2, FALSE))))</f>
        <v/>
      </c>
      <c r="J292" s="106"/>
    </row>
    <row r="293" spans="1:10" ht="20.100000000000001" customHeight="1" x14ac:dyDescent="0.25">
      <c r="A293" s="51">
        <v>288</v>
      </c>
      <c r="B293" s="23"/>
      <c r="C293" s="23"/>
      <c r="D293" s="24"/>
      <c r="E293" s="24"/>
      <c r="F293" s="335"/>
      <c r="G293" s="24"/>
      <c r="H293" s="26"/>
      <c r="I293" s="138" t="str">
        <f>IF(G293="", "", IF(E293="Billets de train", "", IF(E293="", "", VLOOKUP(G293, Listes!$G$31:$H$33, 2, FALSE))))</f>
        <v/>
      </c>
      <c r="J293" s="106"/>
    </row>
    <row r="294" spans="1:10" ht="20.100000000000001" customHeight="1" x14ac:dyDescent="0.25">
      <c r="A294" s="51">
        <v>289</v>
      </c>
      <c r="B294" s="23"/>
      <c r="C294" s="23"/>
      <c r="D294" s="24"/>
      <c r="E294" s="24"/>
      <c r="F294" s="335"/>
      <c r="G294" s="24"/>
      <c r="H294" s="26"/>
      <c r="I294" s="138" t="str">
        <f>IF(G294="", "", IF(E294="Billets de train", "", IF(E294="", "", VLOOKUP(G294, Listes!$G$31:$H$33, 2, FALSE))))</f>
        <v/>
      </c>
      <c r="J294" s="106"/>
    </row>
    <row r="295" spans="1:10" ht="20.100000000000001" customHeight="1" x14ac:dyDescent="0.25">
      <c r="A295" s="51">
        <v>290</v>
      </c>
      <c r="B295" s="23"/>
      <c r="C295" s="23"/>
      <c r="D295" s="24"/>
      <c r="E295" s="24"/>
      <c r="F295" s="335"/>
      <c r="G295" s="24"/>
      <c r="H295" s="26"/>
      <c r="I295" s="138" t="str">
        <f>IF(G295="", "", IF(E295="Billets de train", "", IF(E295="", "", VLOOKUP(G295, Listes!$G$31:$H$33, 2, FALSE))))</f>
        <v/>
      </c>
      <c r="J295" s="106"/>
    </row>
    <row r="296" spans="1:10" ht="20.100000000000001" customHeight="1" x14ac:dyDescent="0.25">
      <c r="A296" s="51">
        <v>291</v>
      </c>
      <c r="B296" s="23"/>
      <c r="C296" s="23"/>
      <c r="D296" s="24"/>
      <c r="E296" s="24"/>
      <c r="F296" s="335"/>
      <c r="G296" s="24"/>
      <c r="H296" s="26"/>
      <c r="I296" s="138" t="str">
        <f>IF(G296="", "", IF(E296="Billets de train", "", IF(E296="", "", VLOOKUP(G296, Listes!$G$31:$H$33, 2, FALSE))))</f>
        <v/>
      </c>
      <c r="J296" s="106"/>
    </row>
    <row r="297" spans="1:10" ht="20.100000000000001" customHeight="1" x14ac:dyDescent="0.25">
      <c r="A297" s="51">
        <v>292</v>
      </c>
      <c r="B297" s="23"/>
      <c r="C297" s="23"/>
      <c r="D297" s="24"/>
      <c r="E297" s="24"/>
      <c r="F297" s="335"/>
      <c r="G297" s="24"/>
      <c r="H297" s="26"/>
      <c r="I297" s="138" t="str">
        <f>IF(G297="", "", IF(E297="Billets de train", "", IF(E297="", "", VLOOKUP(G297, Listes!$G$31:$H$33, 2, FALSE))))</f>
        <v/>
      </c>
      <c r="J297" s="106"/>
    </row>
    <row r="298" spans="1:10" ht="20.100000000000001" customHeight="1" x14ac:dyDescent="0.25">
      <c r="A298" s="51">
        <v>293</v>
      </c>
      <c r="B298" s="23"/>
      <c r="C298" s="23"/>
      <c r="D298" s="24"/>
      <c r="E298" s="24"/>
      <c r="F298" s="335"/>
      <c r="G298" s="24"/>
      <c r="H298" s="26"/>
      <c r="I298" s="138" t="str">
        <f>IF(G298="", "", IF(E298="Billets de train", "", IF(E298="", "", VLOOKUP(G298, Listes!$G$31:$H$33, 2, FALSE))))</f>
        <v/>
      </c>
      <c r="J298" s="106"/>
    </row>
    <row r="299" spans="1:10" ht="20.100000000000001" customHeight="1" x14ac:dyDescent="0.25">
      <c r="A299" s="51">
        <v>294</v>
      </c>
      <c r="B299" s="23"/>
      <c r="C299" s="23"/>
      <c r="D299" s="24"/>
      <c r="E299" s="24"/>
      <c r="F299" s="335"/>
      <c r="G299" s="24"/>
      <c r="H299" s="26"/>
      <c r="I299" s="138" t="str">
        <f>IF(G299="", "", IF(E299="Billets de train", "", IF(E299="", "", VLOOKUP(G299, Listes!$G$31:$H$33, 2, FALSE))))</f>
        <v/>
      </c>
      <c r="J299" s="106"/>
    </row>
    <row r="300" spans="1:10" ht="20.100000000000001" customHeight="1" x14ac:dyDescent="0.25">
      <c r="A300" s="51">
        <v>295</v>
      </c>
      <c r="B300" s="23"/>
      <c r="C300" s="23"/>
      <c r="D300" s="24"/>
      <c r="E300" s="24"/>
      <c r="F300" s="335"/>
      <c r="G300" s="24"/>
      <c r="H300" s="26"/>
      <c r="I300" s="138" t="str">
        <f>IF(G300="", "", IF(E300="Billets de train", "", IF(E300="", "", VLOOKUP(G300, Listes!$G$31:$H$33, 2, FALSE))))</f>
        <v/>
      </c>
      <c r="J300" s="106"/>
    </row>
    <row r="301" spans="1:10" ht="20.100000000000001" customHeight="1" x14ac:dyDescent="0.25">
      <c r="A301" s="51">
        <v>296</v>
      </c>
      <c r="B301" s="23"/>
      <c r="C301" s="23"/>
      <c r="D301" s="24"/>
      <c r="E301" s="24"/>
      <c r="F301" s="335"/>
      <c r="G301" s="24"/>
      <c r="H301" s="26"/>
      <c r="I301" s="138" t="str">
        <f>IF(G301="", "", IF(E301="Billets de train", "", IF(E301="", "", VLOOKUP(G301, Listes!$G$31:$H$33, 2, FALSE))))</f>
        <v/>
      </c>
      <c r="J301" s="106"/>
    </row>
    <row r="302" spans="1:10" ht="20.100000000000001" customHeight="1" x14ac:dyDescent="0.25">
      <c r="A302" s="51">
        <v>297</v>
      </c>
      <c r="B302" s="23"/>
      <c r="C302" s="23"/>
      <c r="D302" s="24"/>
      <c r="E302" s="24"/>
      <c r="F302" s="335"/>
      <c r="G302" s="24"/>
      <c r="H302" s="26"/>
      <c r="I302" s="138" t="str">
        <f>IF(G302="", "", IF(E302="Billets de train", "", IF(E302="", "", VLOOKUP(G302, Listes!$G$31:$H$33, 2, FALSE))))</f>
        <v/>
      </c>
      <c r="J302" s="106"/>
    </row>
    <row r="303" spans="1:10" ht="20.100000000000001" customHeight="1" x14ac:dyDescent="0.25">
      <c r="A303" s="51">
        <v>298</v>
      </c>
      <c r="B303" s="23"/>
      <c r="C303" s="23"/>
      <c r="D303" s="24"/>
      <c r="E303" s="24"/>
      <c r="F303" s="335"/>
      <c r="G303" s="24"/>
      <c r="H303" s="26"/>
      <c r="I303" s="138" t="str">
        <f>IF(G303="", "", IF(E303="Billets de train", "", IF(E303="", "", VLOOKUP(G303, Listes!$G$31:$H$33, 2, FALSE))))</f>
        <v/>
      </c>
      <c r="J303" s="106"/>
    </row>
    <row r="304" spans="1:10" ht="20.100000000000001" customHeight="1" x14ac:dyDescent="0.25">
      <c r="A304" s="51">
        <v>299</v>
      </c>
      <c r="B304" s="23"/>
      <c r="C304" s="23"/>
      <c r="D304" s="24"/>
      <c r="E304" s="24"/>
      <c r="F304" s="335"/>
      <c r="G304" s="24"/>
      <c r="H304" s="26"/>
      <c r="I304" s="138" t="str">
        <f>IF(G304="", "", IF(E304="Billets de train", "", IF(E304="", "", VLOOKUP(G304, Listes!$G$31:$H$33, 2, FALSE))))</f>
        <v/>
      </c>
      <c r="J304" s="106"/>
    </row>
    <row r="305" spans="1:10" ht="20.100000000000001" customHeight="1" x14ac:dyDescent="0.25">
      <c r="A305" s="51">
        <v>300</v>
      </c>
      <c r="B305" s="23"/>
      <c r="C305" s="23"/>
      <c r="D305" s="24"/>
      <c r="E305" s="24"/>
      <c r="F305" s="335"/>
      <c r="G305" s="24"/>
      <c r="H305" s="26"/>
      <c r="I305" s="138" t="str">
        <f>IF(G305="", "", IF(E305="Billets de train", "", IF(E305="", "", VLOOKUP(G305, Listes!$G$31:$H$33, 2, FALSE))))</f>
        <v/>
      </c>
      <c r="J305" s="106"/>
    </row>
    <row r="306" spans="1:10" ht="20.100000000000001" customHeight="1" x14ac:dyDescent="0.25">
      <c r="A306" s="51">
        <v>301</v>
      </c>
      <c r="B306" s="23"/>
      <c r="C306" s="23"/>
      <c r="D306" s="24"/>
      <c r="E306" s="24"/>
      <c r="F306" s="335"/>
      <c r="G306" s="24"/>
      <c r="H306" s="26"/>
      <c r="I306" s="138" t="str">
        <f>IF(G306="", "", IF(E306="Billets de train", "", IF(E306="", "", VLOOKUP(G306, Listes!$G$31:$H$33, 2, FALSE))))</f>
        <v/>
      </c>
      <c r="J306" s="106"/>
    </row>
    <row r="307" spans="1:10" ht="20.100000000000001" customHeight="1" x14ac:dyDescent="0.25">
      <c r="A307" s="51">
        <v>302</v>
      </c>
      <c r="B307" s="23"/>
      <c r="C307" s="23"/>
      <c r="D307" s="24"/>
      <c r="E307" s="24"/>
      <c r="F307" s="335"/>
      <c r="G307" s="24"/>
      <c r="H307" s="26"/>
      <c r="I307" s="138" t="str">
        <f>IF(G307="", "", IF(E307="Billets de train", "", IF(E307="", "", VLOOKUP(G307, Listes!$G$31:$H$33, 2, FALSE))))</f>
        <v/>
      </c>
      <c r="J307" s="106"/>
    </row>
    <row r="308" spans="1:10" ht="20.100000000000001" customHeight="1" x14ac:dyDescent="0.25">
      <c r="A308" s="51">
        <v>303</v>
      </c>
      <c r="B308" s="23"/>
      <c r="C308" s="23"/>
      <c r="D308" s="24"/>
      <c r="E308" s="24"/>
      <c r="F308" s="335"/>
      <c r="G308" s="24"/>
      <c r="H308" s="26"/>
      <c r="I308" s="138" t="str">
        <f>IF(G308="", "", IF(E308="Billets de train", "", IF(E308="", "", VLOOKUP(G308, Listes!$G$31:$H$33, 2, FALSE))))</f>
        <v/>
      </c>
      <c r="J308" s="106"/>
    </row>
    <row r="309" spans="1:10" ht="20.100000000000001" customHeight="1" x14ac:dyDescent="0.25">
      <c r="A309" s="51">
        <v>304</v>
      </c>
      <c r="B309" s="23"/>
      <c r="C309" s="23"/>
      <c r="D309" s="24"/>
      <c r="E309" s="24"/>
      <c r="F309" s="335"/>
      <c r="G309" s="24"/>
      <c r="H309" s="26"/>
      <c r="I309" s="138" t="str">
        <f>IF(G309="", "", IF(E309="Billets de train", "", IF(E309="", "", VLOOKUP(G309, Listes!$G$31:$H$33, 2, FALSE))))</f>
        <v/>
      </c>
      <c r="J309" s="106"/>
    </row>
    <row r="310" spans="1:10" ht="20.100000000000001" customHeight="1" x14ac:dyDescent="0.25">
      <c r="A310" s="51">
        <v>305</v>
      </c>
      <c r="B310" s="23"/>
      <c r="C310" s="23"/>
      <c r="D310" s="24"/>
      <c r="E310" s="24"/>
      <c r="F310" s="335"/>
      <c r="G310" s="24"/>
      <c r="H310" s="26"/>
      <c r="I310" s="138" t="str">
        <f>IF(G310="", "", IF(E310="Billets de train", "", IF(E310="", "", VLOOKUP(G310, Listes!$G$31:$H$33, 2, FALSE))))</f>
        <v/>
      </c>
      <c r="J310" s="106"/>
    </row>
    <row r="311" spans="1:10" ht="20.100000000000001" customHeight="1" x14ac:dyDescent="0.25">
      <c r="A311" s="51">
        <v>306</v>
      </c>
      <c r="B311" s="23"/>
      <c r="C311" s="23"/>
      <c r="D311" s="24"/>
      <c r="E311" s="24"/>
      <c r="F311" s="335"/>
      <c r="G311" s="24"/>
      <c r="H311" s="26"/>
      <c r="I311" s="138" t="str">
        <f>IF(G311="", "", IF(E311="Billets de train", "", IF(E311="", "", VLOOKUP(G311, Listes!$G$31:$H$33, 2, FALSE))))</f>
        <v/>
      </c>
      <c r="J311" s="106"/>
    </row>
    <row r="312" spans="1:10" ht="20.100000000000001" customHeight="1" x14ac:dyDescent="0.25">
      <c r="A312" s="51">
        <v>307</v>
      </c>
      <c r="B312" s="23"/>
      <c r="C312" s="23"/>
      <c r="D312" s="24"/>
      <c r="E312" s="24"/>
      <c r="F312" s="335"/>
      <c r="G312" s="24"/>
      <c r="H312" s="26"/>
      <c r="I312" s="138" t="str">
        <f>IF(G312="", "", IF(E312="Billets de train", "", IF(E312="", "", VLOOKUP(G312, Listes!$G$31:$H$33, 2, FALSE))))</f>
        <v/>
      </c>
      <c r="J312" s="106"/>
    </row>
    <row r="313" spans="1:10" ht="20.100000000000001" customHeight="1" x14ac:dyDescent="0.25">
      <c r="A313" s="51">
        <v>308</v>
      </c>
      <c r="B313" s="23"/>
      <c r="C313" s="23"/>
      <c r="D313" s="24"/>
      <c r="E313" s="24"/>
      <c r="F313" s="335"/>
      <c r="G313" s="24"/>
      <c r="H313" s="26"/>
      <c r="I313" s="138" t="str">
        <f>IF(G313="", "", IF(E313="Billets de train", "", IF(E313="", "", VLOOKUP(G313, Listes!$G$31:$H$33, 2, FALSE))))</f>
        <v/>
      </c>
      <c r="J313" s="106"/>
    </row>
    <row r="314" spans="1:10" ht="20.100000000000001" customHeight="1" x14ac:dyDescent="0.25">
      <c r="A314" s="51">
        <v>309</v>
      </c>
      <c r="B314" s="23"/>
      <c r="C314" s="23"/>
      <c r="D314" s="24"/>
      <c r="E314" s="24"/>
      <c r="F314" s="335"/>
      <c r="G314" s="24"/>
      <c r="H314" s="26"/>
      <c r="I314" s="138" t="str">
        <f>IF(G314="", "", IF(E314="Billets de train", "", IF(E314="", "", VLOOKUP(G314, Listes!$G$31:$H$33, 2, FALSE))))</f>
        <v/>
      </c>
      <c r="J314" s="106"/>
    </row>
    <row r="315" spans="1:10" ht="20.100000000000001" customHeight="1" x14ac:dyDescent="0.25">
      <c r="A315" s="51">
        <v>310</v>
      </c>
      <c r="B315" s="23"/>
      <c r="C315" s="23"/>
      <c r="D315" s="24"/>
      <c r="E315" s="24"/>
      <c r="F315" s="335"/>
      <c r="G315" s="24"/>
      <c r="H315" s="26"/>
      <c r="I315" s="138" t="str">
        <f>IF(G315="", "", IF(E315="Billets de train", "", IF(E315="", "", VLOOKUP(G315, Listes!$G$31:$H$33, 2, FALSE))))</f>
        <v/>
      </c>
      <c r="J315" s="106"/>
    </row>
    <row r="316" spans="1:10" ht="20.100000000000001" customHeight="1" x14ac:dyDescent="0.25">
      <c r="A316" s="51">
        <v>311</v>
      </c>
      <c r="B316" s="23"/>
      <c r="C316" s="23"/>
      <c r="D316" s="24"/>
      <c r="E316" s="24"/>
      <c r="F316" s="335"/>
      <c r="G316" s="24"/>
      <c r="H316" s="26"/>
      <c r="I316" s="138" t="str">
        <f>IF(G316="", "", IF(E316="Billets de train", "", IF(E316="", "", VLOOKUP(G316, Listes!$G$31:$H$33, 2, FALSE))))</f>
        <v/>
      </c>
      <c r="J316" s="106"/>
    </row>
    <row r="317" spans="1:10" ht="20.100000000000001" customHeight="1" x14ac:dyDescent="0.25">
      <c r="A317" s="51">
        <v>312</v>
      </c>
      <c r="B317" s="23"/>
      <c r="C317" s="23"/>
      <c r="D317" s="24"/>
      <c r="E317" s="24"/>
      <c r="F317" s="335"/>
      <c r="G317" s="24"/>
      <c r="H317" s="26"/>
      <c r="I317" s="138" t="str">
        <f>IF(G317="", "", IF(E317="Billets de train", "", IF(E317="", "", VLOOKUP(G317, Listes!$G$31:$H$33, 2, FALSE))))</f>
        <v/>
      </c>
      <c r="J317" s="106"/>
    </row>
    <row r="318" spans="1:10" ht="20.100000000000001" customHeight="1" x14ac:dyDescent="0.25">
      <c r="A318" s="51">
        <v>313</v>
      </c>
      <c r="B318" s="23"/>
      <c r="C318" s="23"/>
      <c r="D318" s="24"/>
      <c r="E318" s="24"/>
      <c r="F318" s="335"/>
      <c r="G318" s="24"/>
      <c r="H318" s="26"/>
      <c r="I318" s="138" t="str">
        <f>IF(G318="", "", IF(E318="Billets de train", "", IF(E318="", "", VLOOKUP(G318, Listes!$G$31:$H$33, 2, FALSE))))</f>
        <v/>
      </c>
      <c r="J318" s="106"/>
    </row>
    <row r="319" spans="1:10" ht="20.100000000000001" customHeight="1" x14ac:dyDescent="0.25">
      <c r="A319" s="51">
        <v>314</v>
      </c>
      <c r="B319" s="23"/>
      <c r="C319" s="23"/>
      <c r="D319" s="24"/>
      <c r="E319" s="24"/>
      <c r="F319" s="335"/>
      <c r="G319" s="24"/>
      <c r="H319" s="26"/>
      <c r="I319" s="138" t="str">
        <f>IF(G319="", "", IF(E319="Billets de train", "", IF(E319="", "", VLOOKUP(G319, Listes!$G$31:$H$33, 2, FALSE))))</f>
        <v/>
      </c>
      <c r="J319" s="106"/>
    </row>
    <row r="320" spans="1:10" ht="20.100000000000001" customHeight="1" x14ac:dyDescent="0.25">
      <c r="A320" s="51">
        <v>315</v>
      </c>
      <c r="B320" s="23"/>
      <c r="C320" s="23"/>
      <c r="D320" s="24"/>
      <c r="E320" s="24"/>
      <c r="F320" s="335"/>
      <c r="G320" s="24"/>
      <c r="H320" s="26"/>
      <c r="I320" s="138" t="str">
        <f>IF(G320="", "", IF(E320="Billets de train", "", IF(E320="", "", VLOOKUP(G320, Listes!$G$31:$H$33, 2, FALSE))))</f>
        <v/>
      </c>
      <c r="J320" s="106"/>
    </row>
    <row r="321" spans="1:10" ht="20.100000000000001" customHeight="1" x14ac:dyDescent="0.25">
      <c r="A321" s="51">
        <v>316</v>
      </c>
      <c r="B321" s="23"/>
      <c r="C321" s="23"/>
      <c r="D321" s="24"/>
      <c r="E321" s="24"/>
      <c r="F321" s="335"/>
      <c r="G321" s="24"/>
      <c r="H321" s="26"/>
      <c r="I321" s="138" t="str">
        <f>IF(G321="", "", IF(E321="Billets de train", "", IF(E321="", "", VLOOKUP(G321, Listes!$G$31:$H$33, 2, FALSE))))</f>
        <v/>
      </c>
      <c r="J321" s="106"/>
    </row>
    <row r="322" spans="1:10" ht="20.100000000000001" customHeight="1" x14ac:dyDescent="0.25">
      <c r="A322" s="51">
        <v>317</v>
      </c>
      <c r="B322" s="23"/>
      <c r="C322" s="23"/>
      <c r="D322" s="24"/>
      <c r="E322" s="24"/>
      <c r="F322" s="335"/>
      <c r="G322" s="24"/>
      <c r="H322" s="26"/>
      <c r="I322" s="138" t="str">
        <f>IF(G322="", "", IF(E322="Billets de train", "", IF(E322="", "", VLOOKUP(G322, Listes!$G$31:$H$33, 2, FALSE))))</f>
        <v/>
      </c>
      <c r="J322" s="106"/>
    </row>
    <row r="323" spans="1:10" ht="20.100000000000001" customHeight="1" x14ac:dyDescent="0.25">
      <c r="A323" s="51">
        <v>318</v>
      </c>
      <c r="B323" s="23"/>
      <c r="C323" s="23"/>
      <c r="D323" s="24"/>
      <c r="E323" s="24"/>
      <c r="F323" s="335"/>
      <c r="G323" s="24"/>
      <c r="H323" s="26"/>
      <c r="I323" s="138" t="str">
        <f>IF(G323="", "", IF(E323="Billets de train", "", IF(E323="", "", VLOOKUP(G323, Listes!$G$31:$H$33, 2, FALSE))))</f>
        <v/>
      </c>
      <c r="J323" s="106"/>
    </row>
    <row r="324" spans="1:10" ht="20.100000000000001" customHeight="1" x14ac:dyDescent="0.25">
      <c r="A324" s="51">
        <v>319</v>
      </c>
      <c r="B324" s="23"/>
      <c r="C324" s="23"/>
      <c r="D324" s="24"/>
      <c r="E324" s="24"/>
      <c r="F324" s="335"/>
      <c r="G324" s="24"/>
      <c r="H324" s="26"/>
      <c r="I324" s="138" t="str">
        <f>IF(G324="", "", IF(E324="Billets de train", "", IF(E324="", "", VLOOKUP(G324, Listes!$G$31:$H$33, 2, FALSE))))</f>
        <v/>
      </c>
      <c r="J324" s="106"/>
    </row>
    <row r="325" spans="1:10" ht="20.100000000000001" customHeight="1" x14ac:dyDescent="0.25">
      <c r="A325" s="51">
        <v>320</v>
      </c>
      <c r="B325" s="23"/>
      <c r="C325" s="23"/>
      <c r="D325" s="24"/>
      <c r="E325" s="24"/>
      <c r="F325" s="335"/>
      <c r="G325" s="24"/>
      <c r="H325" s="26"/>
      <c r="I325" s="138" t="str">
        <f>IF(G325="", "", IF(E325="Billets de train", "", IF(E325="", "", VLOOKUP(G325, Listes!$G$31:$H$33, 2, FALSE))))</f>
        <v/>
      </c>
      <c r="J325" s="106"/>
    </row>
    <row r="326" spans="1:10" ht="20.100000000000001" customHeight="1" x14ac:dyDescent="0.25">
      <c r="A326" s="51">
        <v>321</v>
      </c>
      <c r="B326" s="23"/>
      <c r="C326" s="23"/>
      <c r="D326" s="24"/>
      <c r="E326" s="24"/>
      <c r="F326" s="335"/>
      <c r="G326" s="24"/>
      <c r="H326" s="26"/>
      <c r="I326" s="138" t="str">
        <f>IF(G326="", "", IF(E326="Billets de train", "", IF(E326="", "", VLOOKUP(G326, Listes!$G$31:$H$33, 2, FALSE))))</f>
        <v/>
      </c>
      <c r="J326" s="106"/>
    </row>
    <row r="327" spans="1:10" ht="20.100000000000001" customHeight="1" x14ac:dyDescent="0.25">
      <c r="A327" s="51">
        <v>322</v>
      </c>
      <c r="B327" s="23"/>
      <c r="C327" s="23"/>
      <c r="D327" s="24"/>
      <c r="E327" s="24"/>
      <c r="F327" s="335"/>
      <c r="G327" s="24"/>
      <c r="H327" s="26"/>
      <c r="I327" s="138" t="str">
        <f>IF(G327="", "", IF(E327="Billets de train", "", IF(E327="", "", VLOOKUP(G327, Listes!$G$31:$H$33, 2, FALSE))))</f>
        <v/>
      </c>
      <c r="J327" s="106"/>
    </row>
    <row r="328" spans="1:10" ht="20.100000000000001" customHeight="1" x14ac:dyDescent="0.25">
      <c r="A328" s="51">
        <v>323</v>
      </c>
      <c r="B328" s="23"/>
      <c r="C328" s="23"/>
      <c r="D328" s="24"/>
      <c r="E328" s="24"/>
      <c r="F328" s="335"/>
      <c r="G328" s="24"/>
      <c r="H328" s="26"/>
      <c r="I328" s="138" t="str">
        <f>IF(G328="", "", IF(E328="Billets de train", "", IF(E328="", "", VLOOKUP(G328, Listes!$G$31:$H$33, 2, FALSE))))</f>
        <v/>
      </c>
      <c r="J328" s="106"/>
    </row>
    <row r="329" spans="1:10" ht="20.100000000000001" customHeight="1" x14ac:dyDescent="0.25">
      <c r="A329" s="51">
        <v>324</v>
      </c>
      <c r="B329" s="23"/>
      <c r="C329" s="23"/>
      <c r="D329" s="24"/>
      <c r="E329" s="24"/>
      <c r="F329" s="335"/>
      <c r="G329" s="24"/>
      <c r="H329" s="26"/>
      <c r="I329" s="138" t="str">
        <f>IF(G329="", "", IF(E329="Billets de train", "", IF(E329="", "", VLOOKUP(G329, Listes!$G$31:$H$33, 2, FALSE))))</f>
        <v/>
      </c>
      <c r="J329" s="106"/>
    </row>
    <row r="330" spans="1:10" ht="20.100000000000001" customHeight="1" x14ac:dyDescent="0.25">
      <c r="A330" s="51">
        <v>325</v>
      </c>
      <c r="B330" s="23"/>
      <c r="C330" s="23"/>
      <c r="D330" s="24"/>
      <c r="E330" s="24"/>
      <c r="F330" s="335"/>
      <c r="G330" s="24"/>
      <c r="H330" s="26"/>
      <c r="I330" s="138" t="str">
        <f>IF(G330="", "", IF(E330="Billets de train", "", IF(E330="", "", VLOOKUP(G330, Listes!$G$31:$H$33, 2, FALSE))))</f>
        <v/>
      </c>
      <c r="J330" s="106"/>
    </row>
    <row r="331" spans="1:10" ht="20.100000000000001" customHeight="1" x14ac:dyDescent="0.25">
      <c r="A331" s="51">
        <v>326</v>
      </c>
      <c r="B331" s="23"/>
      <c r="C331" s="23"/>
      <c r="D331" s="24"/>
      <c r="E331" s="24"/>
      <c r="F331" s="335"/>
      <c r="G331" s="24"/>
      <c r="H331" s="26"/>
      <c r="I331" s="138" t="str">
        <f>IF(G331="", "", IF(E331="Billets de train", "", IF(E331="", "", VLOOKUP(G331, Listes!$G$31:$H$33, 2, FALSE))))</f>
        <v/>
      </c>
      <c r="J331" s="106"/>
    </row>
    <row r="332" spans="1:10" ht="20.100000000000001" customHeight="1" x14ac:dyDescent="0.25">
      <c r="A332" s="51">
        <v>327</v>
      </c>
      <c r="B332" s="23"/>
      <c r="C332" s="23"/>
      <c r="D332" s="24"/>
      <c r="E332" s="24"/>
      <c r="F332" s="335"/>
      <c r="G332" s="24"/>
      <c r="H332" s="26"/>
      <c r="I332" s="138" t="str">
        <f>IF(G332="", "", IF(E332="Billets de train", "", IF(E332="", "", VLOOKUP(G332, Listes!$G$31:$H$33, 2, FALSE))))</f>
        <v/>
      </c>
      <c r="J332" s="106"/>
    </row>
    <row r="333" spans="1:10" ht="20.100000000000001" customHeight="1" x14ac:dyDescent="0.25">
      <c r="A333" s="51">
        <v>328</v>
      </c>
      <c r="B333" s="23"/>
      <c r="C333" s="23"/>
      <c r="D333" s="24"/>
      <c r="E333" s="24"/>
      <c r="F333" s="335"/>
      <c r="G333" s="24"/>
      <c r="H333" s="26"/>
      <c r="I333" s="138" t="str">
        <f>IF(G333="", "", IF(E333="Billets de train", "", IF(E333="", "", VLOOKUP(G333, Listes!$G$31:$H$33, 2, FALSE))))</f>
        <v/>
      </c>
      <c r="J333" s="106"/>
    </row>
    <row r="334" spans="1:10" ht="20.100000000000001" customHeight="1" x14ac:dyDescent="0.25">
      <c r="A334" s="51">
        <v>329</v>
      </c>
      <c r="B334" s="23"/>
      <c r="C334" s="23"/>
      <c r="D334" s="24"/>
      <c r="E334" s="24"/>
      <c r="F334" s="335"/>
      <c r="G334" s="24"/>
      <c r="H334" s="26"/>
      <c r="I334" s="138" t="str">
        <f>IF(G334="", "", IF(E334="Billets de train", "", IF(E334="", "", VLOOKUP(G334, Listes!$G$31:$H$33, 2, FALSE))))</f>
        <v/>
      </c>
      <c r="J334" s="106"/>
    </row>
    <row r="335" spans="1:10" ht="20.100000000000001" customHeight="1" x14ac:dyDescent="0.25">
      <c r="A335" s="51">
        <v>330</v>
      </c>
      <c r="B335" s="23"/>
      <c r="C335" s="23"/>
      <c r="D335" s="24"/>
      <c r="E335" s="24"/>
      <c r="F335" s="335"/>
      <c r="G335" s="24"/>
      <c r="H335" s="26"/>
      <c r="I335" s="138" t="str">
        <f>IF(G335="", "", IF(E335="Billets de train", "", IF(E335="", "", VLOOKUP(G335, Listes!$G$31:$H$33, 2, FALSE))))</f>
        <v/>
      </c>
      <c r="J335" s="106"/>
    </row>
    <row r="336" spans="1:10" ht="20.100000000000001" customHeight="1" x14ac:dyDescent="0.25">
      <c r="A336" s="51">
        <v>331</v>
      </c>
      <c r="B336" s="23"/>
      <c r="C336" s="23"/>
      <c r="D336" s="24"/>
      <c r="E336" s="24"/>
      <c r="F336" s="335"/>
      <c r="G336" s="24"/>
      <c r="H336" s="26"/>
      <c r="I336" s="138" t="str">
        <f>IF(G336="", "", IF(E336="Billets de train", "", IF(E336="", "", VLOOKUP(G336, Listes!$G$31:$H$33, 2, FALSE))))</f>
        <v/>
      </c>
      <c r="J336" s="106"/>
    </row>
    <row r="337" spans="1:10" ht="20.100000000000001" customHeight="1" x14ac:dyDescent="0.25">
      <c r="A337" s="51">
        <v>332</v>
      </c>
      <c r="B337" s="23"/>
      <c r="C337" s="23"/>
      <c r="D337" s="24"/>
      <c r="E337" s="24"/>
      <c r="F337" s="335"/>
      <c r="G337" s="24"/>
      <c r="H337" s="26"/>
      <c r="I337" s="138" t="str">
        <f>IF(G337="", "", IF(E337="Billets de train", "", IF(E337="", "", VLOOKUP(G337, Listes!$G$31:$H$33, 2, FALSE))))</f>
        <v/>
      </c>
      <c r="J337" s="106"/>
    </row>
    <row r="338" spans="1:10" ht="20.100000000000001" customHeight="1" x14ac:dyDescent="0.25">
      <c r="A338" s="51">
        <v>333</v>
      </c>
      <c r="B338" s="23"/>
      <c r="C338" s="23"/>
      <c r="D338" s="24"/>
      <c r="E338" s="24"/>
      <c r="F338" s="335"/>
      <c r="G338" s="24"/>
      <c r="H338" s="26"/>
      <c r="I338" s="138" t="str">
        <f>IF(G338="", "", IF(E338="Billets de train", "", IF(E338="", "", VLOOKUP(G338, Listes!$G$31:$H$33, 2, FALSE))))</f>
        <v/>
      </c>
      <c r="J338" s="106"/>
    </row>
    <row r="339" spans="1:10" ht="20.100000000000001" customHeight="1" x14ac:dyDescent="0.25">
      <c r="A339" s="51">
        <v>334</v>
      </c>
      <c r="B339" s="23"/>
      <c r="C339" s="23"/>
      <c r="D339" s="24"/>
      <c r="E339" s="24"/>
      <c r="F339" s="335"/>
      <c r="G339" s="24"/>
      <c r="H339" s="26"/>
      <c r="I339" s="138" t="str">
        <f>IF(G339="", "", IF(E339="Billets de train", "", IF(E339="", "", VLOOKUP(G339, Listes!$G$31:$H$33, 2, FALSE))))</f>
        <v/>
      </c>
      <c r="J339" s="106"/>
    </row>
    <row r="340" spans="1:10" ht="20.100000000000001" customHeight="1" x14ac:dyDescent="0.25">
      <c r="A340" s="51">
        <v>335</v>
      </c>
      <c r="B340" s="23"/>
      <c r="C340" s="23"/>
      <c r="D340" s="24"/>
      <c r="E340" s="24"/>
      <c r="F340" s="335"/>
      <c r="G340" s="24"/>
      <c r="H340" s="26"/>
      <c r="I340" s="138" t="str">
        <f>IF(G340="", "", IF(E340="Billets de train", "", IF(E340="", "", VLOOKUP(G340, Listes!$G$31:$H$33, 2, FALSE))))</f>
        <v/>
      </c>
      <c r="J340" s="106"/>
    </row>
    <row r="341" spans="1:10" ht="20.100000000000001" customHeight="1" x14ac:dyDescent="0.25">
      <c r="A341" s="51">
        <v>336</v>
      </c>
      <c r="B341" s="23"/>
      <c r="C341" s="23"/>
      <c r="D341" s="24"/>
      <c r="E341" s="24"/>
      <c r="F341" s="335"/>
      <c r="G341" s="24"/>
      <c r="H341" s="26"/>
      <c r="I341" s="138" t="str">
        <f>IF(G341="", "", IF(E341="Billets de train", "", IF(E341="", "", VLOOKUP(G341, Listes!$G$31:$H$33, 2, FALSE))))</f>
        <v/>
      </c>
      <c r="J341" s="106"/>
    </row>
    <row r="342" spans="1:10" ht="20.100000000000001" customHeight="1" x14ac:dyDescent="0.25">
      <c r="A342" s="51">
        <v>337</v>
      </c>
      <c r="B342" s="23"/>
      <c r="C342" s="23"/>
      <c r="D342" s="24"/>
      <c r="E342" s="24"/>
      <c r="F342" s="335"/>
      <c r="G342" s="24"/>
      <c r="H342" s="26"/>
      <c r="I342" s="138" t="str">
        <f>IF(G342="", "", IF(E342="Billets de train", "", IF(E342="", "", VLOOKUP(G342, Listes!$G$31:$H$33, 2, FALSE))))</f>
        <v/>
      </c>
      <c r="J342" s="106"/>
    </row>
    <row r="343" spans="1:10" ht="20.100000000000001" customHeight="1" x14ac:dyDescent="0.25">
      <c r="A343" s="51">
        <v>338</v>
      </c>
      <c r="B343" s="23"/>
      <c r="C343" s="23"/>
      <c r="D343" s="24"/>
      <c r="E343" s="24"/>
      <c r="F343" s="335"/>
      <c r="G343" s="24"/>
      <c r="H343" s="26"/>
      <c r="I343" s="138" t="str">
        <f>IF(G343="", "", IF(E343="Billets de train", "", IF(E343="", "", VLOOKUP(G343, Listes!$G$31:$H$33, 2, FALSE))))</f>
        <v/>
      </c>
      <c r="J343" s="106"/>
    </row>
    <row r="344" spans="1:10" ht="20.100000000000001" customHeight="1" x14ac:dyDescent="0.25">
      <c r="A344" s="51">
        <v>339</v>
      </c>
      <c r="B344" s="23"/>
      <c r="C344" s="23"/>
      <c r="D344" s="24"/>
      <c r="E344" s="24"/>
      <c r="F344" s="335"/>
      <c r="G344" s="24"/>
      <c r="H344" s="26"/>
      <c r="I344" s="138" t="str">
        <f>IF(G344="", "", IF(E344="Billets de train", "", IF(E344="", "", VLOOKUP(G344, Listes!$G$31:$H$33, 2, FALSE))))</f>
        <v/>
      </c>
      <c r="J344" s="106"/>
    </row>
    <row r="345" spans="1:10" ht="20.100000000000001" customHeight="1" x14ac:dyDescent="0.25">
      <c r="A345" s="51">
        <v>340</v>
      </c>
      <c r="B345" s="23"/>
      <c r="C345" s="23"/>
      <c r="D345" s="24"/>
      <c r="E345" s="24"/>
      <c r="F345" s="335"/>
      <c r="G345" s="24"/>
      <c r="H345" s="26"/>
      <c r="I345" s="138" t="str">
        <f>IF(G345="", "", IF(E345="Billets de train", "", IF(E345="", "", VLOOKUP(G345, Listes!$G$31:$H$33, 2, FALSE))))</f>
        <v/>
      </c>
      <c r="J345" s="106"/>
    </row>
    <row r="346" spans="1:10" ht="20.100000000000001" customHeight="1" x14ac:dyDescent="0.25">
      <c r="A346" s="51">
        <v>341</v>
      </c>
      <c r="B346" s="23"/>
      <c r="C346" s="23"/>
      <c r="D346" s="24"/>
      <c r="E346" s="24"/>
      <c r="F346" s="335"/>
      <c r="G346" s="24"/>
      <c r="H346" s="26"/>
      <c r="I346" s="138" t="str">
        <f>IF(G346="", "", IF(E346="Billets de train", "", IF(E346="", "", VLOOKUP(G346, Listes!$G$31:$H$33, 2, FALSE))))</f>
        <v/>
      </c>
      <c r="J346" s="106"/>
    </row>
    <row r="347" spans="1:10" ht="20.100000000000001" customHeight="1" x14ac:dyDescent="0.25">
      <c r="A347" s="51">
        <v>342</v>
      </c>
      <c r="B347" s="23"/>
      <c r="C347" s="23"/>
      <c r="D347" s="24"/>
      <c r="E347" s="24"/>
      <c r="F347" s="335"/>
      <c r="G347" s="24"/>
      <c r="H347" s="26"/>
      <c r="I347" s="138" t="str">
        <f>IF(G347="", "", IF(E347="Billets de train", "", IF(E347="", "", VLOOKUP(G347, Listes!$G$31:$H$33, 2, FALSE))))</f>
        <v/>
      </c>
      <c r="J347" s="106"/>
    </row>
    <row r="348" spans="1:10" ht="20.100000000000001" customHeight="1" x14ac:dyDescent="0.25">
      <c r="A348" s="51">
        <v>343</v>
      </c>
      <c r="B348" s="23"/>
      <c r="C348" s="23"/>
      <c r="D348" s="24"/>
      <c r="E348" s="24"/>
      <c r="F348" s="335"/>
      <c r="G348" s="24"/>
      <c r="H348" s="26"/>
      <c r="I348" s="138" t="str">
        <f>IF(G348="", "", IF(E348="Billets de train", "", IF(E348="", "", VLOOKUP(G348, Listes!$G$31:$H$33, 2, FALSE))))</f>
        <v/>
      </c>
      <c r="J348" s="106"/>
    </row>
    <row r="349" spans="1:10" ht="20.100000000000001" customHeight="1" x14ac:dyDescent="0.25">
      <c r="A349" s="51">
        <v>344</v>
      </c>
      <c r="B349" s="23"/>
      <c r="C349" s="23"/>
      <c r="D349" s="24"/>
      <c r="E349" s="24"/>
      <c r="F349" s="335"/>
      <c r="G349" s="24"/>
      <c r="H349" s="26"/>
      <c r="I349" s="138" t="str">
        <f>IF(G349="", "", IF(E349="Billets de train", "", IF(E349="", "", VLOOKUP(G349, Listes!$G$31:$H$33, 2, FALSE))))</f>
        <v/>
      </c>
      <c r="J349" s="106"/>
    </row>
    <row r="350" spans="1:10" ht="20.100000000000001" customHeight="1" x14ac:dyDescent="0.25">
      <c r="A350" s="51">
        <v>345</v>
      </c>
      <c r="B350" s="23"/>
      <c r="C350" s="23"/>
      <c r="D350" s="24"/>
      <c r="E350" s="24"/>
      <c r="F350" s="335"/>
      <c r="G350" s="24"/>
      <c r="H350" s="26"/>
      <c r="I350" s="138" t="str">
        <f>IF(G350="", "", IF(E350="Billets de train", "", IF(E350="", "", VLOOKUP(G350, Listes!$G$31:$H$33, 2, FALSE))))</f>
        <v/>
      </c>
      <c r="J350" s="106"/>
    </row>
    <row r="351" spans="1:10" ht="20.100000000000001" customHeight="1" x14ac:dyDescent="0.25">
      <c r="A351" s="51">
        <v>346</v>
      </c>
      <c r="B351" s="23"/>
      <c r="C351" s="23"/>
      <c r="D351" s="24"/>
      <c r="E351" s="24"/>
      <c r="F351" s="335"/>
      <c r="G351" s="24"/>
      <c r="H351" s="26"/>
      <c r="I351" s="138" t="str">
        <f>IF(G351="", "", IF(E351="Billets de train", "", IF(E351="", "", VLOOKUP(G351, Listes!$G$31:$H$33, 2, FALSE))))</f>
        <v/>
      </c>
      <c r="J351" s="106"/>
    </row>
    <row r="352" spans="1:10" ht="20.100000000000001" customHeight="1" x14ac:dyDescent="0.25">
      <c r="A352" s="51">
        <v>347</v>
      </c>
      <c r="B352" s="23"/>
      <c r="C352" s="23"/>
      <c r="D352" s="24"/>
      <c r="E352" s="24"/>
      <c r="F352" s="335"/>
      <c r="G352" s="24"/>
      <c r="H352" s="26"/>
      <c r="I352" s="138" t="str">
        <f>IF(G352="", "", IF(E352="Billets de train", "", IF(E352="", "", VLOOKUP(G352, Listes!$G$31:$H$33, 2, FALSE))))</f>
        <v/>
      </c>
      <c r="J352" s="106"/>
    </row>
    <row r="353" spans="1:10" ht="20.100000000000001" customHeight="1" x14ac:dyDescent="0.25">
      <c r="A353" s="51">
        <v>348</v>
      </c>
      <c r="B353" s="23"/>
      <c r="C353" s="23"/>
      <c r="D353" s="24"/>
      <c r="E353" s="24"/>
      <c r="F353" s="335"/>
      <c r="G353" s="24"/>
      <c r="H353" s="26"/>
      <c r="I353" s="138" t="str">
        <f>IF(G353="", "", IF(E353="Billets de train", "", IF(E353="", "", VLOOKUP(G353, Listes!$G$31:$H$33, 2, FALSE))))</f>
        <v/>
      </c>
      <c r="J353" s="106"/>
    </row>
    <row r="354" spans="1:10" ht="20.100000000000001" customHeight="1" x14ac:dyDescent="0.25">
      <c r="A354" s="51">
        <v>349</v>
      </c>
      <c r="B354" s="23"/>
      <c r="C354" s="23"/>
      <c r="D354" s="24"/>
      <c r="E354" s="24"/>
      <c r="F354" s="335"/>
      <c r="G354" s="24"/>
      <c r="H354" s="26"/>
      <c r="I354" s="138" t="str">
        <f>IF(G354="", "", IF(E354="Billets de train", "", IF(E354="", "", VLOOKUP(G354, Listes!$G$31:$H$33, 2, FALSE))))</f>
        <v/>
      </c>
      <c r="J354" s="106"/>
    </row>
    <row r="355" spans="1:10" ht="20.100000000000001" customHeight="1" x14ac:dyDescent="0.25">
      <c r="A355" s="51">
        <v>350</v>
      </c>
      <c r="B355" s="23"/>
      <c r="C355" s="23"/>
      <c r="D355" s="24"/>
      <c r="E355" s="24"/>
      <c r="F355" s="335"/>
      <c r="G355" s="24"/>
      <c r="H355" s="26"/>
      <c r="I355" s="138" t="str">
        <f>IF(G355="", "", IF(E355="Billets de train", "", IF(E355="", "", VLOOKUP(G355, Listes!$G$31:$H$33, 2, FALSE))))</f>
        <v/>
      </c>
      <c r="J355" s="106"/>
    </row>
    <row r="356" spans="1:10" ht="20.100000000000001" customHeight="1" x14ac:dyDescent="0.25">
      <c r="A356" s="51">
        <v>351</v>
      </c>
      <c r="B356" s="23"/>
      <c r="C356" s="23"/>
      <c r="D356" s="24"/>
      <c r="E356" s="24"/>
      <c r="F356" s="335"/>
      <c r="G356" s="24"/>
      <c r="H356" s="26"/>
      <c r="I356" s="138" t="str">
        <f>IF(G356="", "", IF(E356="Billets de train", "", IF(E356="", "", VLOOKUP(G356, Listes!$G$31:$H$33, 2, FALSE))))</f>
        <v/>
      </c>
      <c r="J356" s="106"/>
    </row>
    <row r="357" spans="1:10" ht="20.100000000000001" customHeight="1" x14ac:dyDescent="0.25">
      <c r="A357" s="51">
        <v>352</v>
      </c>
      <c r="B357" s="23"/>
      <c r="C357" s="23"/>
      <c r="D357" s="24"/>
      <c r="E357" s="24"/>
      <c r="F357" s="335"/>
      <c r="G357" s="24"/>
      <c r="H357" s="26"/>
      <c r="I357" s="138" t="str">
        <f>IF(G357="", "", IF(E357="Billets de train", "", IF(E357="", "", VLOOKUP(G357, Listes!$G$31:$H$33, 2, FALSE))))</f>
        <v/>
      </c>
      <c r="J357" s="106"/>
    </row>
    <row r="358" spans="1:10" ht="20.100000000000001" customHeight="1" x14ac:dyDescent="0.25">
      <c r="A358" s="51">
        <v>353</v>
      </c>
      <c r="B358" s="23"/>
      <c r="C358" s="23"/>
      <c r="D358" s="24"/>
      <c r="E358" s="24"/>
      <c r="F358" s="335"/>
      <c r="G358" s="24"/>
      <c r="H358" s="26"/>
      <c r="I358" s="138" t="str">
        <f>IF(G358="", "", IF(E358="Billets de train", "", IF(E358="", "", VLOOKUP(G358, Listes!$G$31:$H$33, 2, FALSE))))</f>
        <v/>
      </c>
      <c r="J358" s="106"/>
    </row>
    <row r="359" spans="1:10" ht="20.100000000000001" customHeight="1" x14ac:dyDescent="0.25">
      <c r="A359" s="51">
        <v>354</v>
      </c>
      <c r="B359" s="23"/>
      <c r="C359" s="23"/>
      <c r="D359" s="24"/>
      <c r="E359" s="24"/>
      <c r="F359" s="335"/>
      <c r="G359" s="24"/>
      <c r="H359" s="26"/>
      <c r="I359" s="138" t="str">
        <f>IF(G359="", "", IF(E359="Billets de train", "", IF(E359="", "", VLOOKUP(G359, Listes!$G$31:$H$33, 2, FALSE))))</f>
        <v/>
      </c>
      <c r="J359" s="106"/>
    </row>
    <row r="360" spans="1:10" ht="20.100000000000001" customHeight="1" x14ac:dyDescent="0.25">
      <c r="A360" s="51">
        <v>355</v>
      </c>
      <c r="B360" s="23"/>
      <c r="C360" s="23"/>
      <c r="D360" s="24"/>
      <c r="E360" s="24"/>
      <c r="F360" s="335"/>
      <c r="G360" s="24"/>
      <c r="H360" s="26"/>
      <c r="I360" s="138" t="str">
        <f>IF(G360="", "", IF(E360="Billets de train", "", IF(E360="", "", VLOOKUP(G360, Listes!$G$31:$H$33, 2, FALSE))))</f>
        <v/>
      </c>
      <c r="J360" s="106"/>
    </row>
    <row r="361" spans="1:10" ht="20.100000000000001" customHeight="1" x14ac:dyDescent="0.25">
      <c r="A361" s="51">
        <v>356</v>
      </c>
      <c r="B361" s="23"/>
      <c r="C361" s="23"/>
      <c r="D361" s="24"/>
      <c r="E361" s="24"/>
      <c r="F361" s="335"/>
      <c r="G361" s="24"/>
      <c r="H361" s="26"/>
      <c r="I361" s="138" t="str">
        <f>IF(G361="", "", IF(E361="Billets de train", "", IF(E361="", "", VLOOKUP(G361, Listes!$G$31:$H$33, 2, FALSE))))</f>
        <v/>
      </c>
      <c r="J361" s="106"/>
    </row>
    <row r="362" spans="1:10" ht="20.100000000000001" customHeight="1" x14ac:dyDescent="0.25">
      <c r="A362" s="51">
        <v>357</v>
      </c>
      <c r="B362" s="23"/>
      <c r="C362" s="23"/>
      <c r="D362" s="24"/>
      <c r="E362" s="24"/>
      <c r="F362" s="335"/>
      <c r="G362" s="24"/>
      <c r="H362" s="26"/>
      <c r="I362" s="138" t="str">
        <f>IF(G362="", "", IF(E362="Billets de train", "", IF(E362="", "", VLOOKUP(G362, Listes!$G$31:$H$33, 2, FALSE))))</f>
        <v/>
      </c>
      <c r="J362" s="106"/>
    </row>
    <row r="363" spans="1:10" ht="20.100000000000001" customHeight="1" x14ac:dyDescent="0.25">
      <c r="A363" s="51">
        <v>358</v>
      </c>
      <c r="B363" s="23"/>
      <c r="C363" s="23"/>
      <c r="D363" s="24"/>
      <c r="E363" s="24"/>
      <c r="F363" s="335"/>
      <c r="G363" s="24"/>
      <c r="H363" s="26"/>
      <c r="I363" s="138" t="str">
        <f>IF(G363="", "", IF(E363="Billets de train", "", IF(E363="", "", VLOOKUP(G363, Listes!$G$31:$H$33, 2, FALSE))))</f>
        <v/>
      </c>
      <c r="J363" s="106"/>
    </row>
    <row r="364" spans="1:10" ht="20.100000000000001" customHeight="1" x14ac:dyDescent="0.25">
      <c r="A364" s="51">
        <v>359</v>
      </c>
      <c r="B364" s="23"/>
      <c r="C364" s="23"/>
      <c r="D364" s="24"/>
      <c r="E364" s="24"/>
      <c r="F364" s="335"/>
      <c r="G364" s="24"/>
      <c r="H364" s="26"/>
      <c r="I364" s="138" t="str">
        <f>IF(G364="", "", IF(E364="Billets de train", "", IF(E364="", "", VLOOKUP(G364, Listes!$G$31:$H$33, 2, FALSE))))</f>
        <v/>
      </c>
      <c r="J364" s="106"/>
    </row>
    <row r="365" spans="1:10" ht="20.100000000000001" customHeight="1" x14ac:dyDescent="0.25">
      <c r="A365" s="51">
        <v>360</v>
      </c>
      <c r="B365" s="23"/>
      <c r="C365" s="23"/>
      <c r="D365" s="24"/>
      <c r="E365" s="24"/>
      <c r="F365" s="335"/>
      <c r="G365" s="24"/>
      <c r="H365" s="26"/>
      <c r="I365" s="138" t="str">
        <f>IF(G365="", "", IF(E365="Billets de train", "", IF(E365="", "", VLOOKUP(G365, Listes!$G$31:$H$33, 2, FALSE))))</f>
        <v/>
      </c>
      <c r="J365" s="106"/>
    </row>
    <row r="366" spans="1:10" ht="20.100000000000001" customHeight="1" x14ac:dyDescent="0.25">
      <c r="A366" s="51">
        <v>361</v>
      </c>
      <c r="B366" s="23"/>
      <c r="C366" s="23"/>
      <c r="D366" s="24"/>
      <c r="E366" s="24"/>
      <c r="F366" s="335"/>
      <c r="G366" s="24"/>
      <c r="H366" s="26"/>
      <c r="I366" s="138" t="str">
        <f>IF(G366="", "", IF(E366="Billets de train", "", IF(E366="", "", VLOOKUP(G366, Listes!$G$31:$H$33, 2, FALSE))))</f>
        <v/>
      </c>
      <c r="J366" s="106"/>
    </row>
    <row r="367" spans="1:10" ht="20.100000000000001" customHeight="1" x14ac:dyDescent="0.25">
      <c r="A367" s="51">
        <v>362</v>
      </c>
      <c r="B367" s="23"/>
      <c r="C367" s="23"/>
      <c r="D367" s="24"/>
      <c r="E367" s="24"/>
      <c r="F367" s="335"/>
      <c r="G367" s="24"/>
      <c r="H367" s="26"/>
      <c r="I367" s="138" t="str">
        <f>IF(G367="", "", IF(E367="Billets de train", "", IF(E367="", "", VLOOKUP(G367, Listes!$G$31:$H$33, 2, FALSE))))</f>
        <v/>
      </c>
      <c r="J367" s="106"/>
    </row>
    <row r="368" spans="1:10" ht="20.100000000000001" customHeight="1" x14ac:dyDescent="0.25">
      <c r="A368" s="51">
        <v>363</v>
      </c>
      <c r="B368" s="23"/>
      <c r="C368" s="23"/>
      <c r="D368" s="24"/>
      <c r="E368" s="24"/>
      <c r="F368" s="335"/>
      <c r="G368" s="24"/>
      <c r="H368" s="26"/>
      <c r="I368" s="138" t="str">
        <f>IF(G368="", "", IF(E368="Billets de train", "", IF(E368="", "", VLOOKUP(G368, Listes!$G$31:$H$33, 2, FALSE))))</f>
        <v/>
      </c>
      <c r="J368" s="106"/>
    </row>
    <row r="369" spans="1:10" ht="20.100000000000001" customHeight="1" x14ac:dyDescent="0.25">
      <c r="A369" s="51">
        <v>364</v>
      </c>
      <c r="B369" s="23"/>
      <c r="C369" s="23"/>
      <c r="D369" s="24"/>
      <c r="E369" s="24"/>
      <c r="F369" s="335"/>
      <c r="G369" s="24"/>
      <c r="H369" s="26"/>
      <c r="I369" s="138" t="str">
        <f>IF(G369="", "", IF(E369="Billets de train", "", IF(E369="", "", VLOOKUP(G369, Listes!$G$31:$H$33, 2, FALSE))))</f>
        <v/>
      </c>
      <c r="J369" s="106"/>
    </row>
    <row r="370" spans="1:10" ht="20.100000000000001" customHeight="1" x14ac:dyDescent="0.25">
      <c r="A370" s="51">
        <v>365</v>
      </c>
      <c r="B370" s="23"/>
      <c r="C370" s="23"/>
      <c r="D370" s="24"/>
      <c r="E370" s="24"/>
      <c r="F370" s="335"/>
      <c r="G370" s="24"/>
      <c r="H370" s="26"/>
      <c r="I370" s="138" t="str">
        <f>IF(G370="", "", IF(E370="Billets de train", "", IF(E370="", "", VLOOKUP(G370, Listes!$G$31:$H$33, 2, FALSE))))</f>
        <v/>
      </c>
      <c r="J370" s="106"/>
    </row>
    <row r="371" spans="1:10" ht="20.100000000000001" customHeight="1" x14ac:dyDescent="0.25">
      <c r="A371" s="51">
        <v>366</v>
      </c>
      <c r="B371" s="23"/>
      <c r="C371" s="23"/>
      <c r="D371" s="24"/>
      <c r="E371" s="24"/>
      <c r="F371" s="335"/>
      <c r="G371" s="24"/>
      <c r="H371" s="26"/>
      <c r="I371" s="138" t="str">
        <f>IF(G371="", "", IF(E371="Billets de train", "", IF(E371="", "", VLOOKUP(G371, Listes!$G$31:$H$33, 2, FALSE))))</f>
        <v/>
      </c>
      <c r="J371" s="106"/>
    </row>
    <row r="372" spans="1:10" ht="20.100000000000001" customHeight="1" x14ac:dyDescent="0.25">
      <c r="A372" s="51">
        <v>367</v>
      </c>
      <c r="B372" s="23"/>
      <c r="C372" s="23"/>
      <c r="D372" s="24"/>
      <c r="E372" s="24"/>
      <c r="F372" s="335"/>
      <c r="G372" s="24"/>
      <c r="H372" s="26"/>
      <c r="I372" s="138" t="str">
        <f>IF(G372="", "", IF(E372="Billets de train", "", IF(E372="", "", VLOOKUP(G372, Listes!$G$31:$H$33, 2, FALSE))))</f>
        <v/>
      </c>
      <c r="J372" s="106"/>
    </row>
    <row r="373" spans="1:10" ht="20.100000000000001" customHeight="1" x14ac:dyDescent="0.25">
      <c r="A373" s="51">
        <v>368</v>
      </c>
      <c r="B373" s="23"/>
      <c r="C373" s="23"/>
      <c r="D373" s="24"/>
      <c r="E373" s="24"/>
      <c r="F373" s="335"/>
      <c r="G373" s="24"/>
      <c r="H373" s="26"/>
      <c r="I373" s="138" t="str">
        <f>IF(G373="", "", IF(E373="Billets de train", "", IF(E373="", "", VLOOKUP(G373, Listes!$G$31:$H$33, 2, FALSE))))</f>
        <v/>
      </c>
      <c r="J373" s="106"/>
    </row>
    <row r="374" spans="1:10" ht="20.100000000000001" customHeight="1" x14ac:dyDescent="0.25">
      <c r="A374" s="51">
        <v>369</v>
      </c>
      <c r="B374" s="23"/>
      <c r="C374" s="23"/>
      <c r="D374" s="24"/>
      <c r="E374" s="24"/>
      <c r="F374" s="335"/>
      <c r="G374" s="24"/>
      <c r="H374" s="26"/>
      <c r="I374" s="138" t="str">
        <f>IF(G374="", "", IF(E374="Billets de train", "", IF(E374="", "", VLOOKUP(G374, Listes!$G$31:$H$33, 2, FALSE))))</f>
        <v/>
      </c>
      <c r="J374" s="106"/>
    </row>
    <row r="375" spans="1:10" ht="20.100000000000001" customHeight="1" x14ac:dyDescent="0.25">
      <c r="A375" s="51">
        <v>370</v>
      </c>
      <c r="B375" s="23"/>
      <c r="C375" s="23"/>
      <c r="D375" s="24"/>
      <c r="E375" s="24"/>
      <c r="F375" s="335"/>
      <c r="G375" s="24"/>
      <c r="H375" s="26"/>
      <c r="I375" s="138" t="str">
        <f>IF(G375="", "", IF(E375="Billets de train", "", IF(E375="", "", VLOOKUP(G375, Listes!$G$31:$H$33, 2, FALSE))))</f>
        <v/>
      </c>
      <c r="J375" s="106"/>
    </row>
    <row r="376" spans="1:10" ht="20.100000000000001" customHeight="1" x14ac:dyDescent="0.25">
      <c r="A376" s="51">
        <v>371</v>
      </c>
      <c r="B376" s="23"/>
      <c r="C376" s="23"/>
      <c r="D376" s="24"/>
      <c r="E376" s="24"/>
      <c r="F376" s="335"/>
      <c r="G376" s="24"/>
      <c r="H376" s="26"/>
      <c r="I376" s="138" t="str">
        <f>IF(G376="", "", IF(E376="Billets de train", "", IF(E376="", "", VLOOKUP(G376, Listes!$G$31:$H$33, 2, FALSE))))</f>
        <v/>
      </c>
      <c r="J376" s="106"/>
    </row>
    <row r="377" spans="1:10" ht="20.100000000000001" customHeight="1" x14ac:dyDescent="0.25">
      <c r="A377" s="51">
        <v>372</v>
      </c>
      <c r="B377" s="23"/>
      <c r="C377" s="23"/>
      <c r="D377" s="24"/>
      <c r="E377" s="24"/>
      <c r="F377" s="335"/>
      <c r="G377" s="24"/>
      <c r="H377" s="26"/>
      <c r="I377" s="138" t="str">
        <f>IF(G377="", "", IF(E377="Billets de train", "", IF(E377="", "", VLOOKUP(G377, Listes!$G$31:$H$33, 2, FALSE))))</f>
        <v/>
      </c>
      <c r="J377" s="106"/>
    </row>
    <row r="378" spans="1:10" ht="20.100000000000001" customHeight="1" x14ac:dyDescent="0.25">
      <c r="A378" s="51">
        <v>373</v>
      </c>
      <c r="B378" s="23"/>
      <c r="C378" s="23"/>
      <c r="D378" s="24"/>
      <c r="E378" s="24"/>
      <c r="F378" s="335"/>
      <c r="G378" s="24"/>
      <c r="H378" s="26"/>
      <c r="I378" s="138" t="str">
        <f>IF(G378="", "", IF(E378="Billets de train", "", IF(E378="", "", VLOOKUP(G378, Listes!$G$31:$H$33, 2, FALSE))))</f>
        <v/>
      </c>
      <c r="J378" s="106"/>
    </row>
    <row r="379" spans="1:10" ht="20.100000000000001" customHeight="1" x14ac:dyDescent="0.25">
      <c r="A379" s="51">
        <v>374</v>
      </c>
      <c r="B379" s="23"/>
      <c r="C379" s="23"/>
      <c r="D379" s="24"/>
      <c r="E379" s="24"/>
      <c r="F379" s="335"/>
      <c r="G379" s="24"/>
      <c r="H379" s="26"/>
      <c r="I379" s="138" t="str">
        <f>IF(G379="", "", IF(E379="Billets de train", "", IF(E379="", "", VLOOKUP(G379, Listes!$G$31:$H$33, 2, FALSE))))</f>
        <v/>
      </c>
      <c r="J379" s="106"/>
    </row>
    <row r="380" spans="1:10" ht="20.100000000000001" customHeight="1" x14ac:dyDescent="0.25">
      <c r="A380" s="51">
        <v>375</v>
      </c>
      <c r="B380" s="23"/>
      <c r="C380" s="23"/>
      <c r="D380" s="24"/>
      <c r="E380" s="24"/>
      <c r="F380" s="335"/>
      <c r="G380" s="24"/>
      <c r="H380" s="26"/>
      <c r="I380" s="138" t="str">
        <f>IF(G380="", "", IF(E380="Billets de train", "", IF(E380="", "", VLOOKUP(G380, Listes!$G$31:$H$33, 2, FALSE))))</f>
        <v/>
      </c>
      <c r="J380" s="106"/>
    </row>
    <row r="381" spans="1:10" ht="20.100000000000001" customHeight="1" x14ac:dyDescent="0.25">
      <c r="A381" s="51">
        <v>376</v>
      </c>
      <c r="B381" s="23"/>
      <c r="C381" s="23"/>
      <c r="D381" s="24"/>
      <c r="E381" s="24"/>
      <c r="F381" s="335"/>
      <c r="G381" s="24"/>
      <c r="H381" s="26"/>
      <c r="I381" s="138" t="str">
        <f>IF(G381="", "", IF(E381="Billets de train", "", IF(E381="", "", VLOOKUP(G381, Listes!$G$31:$H$33, 2, FALSE))))</f>
        <v/>
      </c>
      <c r="J381" s="106"/>
    </row>
    <row r="382" spans="1:10" ht="20.100000000000001" customHeight="1" x14ac:dyDescent="0.25">
      <c r="A382" s="51">
        <v>377</v>
      </c>
      <c r="B382" s="23"/>
      <c r="C382" s="23"/>
      <c r="D382" s="24"/>
      <c r="E382" s="24"/>
      <c r="F382" s="335"/>
      <c r="G382" s="24"/>
      <c r="H382" s="26"/>
      <c r="I382" s="138" t="str">
        <f>IF(G382="", "", IF(E382="Billets de train", "", IF(E382="", "", VLOOKUP(G382, Listes!$G$31:$H$33, 2, FALSE))))</f>
        <v/>
      </c>
      <c r="J382" s="106"/>
    </row>
    <row r="383" spans="1:10" ht="20.100000000000001" customHeight="1" x14ac:dyDescent="0.25">
      <c r="A383" s="51">
        <v>378</v>
      </c>
      <c r="B383" s="23"/>
      <c r="C383" s="23"/>
      <c r="D383" s="24"/>
      <c r="E383" s="24"/>
      <c r="F383" s="335"/>
      <c r="G383" s="24"/>
      <c r="H383" s="26"/>
      <c r="I383" s="138" t="str">
        <f>IF(G383="", "", IF(E383="Billets de train", "", IF(E383="", "", VLOOKUP(G383, Listes!$G$31:$H$33, 2, FALSE))))</f>
        <v/>
      </c>
      <c r="J383" s="106"/>
    </row>
    <row r="384" spans="1:10" ht="20.100000000000001" customHeight="1" x14ac:dyDescent="0.25">
      <c r="A384" s="51">
        <v>379</v>
      </c>
      <c r="B384" s="23"/>
      <c r="C384" s="23"/>
      <c r="D384" s="24"/>
      <c r="E384" s="24"/>
      <c r="F384" s="335"/>
      <c r="G384" s="24"/>
      <c r="H384" s="26"/>
      <c r="I384" s="138" t="str">
        <f>IF(G384="", "", IF(E384="Billets de train", "", IF(E384="", "", VLOOKUP(G384, Listes!$G$31:$H$33, 2, FALSE))))</f>
        <v/>
      </c>
      <c r="J384" s="106"/>
    </row>
    <row r="385" spans="1:10" ht="20.100000000000001" customHeight="1" x14ac:dyDescent="0.25">
      <c r="A385" s="51">
        <v>380</v>
      </c>
      <c r="B385" s="23"/>
      <c r="C385" s="23"/>
      <c r="D385" s="24"/>
      <c r="E385" s="24"/>
      <c r="F385" s="335"/>
      <c r="G385" s="24"/>
      <c r="H385" s="26"/>
      <c r="I385" s="138" t="str">
        <f>IF(G385="", "", IF(E385="Billets de train", "", IF(E385="", "", VLOOKUP(G385, Listes!$G$31:$H$33, 2, FALSE))))</f>
        <v/>
      </c>
      <c r="J385" s="106"/>
    </row>
    <row r="386" spans="1:10" ht="20.100000000000001" customHeight="1" x14ac:dyDescent="0.25">
      <c r="A386" s="51">
        <v>381</v>
      </c>
      <c r="B386" s="23"/>
      <c r="C386" s="23"/>
      <c r="D386" s="24"/>
      <c r="E386" s="24"/>
      <c r="F386" s="335"/>
      <c r="G386" s="24"/>
      <c r="H386" s="26"/>
      <c r="I386" s="138" t="str">
        <f>IF(G386="", "", IF(E386="Billets de train", "", IF(E386="", "", VLOOKUP(G386, Listes!$G$31:$H$33, 2, FALSE))))</f>
        <v/>
      </c>
      <c r="J386" s="106"/>
    </row>
    <row r="387" spans="1:10" ht="20.100000000000001" customHeight="1" x14ac:dyDescent="0.25">
      <c r="A387" s="51">
        <v>382</v>
      </c>
      <c r="B387" s="23"/>
      <c r="C387" s="23"/>
      <c r="D387" s="24"/>
      <c r="E387" s="24"/>
      <c r="F387" s="335"/>
      <c r="G387" s="24"/>
      <c r="H387" s="26"/>
      <c r="I387" s="138" t="str">
        <f>IF(G387="", "", IF(E387="Billets de train", "", IF(E387="", "", VLOOKUP(G387, Listes!$G$31:$H$33, 2, FALSE))))</f>
        <v/>
      </c>
      <c r="J387" s="106"/>
    </row>
    <row r="388" spans="1:10" ht="20.100000000000001" customHeight="1" x14ac:dyDescent="0.25">
      <c r="A388" s="51">
        <v>383</v>
      </c>
      <c r="B388" s="23"/>
      <c r="C388" s="23"/>
      <c r="D388" s="24"/>
      <c r="E388" s="24"/>
      <c r="F388" s="335"/>
      <c r="G388" s="24"/>
      <c r="H388" s="26"/>
      <c r="I388" s="138" t="str">
        <f>IF(G388="", "", IF(E388="Billets de train", "", IF(E388="", "", VLOOKUP(G388, Listes!$G$31:$H$33, 2, FALSE))))</f>
        <v/>
      </c>
      <c r="J388" s="106"/>
    </row>
    <row r="389" spans="1:10" ht="20.100000000000001" customHeight="1" x14ac:dyDescent="0.25">
      <c r="A389" s="51">
        <v>384</v>
      </c>
      <c r="B389" s="23"/>
      <c r="C389" s="23"/>
      <c r="D389" s="24"/>
      <c r="E389" s="24"/>
      <c r="F389" s="335"/>
      <c r="G389" s="24"/>
      <c r="H389" s="26"/>
      <c r="I389" s="138" t="str">
        <f>IF(G389="", "", IF(E389="Billets de train", "", IF(E389="", "", VLOOKUP(G389, Listes!$G$31:$H$33, 2, FALSE))))</f>
        <v/>
      </c>
      <c r="J389" s="106"/>
    </row>
    <row r="390" spans="1:10" ht="20.100000000000001" customHeight="1" x14ac:dyDescent="0.25">
      <c r="A390" s="51">
        <v>385</v>
      </c>
      <c r="B390" s="23"/>
      <c r="C390" s="23"/>
      <c r="D390" s="24"/>
      <c r="E390" s="24"/>
      <c r="F390" s="335"/>
      <c r="G390" s="24"/>
      <c r="H390" s="26"/>
      <c r="I390" s="138" t="str">
        <f>IF(G390="", "", IF(E390="Billets de train", "", IF(E390="", "", VLOOKUP(G390, Listes!$G$31:$H$33, 2, FALSE))))</f>
        <v/>
      </c>
      <c r="J390" s="106"/>
    </row>
    <row r="391" spans="1:10" ht="20.100000000000001" customHeight="1" x14ac:dyDescent="0.25">
      <c r="A391" s="51">
        <v>386</v>
      </c>
      <c r="B391" s="23"/>
      <c r="C391" s="23"/>
      <c r="D391" s="24"/>
      <c r="E391" s="24"/>
      <c r="F391" s="335"/>
      <c r="G391" s="24"/>
      <c r="H391" s="26"/>
      <c r="I391" s="138" t="str">
        <f>IF(G391="", "", IF(E391="Billets de train", "", IF(E391="", "", VLOOKUP(G391, Listes!$G$31:$H$33, 2, FALSE))))</f>
        <v/>
      </c>
      <c r="J391" s="106"/>
    </row>
    <row r="392" spans="1:10" ht="20.100000000000001" customHeight="1" x14ac:dyDescent="0.25">
      <c r="A392" s="51">
        <v>387</v>
      </c>
      <c r="B392" s="23"/>
      <c r="C392" s="23"/>
      <c r="D392" s="24"/>
      <c r="E392" s="24"/>
      <c r="F392" s="335"/>
      <c r="G392" s="24"/>
      <c r="H392" s="26"/>
      <c r="I392" s="138" t="str">
        <f>IF(G392="", "", IF(E392="Billets de train", "", IF(E392="", "", VLOOKUP(G392, Listes!$G$31:$H$33, 2, FALSE))))</f>
        <v/>
      </c>
      <c r="J392" s="106"/>
    </row>
    <row r="393" spans="1:10" ht="20.100000000000001" customHeight="1" x14ac:dyDescent="0.25">
      <c r="A393" s="51">
        <v>388</v>
      </c>
      <c r="B393" s="23"/>
      <c r="C393" s="23"/>
      <c r="D393" s="24"/>
      <c r="E393" s="24"/>
      <c r="F393" s="335"/>
      <c r="G393" s="24"/>
      <c r="H393" s="26"/>
      <c r="I393" s="138" t="str">
        <f>IF(G393="", "", IF(E393="Billets de train", "", IF(E393="", "", VLOOKUP(G393, Listes!$G$31:$H$33, 2, FALSE))))</f>
        <v/>
      </c>
      <c r="J393" s="106"/>
    </row>
    <row r="394" spans="1:10" ht="20.100000000000001" customHeight="1" x14ac:dyDescent="0.25">
      <c r="A394" s="51">
        <v>389</v>
      </c>
      <c r="B394" s="23"/>
      <c r="C394" s="23"/>
      <c r="D394" s="24"/>
      <c r="E394" s="24"/>
      <c r="F394" s="335"/>
      <c r="G394" s="24"/>
      <c r="H394" s="26"/>
      <c r="I394" s="138" t="str">
        <f>IF(G394="", "", IF(E394="Billets de train", "", IF(E394="", "", VLOOKUP(G394, Listes!$G$31:$H$33, 2, FALSE))))</f>
        <v/>
      </c>
      <c r="J394" s="106"/>
    </row>
    <row r="395" spans="1:10" ht="20.100000000000001" customHeight="1" x14ac:dyDescent="0.25">
      <c r="A395" s="51">
        <v>390</v>
      </c>
      <c r="B395" s="23"/>
      <c r="C395" s="23"/>
      <c r="D395" s="24"/>
      <c r="E395" s="24"/>
      <c r="F395" s="335"/>
      <c r="G395" s="24"/>
      <c r="H395" s="26"/>
      <c r="I395" s="138" t="str">
        <f>IF(G395="", "", IF(E395="Billets de train", "", IF(E395="", "", VLOOKUP(G395, Listes!$G$31:$H$33, 2, FALSE))))</f>
        <v/>
      </c>
      <c r="J395" s="106"/>
    </row>
    <row r="396" spans="1:10" ht="20.100000000000001" customHeight="1" x14ac:dyDescent="0.25">
      <c r="A396" s="51">
        <v>391</v>
      </c>
      <c r="B396" s="23"/>
      <c r="C396" s="23"/>
      <c r="D396" s="24"/>
      <c r="E396" s="24"/>
      <c r="F396" s="335"/>
      <c r="G396" s="24"/>
      <c r="H396" s="26"/>
      <c r="I396" s="138" t="str">
        <f>IF(G396="", "", IF(E396="Billets de train", "", IF(E396="", "", VLOOKUP(G396, Listes!$G$31:$H$33, 2, FALSE))))</f>
        <v/>
      </c>
      <c r="J396" s="106"/>
    </row>
    <row r="397" spans="1:10" ht="20.100000000000001" customHeight="1" x14ac:dyDescent="0.25">
      <c r="A397" s="51">
        <v>392</v>
      </c>
      <c r="B397" s="23"/>
      <c r="C397" s="23"/>
      <c r="D397" s="24"/>
      <c r="E397" s="24"/>
      <c r="F397" s="335"/>
      <c r="G397" s="24"/>
      <c r="H397" s="26"/>
      <c r="I397" s="138" t="str">
        <f>IF(G397="", "", IF(E397="Billets de train", "", IF(E397="", "", VLOOKUP(G397, Listes!$G$31:$H$33, 2, FALSE))))</f>
        <v/>
      </c>
      <c r="J397" s="106"/>
    </row>
    <row r="398" spans="1:10" ht="20.100000000000001" customHeight="1" x14ac:dyDescent="0.25">
      <c r="A398" s="51">
        <v>393</v>
      </c>
      <c r="B398" s="23"/>
      <c r="C398" s="23"/>
      <c r="D398" s="24"/>
      <c r="E398" s="24"/>
      <c r="F398" s="335"/>
      <c r="G398" s="24"/>
      <c r="H398" s="26"/>
      <c r="I398" s="138" t="str">
        <f>IF(G398="", "", IF(E398="Billets de train", "", IF(E398="", "", VLOOKUP(G398, Listes!$G$31:$H$33, 2, FALSE))))</f>
        <v/>
      </c>
      <c r="J398" s="106"/>
    </row>
    <row r="399" spans="1:10" ht="20.100000000000001" customHeight="1" x14ac:dyDescent="0.25">
      <c r="A399" s="51">
        <v>394</v>
      </c>
      <c r="B399" s="23"/>
      <c r="C399" s="23"/>
      <c r="D399" s="24"/>
      <c r="E399" s="24"/>
      <c r="F399" s="335"/>
      <c r="G399" s="24"/>
      <c r="H399" s="26"/>
      <c r="I399" s="138" t="str">
        <f>IF(G399="", "", IF(E399="Billets de train", "", IF(E399="", "", VLOOKUP(G399, Listes!$G$31:$H$33, 2, FALSE))))</f>
        <v/>
      </c>
      <c r="J399" s="106"/>
    </row>
    <row r="400" spans="1:10" ht="20.100000000000001" customHeight="1" x14ac:dyDescent="0.25">
      <c r="A400" s="51">
        <v>395</v>
      </c>
      <c r="B400" s="23"/>
      <c r="C400" s="23"/>
      <c r="D400" s="24"/>
      <c r="E400" s="24"/>
      <c r="F400" s="335"/>
      <c r="G400" s="24"/>
      <c r="H400" s="26"/>
      <c r="I400" s="138" t="str">
        <f>IF(G400="", "", IF(E400="Billets de train", "", IF(E400="", "", VLOOKUP(G400, Listes!$G$31:$H$33, 2, FALSE))))</f>
        <v/>
      </c>
      <c r="J400" s="106"/>
    </row>
    <row r="401" spans="1:10" ht="20.100000000000001" customHeight="1" x14ac:dyDescent="0.25">
      <c r="A401" s="51">
        <v>396</v>
      </c>
      <c r="B401" s="23"/>
      <c r="C401" s="23"/>
      <c r="D401" s="24"/>
      <c r="E401" s="24"/>
      <c r="F401" s="335"/>
      <c r="G401" s="24"/>
      <c r="H401" s="26"/>
      <c r="I401" s="138" t="str">
        <f>IF(G401="", "", IF(E401="Billets de train", "", IF(E401="", "", VLOOKUP(G401, Listes!$G$31:$H$33, 2, FALSE))))</f>
        <v/>
      </c>
      <c r="J401" s="106"/>
    </row>
    <row r="402" spans="1:10" ht="20.100000000000001" customHeight="1" x14ac:dyDescent="0.25">
      <c r="A402" s="51">
        <v>397</v>
      </c>
      <c r="B402" s="23"/>
      <c r="C402" s="23"/>
      <c r="D402" s="24"/>
      <c r="E402" s="24"/>
      <c r="F402" s="335"/>
      <c r="G402" s="24"/>
      <c r="H402" s="26"/>
      <c r="I402" s="138" t="str">
        <f>IF(G402="", "", IF(E402="Billets de train", "", IF(E402="", "", VLOOKUP(G402, Listes!$G$31:$H$33, 2, FALSE))))</f>
        <v/>
      </c>
      <c r="J402" s="106"/>
    </row>
    <row r="403" spans="1:10" ht="20.100000000000001" customHeight="1" x14ac:dyDescent="0.25">
      <c r="A403" s="51">
        <v>398</v>
      </c>
      <c r="B403" s="23"/>
      <c r="C403" s="23"/>
      <c r="D403" s="24"/>
      <c r="E403" s="24"/>
      <c r="F403" s="335"/>
      <c r="G403" s="24"/>
      <c r="H403" s="26"/>
      <c r="I403" s="138" t="str">
        <f>IF(G403="", "", IF(E403="Billets de train", "", IF(E403="", "", VLOOKUP(G403, Listes!$G$31:$H$33, 2, FALSE))))</f>
        <v/>
      </c>
      <c r="J403" s="106"/>
    </row>
    <row r="404" spans="1:10" ht="20.100000000000001" customHeight="1" x14ac:dyDescent="0.25">
      <c r="A404" s="51">
        <v>399</v>
      </c>
      <c r="B404" s="23"/>
      <c r="C404" s="23"/>
      <c r="D404" s="24"/>
      <c r="E404" s="24"/>
      <c r="F404" s="335"/>
      <c r="G404" s="24"/>
      <c r="H404" s="26"/>
      <c r="I404" s="138" t="str">
        <f>IF(G404="", "", IF(E404="Billets de train", "", IF(E404="", "", VLOOKUP(G404, Listes!$G$31:$H$33, 2, FALSE))))</f>
        <v/>
      </c>
      <c r="J404" s="106"/>
    </row>
    <row r="405" spans="1:10" ht="20.100000000000001" customHeight="1" x14ac:dyDescent="0.25">
      <c r="A405" s="51">
        <v>400</v>
      </c>
      <c r="B405" s="23"/>
      <c r="C405" s="23"/>
      <c r="D405" s="24"/>
      <c r="E405" s="24"/>
      <c r="F405" s="335"/>
      <c r="G405" s="24"/>
      <c r="H405" s="26"/>
      <c r="I405" s="138" t="str">
        <f>IF(G405="", "", IF(E405="Billets de train", "", IF(E405="", "", VLOOKUP(G405, Listes!$G$31:$H$33, 2, FALSE))))</f>
        <v/>
      </c>
      <c r="J405" s="106"/>
    </row>
    <row r="406" spans="1:10" ht="20.100000000000001" customHeight="1" x14ac:dyDescent="0.25">
      <c r="A406" s="51">
        <v>401</v>
      </c>
      <c r="B406" s="23"/>
      <c r="C406" s="23"/>
      <c r="D406" s="24"/>
      <c r="E406" s="24"/>
      <c r="F406" s="335"/>
      <c r="G406" s="24"/>
      <c r="H406" s="26"/>
      <c r="I406" s="138" t="str">
        <f>IF(G406="", "", IF(E406="Billets de train", "", IF(E406="", "", VLOOKUP(G406, Listes!$G$31:$H$33, 2, FALSE))))</f>
        <v/>
      </c>
      <c r="J406" s="106"/>
    </row>
    <row r="407" spans="1:10" ht="20.100000000000001" customHeight="1" x14ac:dyDescent="0.25">
      <c r="A407" s="51">
        <v>402</v>
      </c>
      <c r="B407" s="23"/>
      <c r="C407" s="23"/>
      <c r="D407" s="24"/>
      <c r="E407" s="24"/>
      <c r="F407" s="335"/>
      <c r="G407" s="24"/>
      <c r="H407" s="26"/>
      <c r="I407" s="138" t="str">
        <f>IF(G407="", "", IF(E407="Billets de train", "", IF(E407="", "", VLOOKUP(G407, Listes!$G$31:$H$33, 2, FALSE))))</f>
        <v/>
      </c>
      <c r="J407" s="106"/>
    </row>
    <row r="408" spans="1:10" ht="20.100000000000001" customHeight="1" x14ac:dyDescent="0.25">
      <c r="A408" s="51">
        <v>403</v>
      </c>
      <c r="B408" s="23"/>
      <c r="C408" s="23"/>
      <c r="D408" s="24"/>
      <c r="E408" s="24"/>
      <c r="F408" s="335"/>
      <c r="G408" s="24"/>
      <c r="H408" s="26"/>
      <c r="I408" s="138" t="str">
        <f>IF(G408="", "", IF(E408="Billets de train", "", IF(E408="", "", VLOOKUP(G408, Listes!$G$31:$H$33, 2, FALSE))))</f>
        <v/>
      </c>
      <c r="J408" s="106"/>
    </row>
    <row r="409" spans="1:10" ht="20.100000000000001" customHeight="1" x14ac:dyDescent="0.25">
      <c r="A409" s="51">
        <v>404</v>
      </c>
      <c r="B409" s="23"/>
      <c r="C409" s="23"/>
      <c r="D409" s="24"/>
      <c r="E409" s="24"/>
      <c r="F409" s="335"/>
      <c r="G409" s="24"/>
      <c r="H409" s="26"/>
      <c r="I409" s="138" t="str">
        <f>IF(G409="", "", IF(E409="Billets de train", "", IF(E409="", "", VLOOKUP(G409, Listes!$G$31:$H$33, 2, FALSE))))</f>
        <v/>
      </c>
      <c r="J409" s="106"/>
    </row>
    <row r="410" spans="1:10" ht="20.100000000000001" customHeight="1" x14ac:dyDescent="0.25">
      <c r="A410" s="51">
        <v>405</v>
      </c>
      <c r="B410" s="23"/>
      <c r="C410" s="23"/>
      <c r="D410" s="24"/>
      <c r="E410" s="24"/>
      <c r="F410" s="335"/>
      <c r="G410" s="24"/>
      <c r="H410" s="26"/>
      <c r="I410" s="138" t="str">
        <f>IF(G410="", "", IF(E410="Billets de train", "", IF(E410="", "", VLOOKUP(G410, Listes!$G$31:$H$33, 2, FALSE))))</f>
        <v/>
      </c>
      <c r="J410" s="106"/>
    </row>
    <row r="411" spans="1:10" ht="20.100000000000001" customHeight="1" x14ac:dyDescent="0.25">
      <c r="A411" s="51">
        <v>406</v>
      </c>
      <c r="B411" s="23"/>
      <c r="C411" s="23"/>
      <c r="D411" s="24"/>
      <c r="E411" s="24"/>
      <c r="F411" s="335"/>
      <c r="G411" s="24"/>
      <c r="H411" s="26"/>
      <c r="I411" s="138" t="str">
        <f>IF(G411="", "", IF(E411="Billets de train", "", IF(E411="", "", VLOOKUP(G411, Listes!$G$31:$H$33, 2, FALSE))))</f>
        <v/>
      </c>
      <c r="J411" s="106"/>
    </row>
    <row r="412" spans="1:10" ht="20.100000000000001" customHeight="1" x14ac:dyDescent="0.25">
      <c r="A412" s="51">
        <v>407</v>
      </c>
      <c r="B412" s="23"/>
      <c r="C412" s="23"/>
      <c r="D412" s="24"/>
      <c r="E412" s="24"/>
      <c r="F412" s="335"/>
      <c r="G412" s="24"/>
      <c r="H412" s="26"/>
      <c r="I412" s="138" t="str">
        <f>IF(G412="", "", IF(E412="Billets de train", "", IF(E412="", "", VLOOKUP(G412, Listes!$G$31:$H$33, 2, FALSE))))</f>
        <v/>
      </c>
      <c r="J412" s="106"/>
    </row>
    <row r="413" spans="1:10" ht="20.100000000000001" customHeight="1" x14ac:dyDescent="0.25">
      <c r="A413" s="51">
        <v>408</v>
      </c>
      <c r="B413" s="23"/>
      <c r="C413" s="23"/>
      <c r="D413" s="24"/>
      <c r="E413" s="24"/>
      <c r="F413" s="335"/>
      <c r="G413" s="24"/>
      <c r="H413" s="26"/>
      <c r="I413" s="138" t="str">
        <f>IF(G413="", "", IF(E413="Billets de train", "", IF(E413="", "", VLOOKUP(G413, Listes!$G$31:$H$33, 2, FALSE))))</f>
        <v/>
      </c>
      <c r="J413" s="106"/>
    </row>
    <row r="414" spans="1:10" ht="20.100000000000001" customHeight="1" x14ac:dyDescent="0.25">
      <c r="A414" s="51">
        <v>409</v>
      </c>
      <c r="B414" s="23"/>
      <c r="C414" s="23"/>
      <c r="D414" s="24"/>
      <c r="E414" s="24"/>
      <c r="F414" s="335"/>
      <c r="G414" s="24"/>
      <c r="H414" s="26"/>
      <c r="I414" s="138" t="str">
        <f>IF(G414="", "", IF(E414="Billets de train", "", IF(E414="", "", VLOOKUP(G414, Listes!$G$31:$H$33, 2, FALSE))))</f>
        <v/>
      </c>
      <c r="J414" s="106"/>
    </row>
    <row r="415" spans="1:10" ht="20.100000000000001" customHeight="1" x14ac:dyDescent="0.25">
      <c r="A415" s="51">
        <v>410</v>
      </c>
      <c r="B415" s="23"/>
      <c r="C415" s="23"/>
      <c r="D415" s="24"/>
      <c r="E415" s="24"/>
      <c r="F415" s="335"/>
      <c r="G415" s="24"/>
      <c r="H415" s="26"/>
      <c r="I415" s="138" t="str">
        <f>IF(G415="", "", IF(E415="Billets de train", "", IF(E415="", "", VLOOKUP(G415, Listes!$G$31:$H$33, 2, FALSE))))</f>
        <v/>
      </c>
      <c r="J415" s="106"/>
    </row>
    <row r="416" spans="1:10" ht="20.100000000000001" customHeight="1" x14ac:dyDescent="0.25">
      <c r="A416" s="51">
        <v>411</v>
      </c>
      <c r="B416" s="23"/>
      <c r="C416" s="23"/>
      <c r="D416" s="24"/>
      <c r="E416" s="24"/>
      <c r="F416" s="335"/>
      <c r="G416" s="24"/>
      <c r="H416" s="26"/>
      <c r="I416" s="138" t="str">
        <f>IF(G416="", "", IF(E416="Billets de train", "", IF(E416="", "", VLOOKUP(G416, Listes!$G$31:$H$33, 2, FALSE))))</f>
        <v/>
      </c>
      <c r="J416" s="106"/>
    </row>
    <row r="417" spans="1:10" ht="20.100000000000001" customHeight="1" x14ac:dyDescent="0.25">
      <c r="A417" s="51">
        <v>412</v>
      </c>
      <c r="B417" s="23"/>
      <c r="C417" s="23"/>
      <c r="D417" s="24"/>
      <c r="E417" s="24"/>
      <c r="F417" s="335"/>
      <c r="G417" s="24"/>
      <c r="H417" s="26"/>
      <c r="I417" s="138" t="str">
        <f>IF(G417="", "", IF(E417="Billets de train", "", IF(E417="", "", VLOOKUP(G417, Listes!$G$31:$H$33, 2, FALSE))))</f>
        <v/>
      </c>
      <c r="J417" s="106"/>
    </row>
    <row r="418" spans="1:10" ht="20.100000000000001" customHeight="1" x14ac:dyDescent="0.25">
      <c r="A418" s="51">
        <v>413</v>
      </c>
      <c r="B418" s="23"/>
      <c r="C418" s="23"/>
      <c r="D418" s="24"/>
      <c r="E418" s="24"/>
      <c r="F418" s="335"/>
      <c r="G418" s="24"/>
      <c r="H418" s="26"/>
      <c r="I418" s="138" t="str">
        <f>IF(G418="", "", IF(E418="Billets de train", "", IF(E418="", "", VLOOKUP(G418, Listes!$G$31:$H$33, 2, FALSE))))</f>
        <v/>
      </c>
      <c r="J418" s="106"/>
    </row>
    <row r="419" spans="1:10" ht="20.100000000000001" customHeight="1" x14ac:dyDescent="0.25">
      <c r="A419" s="51">
        <v>414</v>
      </c>
      <c r="B419" s="23"/>
      <c r="C419" s="23"/>
      <c r="D419" s="24"/>
      <c r="E419" s="24"/>
      <c r="F419" s="335"/>
      <c r="G419" s="24"/>
      <c r="H419" s="26"/>
      <c r="I419" s="138" t="str">
        <f>IF(G419="", "", IF(E419="Billets de train", "", IF(E419="", "", VLOOKUP(G419, Listes!$G$31:$H$33, 2, FALSE))))</f>
        <v/>
      </c>
      <c r="J419" s="106"/>
    </row>
    <row r="420" spans="1:10" ht="20.100000000000001" customHeight="1" x14ac:dyDescent="0.25">
      <c r="A420" s="51">
        <v>415</v>
      </c>
      <c r="B420" s="23"/>
      <c r="C420" s="23"/>
      <c r="D420" s="24"/>
      <c r="E420" s="24"/>
      <c r="F420" s="335"/>
      <c r="G420" s="24"/>
      <c r="H420" s="26"/>
      <c r="I420" s="138" t="str">
        <f>IF(G420="", "", IF(E420="Billets de train", "", IF(E420="", "", VLOOKUP(G420, Listes!$G$31:$H$33, 2, FALSE))))</f>
        <v/>
      </c>
      <c r="J420" s="106"/>
    </row>
    <row r="421" spans="1:10" ht="20.100000000000001" customHeight="1" x14ac:dyDescent="0.25">
      <c r="A421" s="51">
        <v>416</v>
      </c>
      <c r="B421" s="23"/>
      <c r="C421" s="23"/>
      <c r="D421" s="24"/>
      <c r="E421" s="24"/>
      <c r="F421" s="335"/>
      <c r="G421" s="24"/>
      <c r="H421" s="26"/>
      <c r="I421" s="138" t="str">
        <f>IF(G421="", "", IF(E421="Billets de train", "", IF(E421="", "", VLOOKUP(G421, Listes!$G$31:$H$33, 2, FALSE))))</f>
        <v/>
      </c>
      <c r="J421" s="106"/>
    </row>
    <row r="422" spans="1:10" ht="20.100000000000001" customHeight="1" x14ac:dyDescent="0.25">
      <c r="A422" s="51">
        <v>417</v>
      </c>
      <c r="B422" s="23"/>
      <c r="C422" s="23"/>
      <c r="D422" s="24"/>
      <c r="E422" s="24"/>
      <c r="F422" s="335"/>
      <c r="G422" s="24"/>
      <c r="H422" s="26"/>
      <c r="I422" s="138" t="str">
        <f>IF(G422="", "", IF(E422="Billets de train", "", IF(E422="", "", VLOOKUP(G422, Listes!$G$31:$H$33, 2, FALSE))))</f>
        <v/>
      </c>
      <c r="J422" s="106"/>
    </row>
    <row r="423" spans="1:10" ht="20.100000000000001" customHeight="1" x14ac:dyDescent="0.25">
      <c r="A423" s="51">
        <v>418</v>
      </c>
      <c r="B423" s="23"/>
      <c r="C423" s="23"/>
      <c r="D423" s="24"/>
      <c r="E423" s="24"/>
      <c r="F423" s="335"/>
      <c r="G423" s="24"/>
      <c r="H423" s="26"/>
      <c r="I423" s="138" t="str">
        <f>IF(G423="", "", IF(E423="Billets de train", "", IF(E423="", "", VLOOKUP(G423, Listes!$G$31:$H$33, 2, FALSE))))</f>
        <v/>
      </c>
      <c r="J423" s="106"/>
    </row>
    <row r="424" spans="1:10" ht="20.100000000000001" customHeight="1" x14ac:dyDescent="0.25">
      <c r="A424" s="51">
        <v>419</v>
      </c>
      <c r="B424" s="23"/>
      <c r="C424" s="23"/>
      <c r="D424" s="24"/>
      <c r="E424" s="24"/>
      <c r="F424" s="335"/>
      <c r="G424" s="24"/>
      <c r="H424" s="26"/>
      <c r="I424" s="138" t="str">
        <f>IF(G424="", "", IF(E424="Billets de train", "", IF(E424="", "", VLOOKUP(G424, Listes!$G$31:$H$33, 2, FALSE))))</f>
        <v/>
      </c>
      <c r="J424" s="106"/>
    </row>
    <row r="425" spans="1:10" ht="20.100000000000001" customHeight="1" x14ac:dyDescent="0.25">
      <c r="A425" s="51">
        <v>420</v>
      </c>
      <c r="B425" s="23"/>
      <c r="C425" s="23"/>
      <c r="D425" s="24"/>
      <c r="E425" s="24"/>
      <c r="F425" s="335"/>
      <c r="G425" s="24"/>
      <c r="H425" s="26"/>
      <c r="I425" s="138" t="str">
        <f>IF(G425="", "", IF(E425="Billets de train", "", IF(E425="", "", VLOOKUP(G425, Listes!$G$31:$H$33, 2, FALSE))))</f>
        <v/>
      </c>
      <c r="J425" s="106"/>
    </row>
    <row r="426" spans="1:10" ht="20.100000000000001" customHeight="1" x14ac:dyDescent="0.25">
      <c r="A426" s="51">
        <v>421</v>
      </c>
      <c r="B426" s="23"/>
      <c r="C426" s="23"/>
      <c r="D426" s="24"/>
      <c r="E426" s="24"/>
      <c r="F426" s="335"/>
      <c r="G426" s="24"/>
      <c r="H426" s="26"/>
      <c r="I426" s="138" t="str">
        <f>IF(G426="", "", IF(E426="Billets de train", "", IF(E426="", "", VLOOKUP(G426, Listes!$G$31:$H$33, 2, FALSE))))</f>
        <v/>
      </c>
      <c r="J426" s="106"/>
    </row>
    <row r="427" spans="1:10" ht="20.100000000000001" customHeight="1" x14ac:dyDescent="0.25">
      <c r="A427" s="51">
        <v>422</v>
      </c>
      <c r="B427" s="23"/>
      <c r="C427" s="23"/>
      <c r="D427" s="24"/>
      <c r="E427" s="24"/>
      <c r="F427" s="335"/>
      <c r="G427" s="24"/>
      <c r="H427" s="26"/>
      <c r="I427" s="138" t="str">
        <f>IF(G427="", "", IF(E427="Billets de train", "", IF(E427="", "", VLOOKUP(G427, Listes!$G$31:$H$33, 2, FALSE))))</f>
        <v/>
      </c>
      <c r="J427" s="106"/>
    </row>
    <row r="428" spans="1:10" ht="20.100000000000001" customHeight="1" x14ac:dyDescent="0.25">
      <c r="A428" s="51">
        <v>423</v>
      </c>
      <c r="B428" s="23"/>
      <c r="C428" s="23"/>
      <c r="D428" s="24"/>
      <c r="E428" s="24"/>
      <c r="F428" s="335"/>
      <c r="G428" s="24"/>
      <c r="H428" s="26"/>
      <c r="I428" s="138" t="str">
        <f>IF(G428="", "", IF(E428="Billets de train", "", IF(E428="", "", VLOOKUP(G428, Listes!$G$31:$H$33, 2, FALSE))))</f>
        <v/>
      </c>
      <c r="J428" s="106"/>
    </row>
    <row r="429" spans="1:10" ht="20.100000000000001" customHeight="1" x14ac:dyDescent="0.25">
      <c r="A429" s="51">
        <v>424</v>
      </c>
      <c r="B429" s="23"/>
      <c r="C429" s="23"/>
      <c r="D429" s="24"/>
      <c r="E429" s="24"/>
      <c r="F429" s="335"/>
      <c r="G429" s="24"/>
      <c r="H429" s="26"/>
      <c r="I429" s="138" t="str">
        <f>IF(G429="", "", IF(E429="Billets de train", "", IF(E429="", "", VLOOKUP(G429, Listes!$G$31:$H$33, 2, FALSE))))</f>
        <v/>
      </c>
      <c r="J429" s="106"/>
    </row>
    <row r="430" spans="1:10" ht="20.100000000000001" customHeight="1" x14ac:dyDescent="0.25">
      <c r="A430" s="51">
        <v>425</v>
      </c>
      <c r="B430" s="23"/>
      <c r="C430" s="23"/>
      <c r="D430" s="24"/>
      <c r="E430" s="24"/>
      <c r="F430" s="335"/>
      <c r="G430" s="24"/>
      <c r="H430" s="26"/>
      <c r="I430" s="138" t="str">
        <f>IF(G430="", "", IF(E430="Billets de train", "", IF(E430="", "", VLOOKUP(G430, Listes!$G$31:$H$33, 2, FALSE))))</f>
        <v/>
      </c>
      <c r="J430" s="106"/>
    </row>
    <row r="431" spans="1:10" ht="20.100000000000001" customHeight="1" x14ac:dyDescent="0.25">
      <c r="A431" s="51">
        <v>426</v>
      </c>
      <c r="B431" s="23"/>
      <c r="C431" s="23"/>
      <c r="D431" s="24"/>
      <c r="E431" s="24"/>
      <c r="F431" s="335"/>
      <c r="G431" s="24"/>
      <c r="H431" s="26"/>
      <c r="I431" s="138" t="str">
        <f>IF(G431="", "", IF(E431="Billets de train", "", IF(E431="", "", VLOOKUP(G431, Listes!$G$31:$H$33, 2, FALSE))))</f>
        <v/>
      </c>
      <c r="J431" s="106"/>
    </row>
    <row r="432" spans="1:10" ht="20.100000000000001" customHeight="1" x14ac:dyDescent="0.25">
      <c r="A432" s="51">
        <v>427</v>
      </c>
      <c r="B432" s="23"/>
      <c r="C432" s="23"/>
      <c r="D432" s="24"/>
      <c r="E432" s="24"/>
      <c r="F432" s="335"/>
      <c r="G432" s="24"/>
      <c r="H432" s="26"/>
      <c r="I432" s="138" t="str">
        <f>IF(G432="", "", IF(E432="Billets de train", "", IF(E432="", "", VLOOKUP(G432, Listes!$G$31:$H$33, 2, FALSE))))</f>
        <v/>
      </c>
      <c r="J432" s="106"/>
    </row>
    <row r="433" spans="1:10" ht="20.100000000000001" customHeight="1" x14ac:dyDescent="0.25">
      <c r="A433" s="51">
        <v>428</v>
      </c>
      <c r="B433" s="23"/>
      <c r="C433" s="23"/>
      <c r="D433" s="24"/>
      <c r="E433" s="24"/>
      <c r="F433" s="335"/>
      <c r="G433" s="24"/>
      <c r="H433" s="26"/>
      <c r="I433" s="138" t="str">
        <f>IF(G433="", "", IF(E433="Billets de train", "", IF(E433="", "", VLOOKUP(G433, Listes!$G$31:$H$33, 2, FALSE))))</f>
        <v/>
      </c>
      <c r="J433" s="106"/>
    </row>
    <row r="434" spans="1:10" ht="20.100000000000001" customHeight="1" x14ac:dyDescent="0.25">
      <c r="A434" s="51">
        <v>429</v>
      </c>
      <c r="B434" s="23"/>
      <c r="C434" s="23"/>
      <c r="D434" s="24"/>
      <c r="E434" s="24"/>
      <c r="F434" s="335"/>
      <c r="G434" s="24"/>
      <c r="H434" s="26"/>
      <c r="I434" s="138" t="str">
        <f>IF(G434="", "", IF(E434="Billets de train", "", IF(E434="", "", VLOOKUP(G434, Listes!$G$31:$H$33, 2, FALSE))))</f>
        <v/>
      </c>
      <c r="J434" s="106"/>
    </row>
    <row r="435" spans="1:10" ht="20.100000000000001" customHeight="1" x14ac:dyDescent="0.25">
      <c r="A435" s="51">
        <v>430</v>
      </c>
      <c r="B435" s="23"/>
      <c r="C435" s="23"/>
      <c r="D435" s="24"/>
      <c r="E435" s="24"/>
      <c r="F435" s="335"/>
      <c r="G435" s="24"/>
      <c r="H435" s="26"/>
      <c r="I435" s="138" t="str">
        <f>IF(G435="", "", IF(E435="Billets de train", "", IF(E435="", "", VLOOKUP(G435, Listes!$G$31:$H$33, 2, FALSE))))</f>
        <v/>
      </c>
      <c r="J435" s="106"/>
    </row>
    <row r="436" spans="1:10" ht="20.100000000000001" customHeight="1" x14ac:dyDescent="0.25">
      <c r="A436" s="51">
        <v>431</v>
      </c>
      <c r="B436" s="23"/>
      <c r="C436" s="23"/>
      <c r="D436" s="24"/>
      <c r="E436" s="24"/>
      <c r="F436" s="335"/>
      <c r="G436" s="24"/>
      <c r="H436" s="26"/>
      <c r="I436" s="138" t="str">
        <f>IF(G436="", "", IF(E436="Billets de train", "", IF(E436="", "", VLOOKUP(G436, Listes!$G$31:$H$33, 2, FALSE))))</f>
        <v/>
      </c>
      <c r="J436" s="106"/>
    </row>
    <row r="437" spans="1:10" ht="20.100000000000001" customHeight="1" x14ac:dyDescent="0.25">
      <c r="A437" s="51">
        <v>432</v>
      </c>
      <c r="B437" s="23"/>
      <c r="C437" s="23"/>
      <c r="D437" s="24"/>
      <c r="E437" s="24"/>
      <c r="F437" s="335"/>
      <c r="G437" s="24"/>
      <c r="H437" s="26"/>
      <c r="I437" s="138" t="str">
        <f>IF(G437="", "", IF(E437="Billets de train", "", IF(E437="", "", VLOOKUP(G437, Listes!$G$31:$H$33, 2, FALSE))))</f>
        <v/>
      </c>
      <c r="J437" s="106"/>
    </row>
    <row r="438" spans="1:10" ht="20.100000000000001" customHeight="1" x14ac:dyDescent="0.25">
      <c r="A438" s="51">
        <v>433</v>
      </c>
      <c r="B438" s="23"/>
      <c r="C438" s="23"/>
      <c r="D438" s="24"/>
      <c r="E438" s="24"/>
      <c r="F438" s="335"/>
      <c r="G438" s="24"/>
      <c r="H438" s="26"/>
      <c r="I438" s="138" t="str">
        <f>IF(G438="", "", IF(E438="Billets de train", "", IF(E438="", "", VLOOKUP(G438, Listes!$G$31:$H$33, 2, FALSE))))</f>
        <v/>
      </c>
      <c r="J438" s="106"/>
    </row>
    <row r="439" spans="1:10" ht="20.100000000000001" customHeight="1" x14ac:dyDescent="0.25">
      <c r="A439" s="51">
        <v>434</v>
      </c>
      <c r="B439" s="23"/>
      <c r="C439" s="23"/>
      <c r="D439" s="24"/>
      <c r="E439" s="24"/>
      <c r="F439" s="335"/>
      <c r="G439" s="24"/>
      <c r="H439" s="26"/>
      <c r="I439" s="138" t="str">
        <f>IF(G439="", "", IF(E439="Billets de train", "", IF(E439="", "", VLOOKUP(G439, Listes!$G$31:$H$33, 2, FALSE))))</f>
        <v/>
      </c>
      <c r="J439" s="106"/>
    </row>
    <row r="440" spans="1:10" ht="20.100000000000001" customHeight="1" x14ac:dyDescent="0.25">
      <c r="A440" s="51">
        <v>435</v>
      </c>
      <c r="B440" s="23"/>
      <c r="C440" s="23"/>
      <c r="D440" s="24"/>
      <c r="E440" s="24"/>
      <c r="F440" s="335"/>
      <c r="G440" s="24"/>
      <c r="H440" s="26"/>
      <c r="I440" s="138" t="str">
        <f>IF(G440="", "", IF(E440="Billets de train", "", IF(E440="", "", VLOOKUP(G440, Listes!$G$31:$H$33, 2, FALSE))))</f>
        <v/>
      </c>
      <c r="J440" s="106"/>
    </row>
    <row r="441" spans="1:10" ht="20.100000000000001" customHeight="1" x14ac:dyDescent="0.25">
      <c r="A441" s="51">
        <v>436</v>
      </c>
      <c r="B441" s="23"/>
      <c r="C441" s="23"/>
      <c r="D441" s="24"/>
      <c r="E441" s="24"/>
      <c r="F441" s="335"/>
      <c r="G441" s="24"/>
      <c r="H441" s="26"/>
      <c r="I441" s="138" t="str">
        <f>IF(G441="", "", IF(E441="Billets de train", "", IF(E441="", "", VLOOKUP(G441, Listes!$G$31:$H$33, 2, FALSE))))</f>
        <v/>
      </c>
      <c r="J441" s="106"/>
    </row>
    <row r="442" spans="1:10" ht="20.100000000000001" customHeight="1" x14ac:dyDescent="0.25">
      <c r="A442" s="51">
        <v>437</v>
      </c>
      <c r="B442" s="23"/>
      <c r="C442" s="23"/>
      <c r="D442" s="24"/>
      <c r="E442" s="24"/>
      <c r="F442" s="335"/>
      <c r="G442" s="24"/>
      <c r="H442" s="26"/>
      <c r="I442" s="138" t="str">
        <f>IF(G442="", "", IF(E442="Billets de train", "", IF(E442="", "", VLOOKUP(G442, Listes!$G$31:$H$33, 2, FALSE))))</f>
        <v/>
      </c>
      <c r="J442" s="106"/>
    </row>
    <row r="443" spans="1:10" ht="20.100000000000001" customHeight="1" x14ac:dyDescent="0.25">
      <c r="A443" s="51">
        <v>438</v>
      </c>
      <c r="B443" s="23"/>
      <c r="C443" s="23"/>
      <c r="D443" s="24"/>
      <c r="E443" s="24"/>
      <c r="F443" s="335"/>
      <c r="G443" s="24"/>
      <c r="H443" s="26"/>
      <c r="I443" s="138" t="str">
        <f>IF(G443="", "", IF(E443="Billets de train", "", IF(E443="", "", VLOOKUP(G443, Listes!$G$31:$H$33, 2, FALSE))))</f>
        <v/>
      </c>
      <c r="J443" s="106"/>
    </row>
    <row r="444" spans="1:10" ht="20.100000000000001" customHeight="1" x14ac:dyDescent="0.25">
      <c r="A444" s="51">
        <v>439</v>
      </c>
      <c r="B444" s="23"/>
      <c r="C444" s="23"/>
      <c r="D444" s="24"/>
      <c r="E444" s="24"/>
      <c r="F444" s="335"/>
      <c r="G444" s="24"/>
      <c r="H444" s="26"/>
      <c r="I444" s="138" t="str">
        <f>IF(G444="", "", IF(E444="Billets de train", "", IF(E444="", "", VLOOKUP(G444, Listes!$G$31:$H$33, 2, FALSE))))</f>
        <v/>
      </c>
      <c r="J444" s="106"/>
    </row>
    <row r="445" spans="1:10" ht="20.100000000000001" customHeight="1" x14ac:dyDescent="0.25">
      <c r="A445" s="51">
        <v>440</v>
      </c>
      <c r="B445" s="23"/>
      <c r="C445" s="23"/>
      <c r="D445" s="24"/>
      <c r="E445" s="24"/>
      <c r="F445" s="335"/>
      <c r="G445" s="24"/>
      <c r="H445" s="26"/>
      <c r="I445" s="138" t="str">
        <f>IF(G445="", "", IF(E445="Billets de train", "", IF(E445="", "", VLOOKUP(G445, Listes!$G$31:$H$33, 2, FALSE))))</f>
        <v/>
      </c>
      <c r="J445" s="106"/>
    </row>
    <row r="446" spans="1:10" ht="20.100000000000001" customHeight="1" x14ac:dyDescent="0.25">
      <c r="A446" s="51">
        <v>441</v>
      </c>
      <c r="B446" s="23"/>
      <c r="C446" s="23"/>
      <c r="D446" s="24"/>
      <c r="E446" s="24"/>
      <c r="F446" s="335"/>
      <c r="G446" s="24"/>
      <c r="H446" s="26"/>
      <c r="I446" s="138" t="str">
        <f>IF(G446="", "", IF(E446="Billets de train", "", IF(E446="", "", VLOOKUP(G446, Listes!$G$31:$H$33, 2, FALSE))))</f>
        <v/>
      </c>
      <c r="J446" s="106"/>
    </row>
    <row r="447" spans="1:10" ht="20.100000000000001" customHeight="1" x14ac:dyDescent="0.25">
      <c r="A447" s="51">
        <v>442</v>
      </c>
      <c r="B447" s="23"/>
      <c r="C447" s="23"/>
      <c r="D447" s="24"/>
      <c r="E447" s="24"/>
      <c r="F447" s="335"/>
      <c r="G447" s="24"/>
      <c r="H447" s="26"/>
      <c r="I447" s="138" t="str">
        <f>IF(G447="", "", IF(E447="Billets de train", "", IF(E447="", "", VLOOKUP(G447, Listes!$G$31:$H$33, 2, FALSE))))</f>
        <v/>
      </c>
      <c r="J447" s="106"/>
    </row>
    <row r="448" spans="1:10" ht="20.100000000000001" customHeight="1" x14ac:dyDescent="0.25">
      <c r="A448" s="51">
        <v>443</v>
      </c>
      <c r="B448" s="23"/>
      <c r="C448" s="23"/>
      <c r="D448" s="24"/>
      <c r="E448" s="24"/>
      <c r="F448" s="335"/>
      <c r="G448" s="24"/>
      <c r="H448" s="26"/>
      <c r="I448" s="138" t="str">
        <f>IF(G448="", "", IF(E448="Billets de train", "", IF(E448="", "", VLOOKUP(G448, Listes!$G$31:$H$33, 2, FALSE))))</f>
        <v/>
      </c>
      <c r="J448" s="106"/>
    </row>
    <row r="449" spans="1:10" ht="20.100000000000001" customHeight="1" x14ac:dyDescent="0.25">
      <c r="A449" s="51">
        <v>444</v>
      </c>
      <c r="B449" s="23"/>
      <c r="C449" s="23"/>
      <c r="D449" s="24"/>
      <c r="E449" s="24"/>
      <c r="F449" s="335"/>
      <c r="G449" s="24"/>
      <c r="H449" s="26"/>
      <c r="I449" s="138" t="str">
        <f>IF(G449="", "", IF(E449="Billets de train", "", IF(E449="", "", VLOOKUP(G449, Listes!$G$31:$H$33, 2, FALSE))))</f>
        <v/>
      </c>
      <c r="J449" s="106"/>
    </row>
    <row r="450" spans="1:10" ht="20.100000000000001" customHeight="1" x14ac:dyDescent="0.25">
      <c r="A450" s="51">
        <v>445</v>
      </c>
      <c r="B450" s="23"/>
      <c r="C450" s="23"/>
      <c r="D450" s="24"/>
      <c r="E450" s="24"/>
      <c r="F450" s="335"/>
      <c r="G450" s="24"/>
      <c r="H450" s="26"/>
      <c r="I450" s="138" t="str">
        <f>IF(G450="", "", IF(E450="Billets de train", "", IF(E450="", "", VLOOKUP(G450, Listes!$G$31:$H$33, 2, FALSE))))</f>
        <v/>
      </c>
      <c r="J450" s="106"/>
    </row>
    <row r="451" spans="1:10" ht="20.100000000000001" customHeight="1" x14ac:dyDescent="0.25">
      <c r="A451" s="51">
        <v>446</v>
      </c>
      <c r="B451" s="23"/>
      <c r="C451" s="23"/>
      <c r="D451" s="24"/>
      <c r="E451" s="24"/>
      <c r="F451" s="335"/>
      <c r="G451" s="24"/>
      <c r="H451" s="26"/>
      <c r="I451" s="138" t="str">
        <f>IF(G451="", "", IF(E451="Billets de train", "", IF(E451="", "", VLOOKUP(G451, Listes!$G$31:$H$33, 2, FALSE))))</f>
        <v/>
      </c>
      <c r="J451" s="106"/>
    </row>
    <row r="452" spans="1:10" ht="20.100000000000001" customHeight="1" x14ac:dyDescent="0.25">
      <c r="A452" s="51">
        <v>447</v>
      </c>
      <c r="B452" s="23"/>
      <c r="C452" s="23"/>
      <c r="D452" s="24"/>
      <c r="E452" s="24"/>
      <c r="F452" s="335"/>
      <c r="G452" s="24"/>
      <c r="H452" s="26"/>
      <c r="I452" s="138" t="str">
        <f>IF(G452="", "", IF(E452="Billets de train", "", IF(E452="", "", VLOOKUP(G452, Listes!$G$31:$H$33, 2, FALSE))))</f>
        <v/>
      </c>
      <c r="J452" s="106"/>
    </row>
    <row r="453" spans="1:10" ht="20.100000000000001" customHeight="1" x14ac:dyDescent="0.25">
      <c r="A453" s="51">
        <v>448</v>
      </c>
      <c r="B453" s="23"/>
      <c r="C453" s="23"/>
      <c r="D453" s="24"/>
      <c r="E453" s="24"/>
      <c r="F453" s="335"/>
      <c r="G453" s="24"/>
      <c r="H453" s="26"/>
      <c r="I453" s="138" t="str">
        <f>IF(G453="", "", IF(E453="Billets de train", "", IF(E453="", "", VLOOKUP(G453, Listes!$G$31:$H$33, 2, FALSE))))</f>
        <v/>
      </c>
      <c r="J453" s="106"/>
    </row>
    <row r="454" spans="1:10" ht="20.100000000000001" customHeight="1" x14ac:dyDescent="0.25">
      <c r="A454" s="51">
        <v>449</v>
      </c>
      <c r="B454" s="23"/>
      <c r="C454" s="23"/>
      <c r="D454" s="24"/>
      <c r="E454" s="24"/>
      <c r="F454" s="335"/>
      <c r="G454" s="24"/>
      <c r="H454" s="26"/>
      <c r="I454" s="138" t="str">
        <f>IF(G454="", "", IF(E454="Billets de train", "", IF(E454="", "", VLOOKUP(G454, Listes!$G$31:$H$33, 2, FALSE))))</f>
        <v/>
      </c>
      <c r="J454" s="106"/>
    </row>
    <row r="455" spans="1:10" ht="20.100000000000001" customHeight="1" x14ac:dyDescent="0.25">
      <c r="A455" s="51">
        <v>450</v>
      </c>
      <c r="B455" s="23"/>
      <c r="C455" s="23"/>
      <c r="D455" s="24"/>
      <c r="E455" s="24"/>
      <c r="F455" s="335"/>
      <c r="G455" s="24"/>
      <c r="H455" s="26"/>
      <c r="I455" s="138" t="str">
        <f>IF(G455="", "", IF(E455="Billets de train", "", IF(E455="", "", VLOOKUP(G455, Listes!$G$31:$H$33, 2, FALSE))))</f>
        <v/>
      </c>
      <c r="J455" s="106"/>
    </row>
    <row r="456" spans="1:10" ht="20.100000000000001" customHeight="1" x14ac:dyDescent="0.25">
      <c r="A456" s="51">
        <v>451</v>
      </c>
      <c r="B456" s="23"/>
      <c r="C456" s="23"/>
      <c r="D456" s="24"/>
      <c r="E456" s="24"/>
      <c r="F456" s="335"/>
      <c r="G456" s="24"/>
      <c r="H456" s="26"/>
      <c r="I456" s="138" t="str">
        <f>IF(G456="", "", IF(E456="Billets de train", "", IF(E456="", "", VLOOKUP(G456, Listes!$G$31:$H$33, 2, FALSE))))</f>
        <v/>
      </c>
      <c r="J456" s="106"/>
    </row>
    <row r="457" spans="1:10" ht="20.100000000000001" customHeight="1" x14ac:dyDescent="0.25">
      <c r="A457" s="51">
        <v>452</v>
      </c>
      <c r="B457" s="23"/>
      <c r="C457" s="23"/>
      <c r="D457" s="24"/>
      <c r="E457" s="24"/>
      <c r="F457" s="335"/>
      <c r="G457" s="24"/>
      <c r="H457" s="26"/>
      <c r="I457" s="138" t="str">
        <f>IF(G457="", "", IF(E457="Billets de train", "", IF(E457="", "", VLOOKUP(G457, Listes!$G$31:$H$33, 2, FALSE))))</f>
        <v/>
      </c>
      <c r="J457" s="106"/>
    </row>
    <row r="458" spans="1:10" ht="20.100000000000001" customHeight="1" x14ac:dyDescent="0.25">
      <c r="A458" s="51">
        <v>453</v>
      </c>
      <c r="B458" s="23"/>
      <c r="C458" s="23"/>
      <c r="D458" s="24"/>
      <c r="E458" s="24"/>
      <c r="F458" s="335"/>
      <c r="G458" s="24"/>
      <c r="H458" s="26"/>
      <c r="I458" s="138" t="str">
        <f>IF(G458="", "", IF(E458="Billets de train", "", IF(E458="", "", VLOOKUP(G458, Listes!$G$31:$H$33, 2, FALSE))))</f>
        <v/>
      </c>
      <c r="J458" s="106"/>
    </row>
    <row r="459" spans="1:10" ht="20.100000000000001" customHeight="1" x14ac:dyDescent="0.25">
      <c r="A459" s="51">
        <v>454</v>
      </c>
      <c r="B459" s="23"/>
      <c r="C459" s="23"/>
      <c r="D459" s="24"/>
      <c r="E459" s="24"/>
      <c r="F459" s="335"/>
      <c r="G459" s="24"/>
      <c r="H459" s="26"/>
      <c r="I459" s="138" t="str">
        <f>IF(G459="", "", IF(E459="Billets de train", "", IF(E459="", "", VLOOKUP(G459, Listes!$G$31:$H$33, 2, FALSE))))</f>
        <v/>
      </c>
      <c r="J459" s="106"/>
    </row>
    <row r="460" spans="1:10" ht="20.100000000000001" customHeight="1" x14ac:dyDescent="0.25">
      <c r="A460" s="51">
        <v>455</v>
      </c>
      <c r="B460" s="23"/>
      <c r="C460" s="23"/>
      <c r="D460" s="24"/>
      <c r="E460" s="24"/>
      <c r="F460" s="335"/>
      <c r="G460" s="24"/>
      <c r="H460" s="26"/>
      <c r="I460" s="138" t="str">
        <f>IF(G460="", "", IF(E460="Billets de train", "", IF(E460="", "", VLOOKUP(G460, Listes!$G$31:$H$33, 2, FALSE))))</f>
        <v/>
      </c>
      <c r="J460" s="106"/>
    </row>
    <row r="461" spans="1:10" ht="20.100000000000001" customHeight="1" x14ac:dyDescent="0.25">
      <c r="A461" s="51">
        <v>456</v>
      </c>
      <c r="B461" s="23"/>
      <c r="C461" s="23"/>
      <c r="D461" s="24"/>
      <c r="E461" s="24"/>
      <c r="F461" s="335"/>
      <c r="G461" s="24"/>
      <c r="H461" s="26"/>
      <c r="I461" s="138" t="str">
        <f>IF(G461="", "", IF(E461="Billets de train", "", IF(E461="", "", VLOOKUP(G461, Listes!$G$31:$H$33, 2, FALSE))))</f>
        <v/>
      </c>
      <c r="J461" s="106"/>
    </row>
    <row r="462" spans="1:10" ht="20.100000000000001" customHeight="1" x14ac:dyDescent="0.25">
      <c r="A462" s="51">
        <v>457</v>
      </c>
      <c r="B462" s="23"/>
      <c r="C462" s="23"/>
      <c r="D462" s="24"/>
      <c r="E462" s="24"/>
      <c r="F462" s="335"/>
      <c r="G462" s="24"/>
      <c r="H462" s="26"/>
      <c r="I462" s="138" t="str">
        <f>IF(G462="", "", IF(E462="Billets de train", "", IF(E462="", "", VLOOKUP(G462, Listes!$G$31:$H$33, 2, FALSE))))</f>
        <v/>
      </c>
      <c r="J462" s="106"/>
    </row>
    <row r="463" spans="1:10" ht="20.100000000000001" customHeight="1" x14ac:dyDescent="0.25">
      <c r="A463" s="51">
        <v>458</v>
      </c>
      <c r="B463" s="23"/>
      <c r="C463" s="23"/>
      <c r="D463" s="24"/>
      <c r="E463" s="24"/>
      <c r="F463" s="335"/>
      <c r="G463" s="24"/>
      <c r="H463" s="26"/>
      <c r="I463" s="138" t="str">
        <f>IF(G463="", "", IF(E463="Billets de train", "", IF(E463="", "", VLOOKUP(G463, Listes!$G$31:$H$33, 2, FALSE))))</f>
        <v/>
      </c>
      <c r="J463" s="106"/>
    </row>
    <row r="464" spans="1:10" ht="20.100000000000001" customHeight="1" x14ac:dyDescent="0.25">
      <c r="A464" s="51">
        <v>459</v>
      </c>
      <c r="B464" s="23"/>
      <c r="C464" s="23"/>
      <c r="D464" s="24"/>
      <c r="E464" s="24"/>
      <c r="F464" s="335"/>
      <c r="G464" s="24"/>
      <c r="H464" s="26"/>
      <c r="I464" s="138" t="str">
        <f>IF(G464="", "", IF(E464="Billets de train", "", IF(E464="", "", VLOOKUP(G464, Listes!$G$31:$H$33, 2, FALSE))))</f>
        <v/>
      </c>
      <c r="J464" s="106"/>
    </row>
    <row r="465" spans="1:10" ht="20.100000000000001" customHeight="1" x14ac:dyDescent="0.25">
      <c r="A465" s="51">
        <v>460</v>
      </c>
      <c r="B465" s="23"/>
      <c r="C465" s="23"/>
      <c r="D465" s="24"/>
      <c r="E465" s="24"/>
      <c r="F465" s="335"/>
      <c r="G465" s="24"/>
      <c r="H465" s="26"/>
      <c r="I465" s="138" t="str">
        <f>IF(G465="", "", IF(E465="Billets de train", "", IF(E465="", "", VLOOKUP(G465, Listes!$G$31:$H$33, 2, FALSE))))</f>
        <v/>
      </c>
      <c r="J465" s="106"/>
    </row>
    <row r="466" spans="1:10" ht="20.100000000000001" customHeight="1" x14ac:dyDescent="0.25">
      <c r="A466" s="51">
        <v>461</v>
      </c>
      <c r="B466" s="23"/>
      <c r="C466" s="23"/>
      <c r="D466" s="24"/>
      <c r="E466" s="24"/>
      <c r="F466" s="335"/>
      <c r="G466" s="24"/>
      <c r="H466" s="26"/>
      <c r="I466" s="138" t="str">
        <f>IF(G466="", "", IF(E466="Billets de train", "", IF(E466="", "", VLOOKUP(G466, Listes!$G$31:$H$33, 2, FALSE))))</f>
        <v/>
      </c>
      <c r="J466" s="106"/>
    </row>
    <row r="467" spans="1:10" ht="20.100000000000001" customHeight="1" x14ac:dyDescent="0.25">
      <c r="A467" s="51">
        <v>462</v>
      </c>
      <c r="B467" s="23"/>
      <c r="C467" s="23"/>
      <c r="D467" s="24"/>
      <c r="E467" s="24"/>
      <c r="F467" s="335"/>
      <c r="G467" s="24"/>
      <c r="H467" s="26"/>
      <c r="I467" s="138" t="str">
        <f>IF(G467="", "", IF(E467="Billets de train", "", IF(E467="", "", VLOOKUP(G467, Listes!$G$31:$H$33, 2, FALSE))))</f>
        <v/>
      </c>
      <c r="J467" s="106"/>
    </row>
    <row r="468" spans="1:10" ht="20.100000000000001" customHeight="1" x14ac:dyDescent="0.25">
      <c r="A468" s="51">
        <v>463</v>
      </c>
      <c r="B468" s="23"/>
      <c r="C468" s="23"/>
      <c r="D468" s="24"/>
      <c r="E468" s="24"/>
      <c r="F468" s="335"/>
      <c r="G468" s="24"/>
      <c r="H468" s="26"/>
      <c r="I468" s="138" t="str">
        <f>IF(G468="", "", IF(E468="Billets de train", "", IF(E468="", "", VLOOKUP(G468, Listes!$G$31:$H$33, 2, FALSE))))</f>
        <v/>
      </c>
      <c r="J468" s="106"/>
    </row>
    <row r="469" spans="1:10" ht="20.100000000000001" customHeight="1" x14ac:dyDescent="0.25">
      <c r="A469" s="51">
        <v>464</v>
      </c>
      <c r="B469" s="23"/>
      <c r="C469" s="23"/>
      <c r="D469" s="24"/>
      <c r="E469" s="24"/>
      <c r="F469" s="335"/>
      <c r="G469" s="24"/>
      <c r="H469" s="26"/>
      <c r="I469" s="138" t="str">
        <f>IF(G469="", "", IF(E469="Billets de train", "", IF(E469="", "", VLOOKUP(G469, Listes!$G$31:$H$33, 2, FALSE))))</f>
        <v/>
      </c>
      <c r="J469" s="106"/>
    </row>
    <row r="470" spans="1:10" ht="20.100000000000001" customHeight="1" x14ac:dyDescent="0.25">
      <c r="A470" s="51">
        <v>465</v>
      </c>
      <c r="B470" s="23"/>
      <c r="C470" s="23"/>
      <c r="D470" s="24"/>
      <c r="E470" s="24"/>
      <c r="F470" s="335"/>
      <c r="G470" s="24"/>
      <c r="H470" s="26"/>
      <c r="I470" s="138" t="str">
        <f>IF(G470="", "", IF(E470="Billets de train", "", IF(E470="", "", VLOOKUP(G470, Listes!$G$31:$H$33, 2, FALSE))))</f>
        <v/>
      </c>
      <c r="J470" s="106"/>
    </row>
    <row r="471" spans="1:10" ht="20.100000000000001" customHeight="1" x14ac:dyDescent="0.25">
      <c r="A471" s="51">
        <v>466</v>
      </c>
      <c r="B471" s="23"/>
      <c r="C471" s="23"/>
      <c r="D471" s="24"/>
      <c r="E471" s="24"/>
      <c r="F471" s="335"/>
      <c r="G471" s="24"/>
      <c r="H471" s="26"/>
      <c r="I471" s="138" t="str">
        <f>IF(G471="", "", IF(E471="Billets de train", "", IF(E471="", "", VLOOKUP(G471, Listes!$G$31:$H$33, 2, FALSE))))</f>
        <v/>
      </c>
      <c r="J471" s="106"/>
    </row>
    <row r="472" spans="1:10" ht="20.100000000000001" customHeight="1" x14ac:dyDescent="0.25">
      <c r="A472" s="51">
        <v>467</v>
      </c>
      <c r="B472" s="23"/>
      <c r="C472" s="23"/>
      <c r="D472" s="24"/>
      <c r="E472" s="24"/>
      <c r="F472" s="335"/>
      <c r="G472" s="24"/>
      <c r="H472" s="26"/>
      <c r="I472" s="138" t="str">
        <f>IF(G472="", "", IF(E472="Billets de train", "", IF(E472="", "", VLOOKUP(G472, Listes!$G$31:$H$33, 2, FALSE))))</f>
        <v/>
      </c>
      <c r="J472" s="106"/>
    </row>
    <row r="473" spans="1:10" ht="20.100000000000001" customHeight="1" x14ac:dyDescent="0.25">
      <c r="A473" s="51">
        <v>468</v>
      </c>
      <c r="B473" s="23"/>
      <c r="C473" s="23"/>
      <c r="D473" s="24"/>
      <c r="E473" s="24"/>
      <c r="F473" s="335"/>
      <c r="G473" s="24"/>
      <c r="H473" s="26"/>
      <c r="I473" s="138" t="str">
        <f>IF(G473="", "", IF(E473="Billets de train", "", IF(E473="", "", VLOOKUP(G473, Listes!$G$31:$H$33, 2, FALSE))))</f>
        <v/>
      </c>
      <c r="J473" s="106"/>
    </row>
    <row r="474" spans="1:10" ht="20.100000000000001" customHeight="1" x14ac:dyDescent="0.25">
      <c r="A474" s="51">
        <v>469</v>
      </c>
      <c r="B474" s="23"/>
      <c r="C474" s="23"/>
      <c r="D474" s="24"/>
      <c r="E474" s="24"/>
      <c r="F474" s="335"/>
      <c r="G474" s="24"/>
      <c r="H474" s="26"/>
      <c r="I474" s="138" t="str">
        <f>IF(G474="", "", IF(E474="Billets de train", "", IF(E474="", "", VLOOKUP(G474, Listes!$G$31:$H$33, 2, FALSE))))</f>
        <v/>
      </c>
      <c r="J474" s="106"/>
    </row>
    <row r="475" spans="1:10" ht="20.100000000000001" customHeight="1" x14ac:dyDescent="0.25">
      <c r="A475" s="51">
        <v>470</v>
      </c>
      <c r="B475" s="23"/>
      <c r="C475" s="23"/>
      <c r="D475" s="24"/>
      <c r="E475" s="24"/>
      <c r="F475" s="335"/>
      <c r="G475" s="24"/>
      <c r="H475" s="26"/>
      <c r="I475" s="138" t="str">
        <f>IF(G475="", "", IF(E475="Billets de train", "", IF(E475="", "", VLOOKUP(G475, Listes!$G$31:$H$33, 2, FALSE))))</f>
        <v/>
      </c>
      <c r="J475" s="106"/>
    </row>
    <row r="476" spans="1:10" ht="20.100000000000001" customHeight="1" x14ac:dyDescent="0.25">
      <c r="A476" s="51">
        <v>471</v>
      </c>
      <c r="B476" s="23"/>
      <c r="C476" s="23"/>
      <c r="D476" s="24"/>
      <c r="E476" s="24"/>
      <c r="F476" s="335"/>
      <c r="G476" s="24"/>
      <c r="H476" s="26"/>
      <c r="I476" s="138" t="str">
        <f>IF(G476="", "", IF(E476="Billets de train", "", IF(E476="", "", VLOOKUP(G476, Listes!$G$31:$H$33, 2, FALSE))))</f>
        <v/>
      </c>
      <c r="J476" s="106"/>
    </row>
    <row r="477" spans="1:10" ht="20.100000000000001" customHeight="1" x14ac:dyDescent="0.25">
      <c r="A477" s="51">
        <v>472</v>
      </c>
      <c r="B477" s="23"/>
      <c r="C477" s="23"/>
      <c r="D477" s="24"/>
      <c r="E477" s="24"/>
      <c r="F477" s="335"/>
      <c r="G477" s="24"/>
      <c r="H477" s="26"/>
      <c r="I477" s="138" t="str">
        <f>IF(G477="", "", IF(E477="Billets de train", "", IF(E477="", "", VLOOKUP(G477, Listes!$G$31:$H$33, 2, FALSE))))</f>
        <v/>
      </c>
      <c r="J477" s="106"/>
    </row>
    <row r="478" spans="1:10" ht="20.100000000000001" customHeight="1" x14ac:dyDescent="0.25">
      <c r="A478" s="51">
        <v>473</v>
      </c>
      <c r="B478" s="23"/>
      <c r="C478" s="23"/>
      <c r="D478" s="24"/>
      <c r="E478" s="24"/>
      <c r="F478" s="335"/>
      <c r="G478" s="24"/>
      <c r="H478" s="26"/>
      <c r="I478" s="138" t="str">
        <f>IF(G478="", "", IF(E478="Billets de train", "", IF(E478="", "", VLOOKUP(G478, Listes!$G$31:$H$33, 2, FALSE))))</f>
        <v/>
      </c>
      <c r="J478" s="106"/>
    </row>
    <row r="479" spans="1:10" ht="20.100000000000001" customHeight="1" x14ac:dyDescent="0.25">
      <c r="A479" s="51">
        <v>474</v>
      </c>
      <c r="B479" s="23"/>
      <c r="C479" s="23"/>
      <c r="D479" s="24"/>
      <c r="E479" s="24"/>
      <c r="F479" s="335"/>
      <c r="G479" s="24"/>
      <c r="H479" s="26"/>
      <c r="I479" s="138" t="str">
        <f>IF(G479="", "", IF(E479="Billets de train", "", IF(E479="", "", VLOOKUP(G479, Listes!$G$31:$H$33, 2, FALSE))))</f>
        <v/>
      </c>
      <c r="J479" s="106"/>
    </row>
    <row r="480" spans="1:10" ht="20.100000000000001" customHeight="1" x14ac:dyDescent="0.25">
      <c r="A480" s="51">
        <v>475</v>
      </c>
      <c r="B480" s="23"/>
      <c r="C480" s="23"/>
      <c r="D480" s="24"/>
      <c r="E480" s="24"/>
      <c r="F480" s="335"/>
      <c r="G480" s="24"/>
      <c r="H480" s="26"/>
      <c r="I480" s="138" t="str">
        <f>IF(G480="", "", IF(E480="Billets de train", "", IF(E480="", "", VLOOKUP(G480, Listes!$G$31:$H$33, 2, FALSE))))</f>
        <v/>
      </c>
      <c r="J480" s="106"/>
    </row>
    <row r="481" spans="1:10" ht="20.100000000000001" customHeight="1" x14ac:dyDescent="0.25">
      <c r="A481" s="51">
        <v>476</v>
      </c>
      <c r="B481" s="23"/>
      <c r="C481" s="23"/>
      <c r="D481" s="24"/>
      <c r="E481" s="24"/>
      <c r="F481" s="335"/>
      <c r="G481" s="24"/>
      <c r="H481" s="26"/>
      <c r="I481" s="138" t="str">
        <f>IF(G481="", "", IF(E481="Billets de train", "", IF(E481="", "", VLOOKUP(G481, Listes!$G$31:$H$33, 2, FALSE))))</f>
        <v/>
      </c>
      <c r="J481" s="106"/>
    </row>
    <row r="482" spans="1:10" ht="20.100000000000001" customHeight="1" x14ac:dyDescent="0.25">
      <c r="A482" s="51">
        <v>477</v>
      </c>
      <c r="B482" s="23"/>
      <c r="C482" s="23"/>
      <c r="D482" s="24"/>
      <c r="E482" s="24"/>
      <c r="F482" s="335"/>
      <c r="G482" s="24"/>
      <c r="H482" s="26"/>
      <c r="I482" s="138" t="str">
        <f>IF(G482="", "", IF(E482="Billets de train", "", IF(E482="", "", VLOOKUP(G482, Listes!$G$31:$H$33, 2, FALSE))))</f>
        <v/>
      </c>
      <c r="J482" s="106"/>
    </row>
    <row r="483" spans="1:10" ht="20.100000000000001" customHeight="1" x14ac:dyDescent="0.25">
      <c r="A483" s="51">
        <v>478</v>
      </c>
      <c r="B483" s="23"/>
      <c r="C483" s="23"/>
      <c r="D483" s="24"/>
      <c r="E483" s="24"/>
      <c r="F483" s="335"/>
      <c r="G483" s="24"/>
      <c r="H483" s="26"/>
      <c r="I483" s="138" t="str">
        <f>IF(G483="", "", IF(E483="Billets de train", "", IF(E483="", "", VLOOKUP(G483, Listes!$G$31:$H$33, 2, FALSE))))</f>
        <v/>
      </c>
      <c r="J483" s="106"/>
    </row>
    <row r="484" spans="1:10" ht="20.100000000000001" customHeight="1" x14ac:dyDescent="0.25">
      <c r="A484" s="51">
        <v>479</v>
      </c>
      <c r="B484" s="23"/>
      <c r="C484" s="23"/>
      <c r="D484" s="24"/>
      <c r="E484" s="24"/>
      <c r="F484" s="335"/>
      <c r="G484" s="24"/>
      <c r="H484" s="26"/>
      <c r="I484" s="138" t="str">
        <f>IF(G484="", "", IF(E484="Billets de train", "", IF(E484="", "", VLOOKUP(G484, Listes!$G$31:$H$33, 2, FALSE))))</f>
        <v/>
      </c>
      <c r="J484" s="106"/>
    </row>
    <row r="485" spans="1:10" ht="20.100000000000001" customHeight="1" x14ac:dyDescent="0.25">
      <c r="A485" s="51">
        <v>480</v>
      </c>
      <c r="B485" s="23"/>
      <c r="C485" s="23"/>
      <c r="D485" s="24"/>
      <c r="E485" s="24"/>
      <c r="F485" s="335"/>
      <c r="G485" s="24"/>
      <c r="H485" s="26"/>
      <c r="I485" s="138" t="str">
        <f>IF(G485="", "", IF(E485="Billets de train", "", IF(E485="", "", VLOOKUP(G485, Listes!$G$31:$H$33, 2, FALSE))))</f>
        <v/>
      </c>
      <c r="J485" s="106"/>
    </row>
    <row r="486" spans="1:10" ht="20.100000000000001" customHeight="1" x14ac:dyDescent="0.25">
      <c r="A486" s="51">
        <v>481</v>
      </c>
      <c r="B486" s="23"/>
      <c r="C486" s="23"/>
      <c r="D486" s="24"/>
      <c r="E486" s="24"/>
      <c r="F486" s="335"/>
      <c r="G486" s="24"/>
      <c r="H486" s="26"/>
      <c r="I486" s="138" t="str">
        <f>IF(G486="", "", IF(E486="Billets de train", "", IF(E486="", "", VLOOKUP(G486, Listes!$G$31:$H$33, 2, FALSE))))</f>
        <v/>
      </c>
      <c r="J486" s="106"/>
    </row>
    <row r="487" spans="1:10" ht="20.100000000000001" customHeight="1" x14ac:dyDescent="0.25">
      <c r="A487" s="51">
        <v>482</v>
      </c>
      <c r="B487" s="23"/>
      <c r="C487" s="23"/>
      <c r="D487" s="24"/>
      <c r="E487" s="24"/>
      <c r="F487" s="335"/>
      <c r="G487" s="24"/>
      <c r="H487" s="26"/>
      <c r="I487" s="138" t="str">
        <f>IF(G487="", "", IF(E487="Billets de train", "", IF(E487="", "", VLOOKUP(G487, Listes!$G$31:$H$33, 2, FALSE))))</f>
        <v/>
      </c>
      <c r="J487" s="106"/>
    </row>
    <row r="488" spans="1:10" ht="20.100000000000001" customHeight="1" x14ac:dyDescent="0.25">
      <c r="A488" s="51">
        <v>483</v>
      </c>
      <c r="B488" s="23"/>
      <c r="C488" s="23"/>
      <c r="D488" s="24"/>
      <c r="E488" s="24"/>
      <c r="F488" s="335"/>
      <c r="G488" s="24"/>
      <c r="H488" s="26"/>
      <c r="I488" s="138" t="str">
        <f>IF(G488="", "", IF(E488="Billets de train", "", IF(E488="", "", VLOOKUP(G488, Listes!$G$31:$H$33, 2, FALSE))))</f>
        <v/>
      </c>
      <c r="J488" s="106"/>
    </row>
    <row r="489" spans="1:10" ht="20.100000000000001" customHeight="1" x14ac:dyDescent="0.25">
      <c r="A489" s="51">
        <v>484</v>
      </c>
      <c r="B489" s="23"/>
      <c r="C489" s="23"/>
      <c r="D489" s="24"/>
      <c r="E489" s="24"/>
      <c r="F489" s="335"/>
      <c r="G489" s="24"/>
      <c r="H489" s="26"/>
      <c r="I489" s="138" t="str">
        <f>IF(G489="", "", IF(E489="Billets de train", "", IF(E489="", "", VLOOKUP(G489, Listes!$G$31:$H$33, 2, FALSE))))</f>
        <v/>
      </c>
      <c r="J489" s="106"/>
    </row>
    <row r="490" spans="1:10" ht="20.100000000000001" customHeight="1" x14ac:dyDescent="0.25">
      <c r="A490" s="51">
        <v>485</v>
      </c>
      <c r="B490" s="23"/>
      <c r="C490" s="23"/>
      <c r="D490" s="24"/>
      <c r="E490" s="24"/>
      <c r="F490" s="335"/>
      <c r="G490" s="24"/>
      <c r="H490" s="26"/>
      <c r="I490" s="138" t="str">
        <f>IF(G490="", "", IF(E490="Billets de train", "", IF(E490="", "", VLOOKUP(G490, Listes!$G$31:$H$33, 2, FALSE))))</f>
        <v/>
      </c>
      <c r="J490" s="106"/>
    </row>
    <row r="491" spans="1:10" ht="20.100000000000001" customHeight="1" x14ac:dyDescent="0.25">
      <c r="A491" s="51">
        <v>486</v>
      </c>
      <c r="B491" s="23"/>
      <c r="C491" s="23"/>
      <c r="D491" s="24"/>
      <c r="E491" s="24"/>
      <c r="F491" s="335"/>
      <c r="G491" s="24"/>
      <c r="H491" s="26"/>
      <c r="I491" s="138" t="str">
        <f>IF(G491="", "", IF(E491="Billets de train", "", IF(E491="", "", VLOOKUP(G491, Listes!$G$31:$H$33, 2, FALSE))))</f>
        <v/>
      </c>
      <c r="J491" s="106"/>
    </row>
    <row r="492" spans="1:10" ht="20.100000000000001" customHeight="1" x14ac:dyDescent="0.25">
      <c r="A492" s="51">
        <v>487</v>
      </c>
      <c r="B492" s="23"/>
      <c r="C492" s="23"/>
      <c r="D492" s="24"/>
      <c r="E492" s="24"/>
      <c r="F492" s="335"/>
      <c r="G492" s="24"/>
      <c r="H492" s="26"/>
      <c r="I492" s="138" t="str">
        <f>IF(G492="", "", IF(E492="Billets de train", "", IF(E492="", "", VLOOKUP(G492, Listes!$G$31:$H$33, 2, FALSE))))</f>
        <v/>
      </c>
      <c r="J492" s="106"/>
    </row>
    <row r="493" spans="1:10" ht="20.100000000000001" customHeight="1" x14ac:dyDescent="0.25">
      <c r="A493" s="51">
        <v>488</v>
      </c>
      <c r="B493" s="23"/>
      <c r="C493" s="23"/>
      <c r="D493" s="24"/>
      <c r="E493" s="24"/>
      <c r="F493" s="335"/>
      <c r="G493" s="24"/>
      <c r="H493" s="26"/>
      <c r="I493" s="138" t="str">
        <f>IF(G493="", "", IF(E493="Billets de train", "", IF(E493="", "", VLOOKUP(G493, Listes!$G$31:$H$33, 2, FALSE))))</f>
        <v/>
      </c>
      <c r="J493" s="106"/>
    </row>
    <row r="494" spans="1:10" ht="20.100000000000001" customHeight="1" x14ac:dyDescent="0.25">
      <c r="A494" s="51">
        <v>489</v>
      </c>
      <c r="B494" s="23"/>
      <c r="C494" s="23"/>
      <c r="D494" s="24"/>
      <c r="E494" s="24"/>
      <c r="F494" s="335"/>
      <c r="G494" s="24"/>
      <c r="H494" s="26"/>
      <c r="I494" s="138" t="str">
        <f>IF(G494="", "", IF(E494="Billets de train", "", IF(E494="", "", VLOOKUP(G494, Listes!$G$31:$H$33, 2, FALSE))))</f>
        <v/>
      </c>
      <c r="J494" s="106"/>
    </row>
    <row r="495" spans="1:10" ht="20.100000000000001" customHeight="1" x14ac:dyDescent="0.25">
      <c r="A495" s="51">
        <v>490</v>
      </c>
      <c r="B495" s="23"/>
      <c r="C495" s="23"/>
      <c r="D495" s="24"/>
      <c r="E495" s="24"/>
      <c r="F495" s="335"/>
      <c r="G495" s="24"/>
      <c r="H495" s="26"/>
      <c r="I495" s="138" t="str">
        <f>IF(G495="", "", IF(E495="Billets de train", "", IF(E495="", "", VLOOKUP(G495, Listes!$G$31:$H$33, 2, FALSE))))</f>
        <v/>
      </c>
      <c r="J495" s="106"/>
    </row>
    <row r="496" spans="1:10" ht="20.100000000000001" customHeight="1" x14ac:dyDescent="0.25">
      <c r="A496" s="51">
        <v>491</v>
      </c>
      <c r="B496" s="23"/>
      <c r="C496" s="23"/>
      <c r="D496" s="24"/>
      <c r="E496" s="24"/>
      <c r="F496" s="335"/>
      <c r="G496" s="24"/>
      <c r="H496" s="26"/>
      <c r="I496" s="138" t="str">
        <f>IF(G496="", "", IF(E496="Billets de train", "", IF(E496="", "", VLOOKUP(G496, Listes!$G$31:$H$33, 2, FALSE))))</f>
        <v/>
      </c>
      <c r="J496" s="106"/>
    </row>
    <row r="497" spans="1:10" ht="20.100000000000001" customHeight="1" x14ac:dyDescent="0.25">
      <c r="A497" s="51">
        <v>492</v>
      </c>
      <c r="B497" s="23"/>
      <c r="C497" s="23"/>
      <c r="D497" s="24"/>
      <c r="E497" s="24"/>
      <c r="F497" s="335"/>
      <c r="G497" s="24"/>
      <c r="H497" s="26"/>
      <c r="I497" s="138" t="str">
        <f>IF(G497="", "", IF(E497="Billets de train", "", IF(E497="", "", VLOOKUP(G497, Listes!$G$31:$H$33, 2, FALSE))))</f>
        <v/>
      </c>
      <c r="J497" s="106"/>
    </row>
    <row r="498" spans="1:10" ht="20.100000000000001" customHeight="1" x14ac:dyDescent="0.25">
      <c r="A498" s="51">
        <v>493</v>
      </c>
      <c r="B498" s="23"/>
      <c r="C498" s="23"/>
      <c r="D498" s="24"/>
      <c r="E498" s="24"/>
      <c r="F498" s="335"/>
      <c r="G498" s="24"/>
      <c r="H498" s="26"/>
      <c r="I498" s="138" t="str">
        <f>IF(G498="", "", IF(E498="Billets de train", "", IF(E498="", "", VLOOKUP(G498, Listes!$G$31:$H$33, 2, FALSE))))</f>
        <v/>
      </c>
      <c r="J498" s="106"/>
    </row>
    <row r="499" spans="1:10" ht="20.100000000000001" customHeight="1" x14ac:dyDescent="0.25">
      <c r="A499" s="51">
        <v>494</v>
      </c>
      <c r="B499" s="23"/>
      <c r="C499" s="23"/>
      <c r="D499" s="24"/>
      <c r="E499" s="24"/>
      <c r="F499" s="335"/>
      <c r="G499" s="24"/>
      <c r="H499" s="26"/>
      <c r="I499" s="138" t="str">
        <f>IF(G499="", "", IF(E499="Billets de train", "", IF(E499="", "", VLOOKUP(G499, Listes!$G$31:$H$33, 2, FALSE))))</f>
        <v/>
      </c>
      <c r="J499" s="106"/>
    </row>
    <row r="500" spans="1:10" ht="20.100000000000001" customHeight="1" x14ac:dyDescent="0.25">
      <c r="A500" s="51">
        <v>495</v>
      </c>
      <c r="B500" s="23"/>
      <c r="C500" s="23"/>
      <c r="D500" s="24"/>
      <c r="E500" s="24"/>
      <c r="F500" s="335"/>
      <c r="G500" s="24"/>
      <c r="H500" s="26"/>
      <c r="I500" s="138" t="str">
        <f>IF(G500="", "", IF(E500="Billets de train", "", IF(E500="", "", VLOOKUP(G500, Listes!$G$31:$H$33, 2, FALSE))))</f>
        <v/>
      </c>
      <c r="J500" s="106"/>
    </row>
    <row r="501" spans="1:10" ht="20.100000000000001" customHeight="1" x14ac:dyDescent="0.25">
      <c r="A501" s="51">
        <v>496</v>
      </c>
      <c r="B501" s="23"/>
      <c r="C501" s="23"/>
      <c r="D501" s="24"/>
      <c r="E501" s="24"/>
      <c r="F501" s="335"/>
      <c r="G501" s="24"/>
      <c r="H501" s="26"/>
      <c r="I501" s="138" t="str">
        <f>IF(G501="", "", IF(E501="Billets de train", "", IF(E501="", "", VLOOKUP(G501, Listes!$G$31:$H$33, 2, FALSE))))</f>
        <v/>
      </c>
      <c r="J501" s="106"/>
    </row>
    <row r="502" spans="1:10" ht="20.100000000000001" customHeight="1" x14ac:dyDescent="0.25">
      <c r="A502" s="51">
        <v>497</v>
      </c>
      <c r="B502" s="23"/>
      <c r="C502" s="23"/>
      <c r="D502" s="24"/>
      <c r="E502" s="24"/>
      <c r="F502" s="335"/>
      <c r="G502" s="24"/>
      <c r="H502" s="26"/>
      <c r="I502" s="138" t="str">
        <f>IF(G502="", "", IF(E502="Billets de train", "", IF(E502="", "", VLOOKUP(G502, Listes!$G$31:$H$33, 2, FALSE))))</f>
        <v/>
      </c>
      <c r="J502" s="106"/>
    </row>
    <row r="503" spans="1:10" ht="20.100000000000001" customHeight="1" x14ac:dyDescent="0.25">
      <c r="A503" s="51">
        <v>498</v>
      </c>
      <c r="B503" s="23"/>
      <c r="C503" s="23"/>
      <c r="D503" s="24"/>
      <c r="E503" s="24"/>
      <c r="F503" s="335"/>
      <c r="G503" s="24"/>
      <c r="H503" s="26"/>
      <c r="I503" s="138" t="str">
        <f>IF(G503="", "", IF(E503="Billets de train", "", IF(E503="", "", VLOOKUP(G503, Listes!$G$31:$H$33, 2, FALSE))))</f>
        <v/>
      </c>
      <c r="J503" s="106"/>
    </row>
    <row r="504" spans="1:10" ht="20.100000000000001" customHeight="1" x14ac:dyDescent="0.25">
      <c r="A504" s="51">
        <v>499</v>
      </c>
      <c r="B504" s="23"/>
      <c r="C504" s="23"/>
      <c r="D504" s="24"/>
      <c r="E504" s="24"/>
      <c r="F504" s="335"/>
      <c r="G504" s="24"/>
      <c r="H504" s="26"/>
      <c r="I504" s="138" t="str">
        <f>IF(G504="", "", IF(E504="Billets de train", "", IF(E504="", "", VLOOKUP(G504, Listes!$G$31:$H$33, 2, FALSE))))</f>
        <v/>
      </c>
      <c r="J504" s="106"/>
    </row>
    <row r="505" spans="1:10" ht="20.100000000000001" customHeight="1" thickBot="1" x14ac:dyDescent="0.3">
      <c r="A505" s="52">
        <v>500</v>
      </c>
      <c r="B505" s="27"/>
      <c r="C505" s="27"/>
      <c r="D505" s="28"/>
      <c r="E505" s="28"/>
      <c r="F505" s="336"/>
      <c r="G505" s="28"/>
      <c r="H505" s="30"/>
      <c r="I505" s="286" t="str">
        <f>IF(G505="", "", IF(E505="Billets de train", "", IF(E505="", "", VLOOKUP(G505, Listes!$G$31:$H$33, 2, FALSE))))</f>
        <v/>
      </c>
      <c r="J505" s="107"/>
    </row>
    <row r="506" spans="1:10" s="53" customFormat="1" ht="20.100000000000001" customHeight="1" thickBot="1" x14ac:dyDescent="0.35">
      <c r="C506" s="55"/>
      <c r="D506" s="65"/>
      <c r="E506" s="36"/>
      <c r="F506" s="65"/>
      <c r="G506" s="102" t="s">
        <v>52</v>
      </c>
      <c r="H506" s="54">
        <f>SUM(H6:H505)</f>
        <v>0</v>
      </c>
      <c r="I506" s="36"/>
      <c r="J506" s="36"/>
    </row>
  </sheetData>
  <sheetProtection algorithmName="SHA-512" hashValue="lN+N0OqzZeIV4AkRc+nQsjHAsI3t/iaEhF9mAwuaosrVEFaFwiRmh+ReSGUw5YFQHjQuehVzmZM3kbkmxwZnDQ==" saltValue="VH+fmS8SYdt0Cpm4f2LItg==" spinCount="100000" sheet="1" objects="1" scenarios="1"/>
  <mergeCells count="4">
    <mergeCell ref="A1:J1"/>
    <mergeCell ref="A2:J2"/>
    <mergeCell ref="A3:A4"/>
    <mergeCell ref="C4:D4"/>
  </mergeCells>
  <conditionalFormatting sqref="G6:G7 G10:G505">
    <cfRule type="expression" dxfId="74" priority="3">
      <formula>$E6="Billets de train"</formula>
    </cfRule>
  </conditionalFormatting>
  <conditionalFormatting sqref="G6:G7 G9">
    <cfRule type="expression" dxfId="73" priority="1">
      <formula>$E6="Billets de train"</formula>
    </cfRule>
  </conditionalFormatting>
  <dataValidations count="2">
    <dataValidation type="decimal" operator="greaterThan" allowBlank="1" showInputMessage="1" showErrorMessage="1" sqref="H6:H505">
      <formula1>0</formula1>
    </dataValidation>
    <dataValidation operator="greaterThan" allowBlank="1" showInputMessage="1" showErrorMessage="1" sqref="I6:I505"/>
  </dataValidations>
  <pageMargins left="0.7" right="0.7" top="0.75" bottom="0.75" header="0.3" footer="0.3"/>
  <pageSetup paperSize="9" scale="50" fitToHeight="0" orientation="landscape" r:id="rId1"/>
  <extLst>
    <ext xmlns:x14="http://schemas.microsoft.com/office/spreadsheetml/2009/9/main" uri="{CCE6A557-97BC-4b89-ADB6-D9C93CAAB3DF}">
      <x14:dataValidations xmlns:xm="http://schemas.microsoft.com/office/excel/2006/main" count="3">
        <x14:dataValidation type="list" showInputMessage="1" showErrorMessage="1">
          <x14:formula1>
            <xm:f>Listes!$C$3:$C$4</xm:f>
          </x14:formula1>
          <xm:sqref>E6:E505</xm:sqref>
        </x14:dataValidation>
        <x14:dataValidation type="list" showInputMessage="1" showErrorMessage="1">
          <x14:formula1>
            <xm:f>Listes!$G$31:$G$33</xm:f>
          </x14:formula1>
          <xm:sqref>G6:G505</xm:sqref>
        </x14:dataValidation>
        <x14:dataValidation type="list" showInputMessage="1" showErrorMessage="1">
          <x14:formula1>
            <xm:f>Listes!$G$2:$G$3</xm:f>
          </x14:formula1>
          <xm:sqref>F5:F505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theme="4" tint="0.39997558519241921"/>
    <pageSetUpPr fitToPage="1"/>
  </sheetPr>
  <dimension ref="A1:O506"/>
  <sheetViews>
    <sheetView zoomScale="90" zoomScaleNormal="90" workbookViewId="0">
      <pane ySplit="4" topLeftCell="A5" activePane="bottomLeft" state="frozen"/>
      <selection activeCell="A2" sqref="A1:O2"/>
      <selection pane="bottomLeft" activeCell="B6" sqref="B6"/>
    </sheetView>
  </sheetViews>
  <sheetFormatPr baseColWidth="10" defaultColWidth="11.42578125" defaultRowHeight="15" x14ac:dyDescent="0.25"/>
  <cols>
    <col min="1" max="1" width="10.7109375" style="36" customWidth="1"/>
    <col min="2" max="2" width="42.85546875" style="36" customWidth="1"/>
    <col min="3" max="3" width="35" style="36" bestFit="1" customWidth="1"/>
    <col min="4" max="5" width="15.7109375" style="36" customWidth="1"/>
    <col min="6" max="6" width="44" style="36" customWidth="1"/>
    <col min="7" max="7" width="45.5703125" style="36" bestFit="1" customWidth="1"/>
    <col min="8" max="8" width="37" style="36" customWidth="1"/>
    <col min="9" max="9" width="18.7109375" style="36" customWidth="1"/>
    <col min="10" max="10" width="12.28515625" style="36" customWidth="1"/>
    <col min="11" max="13" width="15.7109375" style="36" hidden="1" customWidth="1"/>
    <col min="14" max="14" width="15.7109375" style="36" customWidth="1"/>
    <col min="15" max="15" width="45.7109375" style="36" customWidth="1"/>
    <col min="16" max="16384" width="11.42578125" style="36"/>
  </cols>
  <sheetData>
    <row r="1" spans="1:15" ht="29.25" thickBot="1" x14ac:dyDescent="0.3">
      <c r="A1" s="410" t="s">
        <v>4</v>
      </c>
      <c r="B1" s="411"/>
      <c r="C1" s="411"/>
      <c r="D1" s="411"/>
      <c r="E1" s="411"/>
      <c r="F1" s="411"/>
      <c r="G1" s="411"/>
      <c r="H1" s="411"/>
      <c r="I1" s="411"/>
      <c r="J1" s="411"/>
      <c r="K1" s="411"/>
      <c r="L1" s="411"/>
      <c r="M1" s="411"/>
      <c r="N1" s="411"/>
      <c r="O1" s="412"/>
    </row>
    <row r="2" spans="1:15" ht="45" customHeight="1" thickBot="1" x14ac:dyDescent="0.3">
      <c r="A2" s="413" t="s">
        <v>205</v>
      </c>
      <c r="B2" s="414"/>
      <c r="C2" s="414"/>
      <c r="D2" s="414"/>
      <c r="E2" s="414"/>
      <c r="F2" s="414"/>
      <c r="G2" s="414"/>
      <c r="H2" s="414"/>
      <c r="I2" s="414"/>
      <c r="J2" s="414"/>
      <c r="K2" s="414"/>
      <c r="L2" s="414"/>
      <c r="M2" s="414"/>
      <c r="N2" s="414"/>
      <c r="O2" s="415"/>
    </row>
    <row r="3" spans="1:15" ht="30" customHeight="1" x14ac:dyDescent="0.25">
      <c r="A3" s="408" t="s">
        <v>0</v>
      </c>
      <c r="B3" s="42" t="s">
        <v>97</v>
      </c>
      <c r="C3" s="42" t="s">
        <v>147</v>
      </c>
      <c r="D3" s="42" t="s">
        <v>141</v>
      </c>
      <c r="E3" s="42" t="s">
        <v>142</v>
      </c>
      <c r="F3" s="42" t="s">
        <v>143</v>
      </c>
      <c r="G3" s="42" t="s">
        <v>48</v>
      </c>
      <c r="H3" s="42" t="s">
        <v>144</v>
      </c>
      <c r="I3" s="42" t="s">
        <v>300</v>
      </c>
      <c r="J3" s="42" t="s">
        <v>211</v>
      </c>
      <c r="K3" s="423" t="s">
        <v>172</v>
      </c>
      <c r="L3" s="424"/>
      <c r="M3" s="425"/>
      <c r="N3" s="42" t="s">
        <v>101</v>
      </c>
      <c r="O3" s="43" t="s">
        <v>38</v>
      </c>
    </row>
    <row r="4" spans="1:15" ht="30" customHeight="1" x14ac:dyDescent="0.25">
      <c r="A4" s="409"/>
      <c r="B4" s="131" t="s">
        <v>145</v>
      </c>
      <c r="C4" s="131" t="s">
        <v>146</v>
      </c>
      <c r="D4" s="420" t="s">
        <v>148</v>
      </c>
      <c r="E4" s="422"/>
      <c r="F4" s="131" t="s">
        <v>149</v>
      </c>
      <c r="G4" s="131" t="s">
        <v>102</v>
      </c>
      <c r="H4" s="131" t="s">
        <v>293</v>
      </c>
      <c r="I4" s="131" t="s">
        <v>292</v>
      </c>
      <c r="J4" s="132"/>
      <c r="K4" s="420" t="s">
        <v>182</v>
      </c>
      <c r="L4" s="421"/>
      <c r="M4" s="422"/>
      <c r="N4" s="131" t="s">
        <v>150</v>
      </c>
      <c r="O4" s="133" t="s">
        <v>42</v>
      </c>
    </row>
    <row r="5" spans="1:15" ht="20.100000000000001" customHeight="1" x14ac:dyDescent="0.25">
      <c r="A5" s="44" t="s">
        <v>43</v>
      </c>
      <c r="B5" s="45" t="s">
        <v>174</v>
      </c>
      <c r="C5" s="45" t="s">
        <v>129</v>
      </c>
      <c r="D5" s="45" t="s">
        <v>122</v>
      </c>
      <c r="E5" s="45">
        <v>24</v>
      </c>
      <c r="F5" s="45"/>
      <c r="G5" s="45" t="s">
        <v>91</v>
      </c>
      <c r="H5" s="45">
        <v>1</v>
      </c>
      <c r="I5" s="45" t="s">
        <v>233</v>
      </c>
      <c r="J5" s="45" t="s">
        <v>212</v>
      </c>
      <c r="K5" s="46">
        <v>11.231999999999999</v>
      </c>
      <c r="L5" s="46"/>
      <c r="M5" s="46"/>
      <c r="N5" s="48">
        <v>44.93</v>
      </c>
      <c r="O5" s="49"/>
    </row>
    <row r="6" spans="1:15" ht="20.100000000000001" customHeight="1" x14ac:dyDescent="0.25">
      <c r="A6" s="50">
        <v>1</v>
      </c>
      <c r="B6" s="22"/>
      <c r="C6" s="24"/>
      <c r="D6" s="24"/>
      <c r="E6" s="24"/>
      <c r="F6" s="24"/>
      <c r="G6" s="139" t="str">
        <f>IF(C6="","",IF(C6="","",(VLOOKUP(C6,Listes!$B$31:$C$35,2,FALSE))))</f>
        <v/>
      </c>
      <c r="H6" s="24" t="str">
        <f t="shared" ref="H6:H69" si="0">IF(G6="Frais de déplacement (barèmes kilométriques) ",1,"")</f>
        <v/>
      </c>
      <c r="I6" s="24"/>
      <c r="J6" s="114" t="str">
        <f>IF(G6="","",IF(G6="","",(VLOOKUP(G6,Listes!$C$31:$D$35,2,FALSE))))</f>
        <v/>
      </c>
      <c r="K6" s="111" t="str">
        <f>IF($G6="","",IF($C6=Listes!$B$32,IF(Forfaitaires!$E6&lt;=Listes!$B$53,(Forfaitaires!$E6*(VLOOKUP(Forfaitaires!$D6,Listes!$A$54:$E$60,2,FALSE))),IF(Forfaitaires!$E6&gt;Listes!$E$53,(Forfaitaires!$E6*(VLOOKUP(Forfaitaires!$D6,Listes!$A$54:$E$60,5,FALSE))),(Forfaitaires!$E6*(VLOOKUP(Forfaitaires!$D6,Listes!$A$54:$E$60,3,FALSE)))+(VLOOKUP(Forfaitaires!$D6,Listes!$A$54:$E$60,4,FALSE))))))</f>
        <v/>
      </c>
      <c r="L6" s="111" t="str">
        <f>IF($G6="","",IF($C6=Listes!$B$31,IF(Forfaitaires!$E6&lt;=Listes!$B$42,(Forfaitaires!$E6*(VLOOKUP(Forfaitaires!$D6,Listes!$A$43:$E$49,2,FALSE))),IF(Forfaitaires!$E6&gt;Listes!$D$42,(Forfaitaires!$E6*(VLOOKUP(Forfaitaires!$D6,Listes!$A$43:$E$49,5,FALSE))),(Forfaitaires!$E6*(VLOOKUP(Forfaitaires!$D6,Listes!$A$43:$E$49,3,FALSE)))+(VLOOKUP(Forfaitaires!$D6,Listes!$A$43:$E$49,4,FALSE))))))</f>
        <v/>
      </c>
      <c r="M6" s="111" t="str">
        <f>IF($G6="","",IF($C6=Listes!$B$34,Listes!$I$31,IF($C6=Listes!$B$35,(VLOOKUP(Forfaitaires!$F6,Listes!$E$31:$F$36,2,FALSE)),IF($C6=Listes!$B$33,IF(Forfaitaires!$E6&lt;Listes!$A$64,Forfaitaires!$E6*Listes!$A$65,IF(Forfaitaires!$E6&gt;Listes!$D$64,Forfaitaires!$E6*Listes!$D$65,((Forfaitaires!$E6*Listes!$B$65)+Listes!$C$65)))))))</f>
        <v/>
      </c>
      <c r="N6" s="114" t="str">
        <f t="shared" ref="N6:N69" si="1">IF($H6="","",($M6+$L6+$K6)*$H6)</f>
        <v/>
      </c>
      <c r="O6" s="105"/>
    </row>
    <row r="7" spans="1:15" ht="20.100000000000001" customHeight="1" x14ac:dyDescent="0.25">
      <c r="A7" s="51">
        <v>2</v>
      </c>
      <c r="B7" s="24"/>
      <c r="C7" s="24"/>
      <c r="D7" s="24"/>
      <c r="E7" s="24"/>
      <c r="F7" s="24"/>
      <c r="G7" s="139" t="str">
        <f>IF(C7="","",IF(C7="","",(VLOOKUP(C7,Listes!$B$31:$C$35,2,FALSE))))</f>
        <v/>
      </c>
      <c r="H7" s="24" t="str">
        <f t="shared" si="0"/>
        <v/>
      </c>
      <c r="I7" s="24"/>
      <c r="J7" s="114" t="str">
        <f>IF(G7="","",IF(G7="","",(VLOOKUP(G7,Listes!$C$31:$D$35,2,FALSE))))</f>
        <v/>
      </c>
      <c r="K7" s="111" t="str">
        <f>IF($G7="","",IF($C7=Listes!$B$32,IF(Forfaitaires!$E7&lt;=Listes!$B$53,(Forfaitaires!$E7*(VLOOKUP(Forfaitaires!$D7,Listes!$A$54:$E$60,2,FALSE))),IF(Forfaitaires!$E7&gt;Listes!$E$53,(Forfaitaires!$E7*(VLOOKUP(Forfaitaires!$D7,Listes!$A$54:$E$60,5,FALSE))),(Forfaitaires!$E7*(VLOOKUP(Forfaitaires!$D7,Listes!$A$54:$E$60,3,FALSE)))+(VLOOKUP(Forfaitaires!$D7,Listes!$A$54:$E$60,4,FALSE))))))</f>
        <v/>
      </c>
      <c r="L7" s="111" t="str">
        <f>IF($G7="","",IF($C7=Listes!$B$31,IF(Forfaitaires!$E7&lt;=Listes!$B$42,(Forfaitaires!$E7*(VLOOKUP(Forfaitaires!$D7,Listes!$A$43:$E$49,2,FALSE))),IF(Forfaitaires!$E7&gt;Listes!$D$42,(Forfaitaires!$E7*(VLOOKUP(Forfaitaires!$D7,Listes!$A$43:$E$49,5,FALSE))),(Forfaitaires!$E7*(VLOOKUP(Forfaitaires!$D7,Listes!$A$43:$E$49,3,FALSE)))+(VLOOKUP(Forfaitaires!$D7,Listes!$A$43:$E$49,4,FALSE))))))</f>
        <v/>
      </c>
      <c r="M7" s="111" t="str">
        <f>IF($G7="","",IF($C7=Listes!$B$34,Listes!$I$31,IF($C7=Listes!$B$35,(VLOOKUP(Forfaitaires!$F7,Listes!$E$31:$F$36,2,FALSE)),IF($C7=Listes!$B$33,IF(Forfaitaires!$E7&lt;Listes!$A$64,Forfaitaires!$E7*Listes!$A$65,IF(Forfaitaires!$E7&gt;Listes!$D$64,Forfaitaires!$E7*Listes!$D$65,((Forfaitaires!$E7*Listes!$B$65)+Listes!$C$65)))))))</f>
        <v/>
      </c>
      <c r="N7" s="114" t="str">
        <f t="shared" si="1"/>
        <v/>
      </c>
      <c r="O7" s="106"/>
    </row>
    <row r="8" spans="1:15" ht="20.100000000000001" customHeight="1" x14ac:dyDescent="0.25">
      <c r="A8" s="51">
        <v>3</v>
      </c>
      <c r="B8" s="24"/>
      <c r="C8" s="24"/>
      <c r="D8" s="24"/>
      <c r="E8" s="24"/>
      <c r="F8" s="24"/>
      <c r="G8" s="139" t="str">
        <f>IF(C8="","",IF(C8="","",(VLOOKUP(C8,Listes!$B$31:$C$35,2,FALSE))))</f>
        <v/>
      </c>
      <c r="H8" s="24" t="str">
        <f t="shared" si="0"/>
        <v/>
      </c>
      <c r="I8" s="24"/>
      <c r="J8" s="114" t="str">
        <f>IF(G8="","",IF(G8="","",(VLOOKUP(G8,Listes!$C$31:$D$35,2,FALSE))))</f>
        <v/>
      </c>
      <c r="K8" s="111" t="str">
        <f>IF($G8="","",IF($C8=Listes!$B$32,IF(Forfaitaires!$E8&lt;=Listes!$B$53,(Forfaitaires!$E8*(VLOOKUP(Forfaitaires!$D8,Listes!$A$54:$E$60,2,FALSE))),IF(Forfaitaires!$E8&gt;Listes!$E$53,(Forfaitaires!$E8*(VLOOKUP(Forfaitaires!$D8,Listes!$A$54:$E$60,5,FALSE))),(Forfaitaires!$E8*(VLOOKUP(Forfaitaires!$D8,Listes!$A$54:$E$60,3,FALSE)))+(VLOOKUP(Forfaitaires!$D8,Listes!$A$54:$E$60,4,FALSE))))))</f>
        <v/>
      </c>
      <c r="L8" s="111" t="str">
        <f>IF($G8="","",IF($C8=Listes!$B$31,IF(Forfaitaires!$E8&lt;=Listes!$B$42,(Forfaitaires!$E8*(VLOOKUP(Forfaitaires!$D8,Listes!$A$43:$E$49,2,FALSE))),IF(Forfaitaires!$E8&gt;Listes!$D$42,(Forfaitaires!$E8*(VLOOKUP(Forfaitaires!$D8,Listes!$A$43:$E$49,5,FALSE))),(Forfaitaires!$E8*(VLOOKUP(Forfaitaires!$D8,Listes!$A$43:$E$49,3,FALSE)))+(VLOOKUP(Forfaitaires!$D8,Listes!$A$43:$E$49,4,FALSE))))))</f>
        <v/>
      </c>
      <c r="M8" s="111" t="str">
        <f>IF($G8="","",IF($C8=Listes!$B$34,Listes!$I$31,IF($C8=Listes!$B$35,(VLOOKUP(Forfaitaires!$F8,Listes!$E$31:$F$36,2,FALSE)),IF($C8=Listes!$B$33,IF(Forfaitaires!$E8&lt;Listes!$A$64,Forfaitaires!$E8*Listes!$A$65,IF(Forfaitaires!$E8&gt;Listes!$D$64,Forfaitaires!$E8*Listes!$D$65,((Forfaitaires!$E8*Listes!$B$65)+Listes!$C$65)))))))</f>
        <v/>
      </c>
      <c r="N8" s="114" t="str">
        <f t="shared" si="1"/>
        <v/>
      </c>
      <c r="O8" s="106"/>
    </row>
    <row r="9" spans="1:15" ht="20.100000000000001" customHeight="1" x14ac:dyDescent="0.25">
      <c r="A9" s="51">
        <v>4</v>
      </c>
      <c r="B9" s="24"/>
      <c r="C9" s="24"/>
      <c r="D9" s="24"/>
      <c r="E9" s="24"/>
      <c r="F9" s="24"/>
      <c r="G9" s="139" t="str">
        <f>IF(C9="","",IF(C9="","",(VLOOKUP(C9,Listes!$B$31:$C$35,2,FALSE))))</f>
        <v/>
      </c>
      <c r="H9" s="24" t="str">
        <f t="shared" si="0"/>
        <v/>
      </c>
      <c r="I9" s="24"/>
      <c r="J9" s="114" t="str">
        <f>IF(G9="","",IF(G9="","",(VLOOKUP(G9,Listes!$C$31:$D$35,2,FALSE))))</f>
        <v/>
      </c>
      <c r="K9" s="111" t="str">
        <f>IF($G9="","",IF($C9=Listes!$B$32,IF(Forfaitaires!$E9&lt;=Listes!$B$53,(Forfaitaires!$E9*(VLOOKUP(Forfaitaires!$D9,Listes!$A$54:$E$60,2,FALSE))),IF(Forfaitaires!$E9&gt;Listes!$E$53,(Forfaitaires!$E9*(VLOOKUP(Forfaitaires!$D9,Listes!$A$54:$E$60,5,FALSE))),(Forfaitaires!$E9*(VLOOKUP(Forfaitaires!$D9,Listes!$A$54:$E$60,3,FALSE)))+(VLOOKUP(Forfaitaires!$D9,Listes!$A$54:$E$60,4,FALSE))))))</f>
        <v/>
      </c>
      <c r="L9" s="111" t="str">
        <f>IF($G9="","",IF($C9=Listes!$B$31,IF(Forfaitaires!$E9&lt;=Listes!$B$42,(Forfaitaires!$E9*(VLOOKUP(Forfaitaires!$D9,Listes!$A$43:$E$49,2,FALSE))),IF(Forfaitaires!$E9&gt;Listes!$D$42,(Forfaitaires!$E9*(VLOOKUP(Forfaitaires!$D9,Listes!$A$43:$E$49,5,FALSE))),(Forfaitaires!$E9*(VLOOKUP(Forfaitaires!$D9,Listes!$A$43:$E$49,3,FALSE)))+(VLOOKUP(Forfaitaires!$D9,Listes!$A$43:$E$49,4,FALSE))))))</f>
        <v/>
      </c>
      <c r="M9" s="111" t="str">
        <f>IF($G9="","",IF($C9=Listes!$B$34,Listes!$I$31,IF($C9=Listes!$B$35,(VLOOKUP(Forfaitaires!$F9,Listes!$E$31:$F$36,2,FALSE)),IF($C9=Listes!$B$33,IF(Forfaitaires!$E9&lt;Listes!$A$64,Forfaitaires!$E9*Listes!$A$65,IF(Forfaitaires!$E9&gt;Listes!$D$64,Forfaitaires!$E9*Listes!$D$65,((Forfaitaires!$E9*Listes!$B$65)+Listes!$C$65)))))))</f>
        <v/>
      </c>
      <c r="N9" s="114" t="str">
        <f t="shared" si="1"/>
        <v/>
      </c>
      <c r="O9" s="106"/>
    </row>
    <row r="10" spans="1:15" ht="20.100000000000001" customHeight="1" x14ac:dyDescent="0.25">
      <c r="A10" s="51">
        <v>5</v>
      </c>
      <c r="B10" s="24"/>
      <c r="C10" s="24"/>
      <c r="D10" s="24"/>
      <c r="E10" s="24"/>
      <c r="F10" s="24"/>
      <c r="G10" s="139" t="str">
        <f>IF(C10="","",IF(C10="","",(VLOOKUP(C10,Listes!$B$31:$C$35,2,FALSE))))</f>
        <v/>
      </c>
      <c r="H10" s="24" t="str">
        <f t="shared" si="0"/>
        <v/>
      </c>
      <c r="I10" s="24"/>
      <c r="J10" s="114" t="str">
        <f>IF(G10="","",IF(G10="","",(VLOOKUP(G10,Listes!$C$31:$D$35,2,FALSE))))</f>
        <v/>
      </c>
      <c r="K10" s="111" t="str">
        <f>IF($G10="","",IF($C10=Listes!$B$32,IF(Forfaitaires!$E10&lt;=Listes!$B$53,(Forfaitaires!$E10*(VLOOKUP(Forfaitaires!$D10,Listes!$A$54:$E$60,2,FALSE))),IF(Forfaitaires!$E10&gt;Listes!$E$53,(Forfaitaires!$E10*(VLOOKUP(Forfaitaires!$D10,Listes!$A$54:$E$60,5,FALSE))),(Forfaitaires!$E10*(VLOOKUP(Forfaitaires!$D10,Listes!$A$54:$E$60,3,FALSE)))+(VLOOKUP(Forfaitaires!$D10,Listes!$A$54:$E$60,4,FALSE))))))</f>
        <v/>
      </c>
      <c r="L10" s="111" t="str">
        <f>IF($G10="","",IF($C10=Listes!$B$31,IF(Forfaitaires!$E10&lt;=Listes!$B$42,(Forfaitaires!$E10*(VLOOKUP(Forfaitaires!$D10,Listes!$A$43:$E$49,2,FALSE))),IF(Forfaitaires!$E10&gt;Listes!$D$42,(Forfaitaires!$E10*(VLOOKUP(Forfaitaires!$D10,Listes!$A$43:$E$49,5,FALSE))),(Forfaitaires!$E10*(VLOOKUP(Forfaitaires!$D10,Listes!$A$43:$E$49,3,FALSE)))+(VLOOKUP(Forfaitaires!$D10,Listes!$A$43:$E$49,4,FALSE))))))</f>
        <v/>
      </c>
      <c r="M10" s="111" t="str">
        <f>IF($G10="","",IF($C10=Listes!$B$34,Listes!$I$31,IF($C10=Listes!$B$35,(VLOOKUP(Forfaitaires!$F10,Listes!$E$31:$F$36,2,FALSE)),IF($C10=Listes!$B$33,IF(Forfaitaires!$E10&lt;Listes!$A$64,Forfaitaires!$E10*Listes!$A$65,IF(Forfaitaires!$E10&gt;Listes!$D$64,Forfaitaires!$E10*Listes!$D$65,((Forfaitaires!$E10*Listes!$B$65)+Listes!$C$65)))))))</f>
        <v/>
      </c>
      <c r="N10" s="114" t="str">
        <f t="shared" si="1"/>
        <v/>
      </c>
      <c r="O10" s="106"/>
    </row>
    <row r="11" spans="1:15" ht="20.100000000000001" customHeight="1" x14ac:dyDescent="0.25">
      <c r="A11" s="51">
        <v>6</v>
      </c>
      <c r="B11" s="24"/>
      <c r="C11" s="24"/>
      <c r="D11" s="24"/>
      <c r="E11" s="24"/>
      <c r="F11" s="24"/>
      <c r="G11" s="139" t="str">
        <f>IF(C11="","",IF(C11="","",(VLOOKUP(C11,Listes!$B$31:$C$35,2,FALSE))))</f>
        <v/>
      </c>
      <c r="H11" s="24" t="str">
        <f t="shared" si="0"/>
        <v/>
      </c>
      <c r="I11" s="24"/>
      <c r="J11" s="114" t="str">
        <f>IF(G11="","",IF(G11="","",(VLOOKUP(G11,Listes!$C$31:$D$35,2,FALSE))))</f>
        <v/>
      </c>
      <c r="K11" s="111" t="str">
        <f>IF($G11="","",IF($C11=Listes!$B$32,IF(Forfaitaires!$E11&lt;=Listes!$B$53,(Forfaitaires!$E11*(VLOOKUP(Forfaitaires!$D11,Listes!$A$54:$E$60,2,FALSE))),IF(Forfaitaires!$E11&gt;Listes!$E$53,(Forfaitaires!$E11*(VLOOKUP(Forfaitaires!$D11,Listes!$A$54:$E$60,5,FALSE))),(Forfaitaires!$E11*(VLOOKUP(Forfaitaires!$D11,Listes!$A$54:$E$60,3,FALSE)))+(VLOOKUP(Forfaitaires!$D11,Listes!$A$54:$E$60,4,FALSE))))))</f>
        <v/>
      </c>
      <c r="L11" s="111" t="str">
        <f>IF($G11="","",IF($C11=Listes!$B$31,IF(Forfaitaires!$E11&lt;=Listes!$B$42,(Forfaitaires!$E11*(VLOOKUP(Forfaitaires!$D11,Listes!$A$43:$E$49,2,FALSE))),IF(Forfaitaires!$E11&gt;Listes!$D$42,(Forfaitaires!$E11*(VLOOKUP(Forfaitaires!$D11,Listes!$A$43:$E$49,5,FALSE))),(Forfaitaires!$E11*(VLOOKUP(Forfaitaires!$D11,Listes!$A$43:$E$49,3,FALSE)))+(VLOOKUP(Forfaitaires!$D11,Listes!$A$43:$E$49,4,FALSE))))))</f>
        <v/>
      </c>
      <c r="M11" s="111" t="str">
        <f>IF($G11="","",IF($C11=Listes!$B$34,Listes!$I$31,IF($C11=Listes!$B$35,(VLOOKUP(Forfaitaires!$F11,Listes!$E$31:$F$36,2,FALSE)),IF($C11=Listes!$B$33,IF(Forfaitaires!$E11&lt;Listes!$A$64,Forfaitaires!$E11*Listes!$A$65,IF(Forfaitaires!$E11&gt;Listes!$D$64,Forfaitaires!$E11*Listes!$D$65,((Forfaitaires!$E11*Listes!$B$65)+Listes!$C$65)))))))</f>
        <v/>
      </c>
      <c r="N11" s="114" t="str">
        <f t="shared" si="1"/>
        <v/>
      </c>
      <c r="O11" s="106"/>
    </row>
    <row r="12" spans="1:15" ht="20.100000000000001" customHeight="1" x14ac:dyDescent="0.25">
      <c r="A12" s="51">
        <v>7</v>
      </c>
      <c r="B12" s="24"/>
      <c r="C12" s="24"/>
      <c r="D12" s="24"/>
      <c r="E12" s="24"/>
      <c r="F12" s="24"/>
      <c r="G12" s="139" t="str">
        <f>IF(C12="","",IF(C12="","",(VLOOKUP(C12,Listes!$B$31:$C$35,2,FALSE))))</f>
        <v/>
      </c>
      <c r="H12" s="24" t="str">
        <f t="shared" si="0"/>
        <v/>
      </c>
      <c r="I12" s="24"/>
      <c r="J12" s="114" t="str">
        <f>IF(G12="","",IF(G12="","",(VLOOKUP(G12,Listes!$C$31:$D$35,2,FALSE))))</f>
        <v/>
      </c>
      <c r="K12" s="111" t="str">
        <f>IF($G12="","",IF($C12=Listes!$B$32,IF(Forfaitaires!$E12&lt;=Listes!$B$53,(Forfaitaires!$E12*(VLOOKUP(Forfaitaires!$D12,Listes!$A$54:$E$60,2,FALSE))),IF(Forfaitaires!$E12&gt;Listes!$E$53,(Forfaitaires!$E12*(VLOOKUP(Forfaitaires!$D12,Listes!$A$54:$E$60,5,FALSE))),(Forfaitaires!$E12*(VLOOKUP(Forfaitaires!$D12,Listes!$A$54:$E$60,3,FALSE)))+(VLOOKUP(Forfaitaires!$D12,Listes!$A$54:$E$60,4,FALSE))))))</f>
        <v/>
      </c>
      <c r="L12" s="111" t="str">
        <f>IF($G12="","",IF($C12=Listes!$B$31,IF(Forfaitaires!$E12&lt;=Listes!$B$42,(Forfaitaires!$E12*(VLOOKUP(Forfaitaires!$D12,Listes!$A$43:$E$49,2,FALSE))),IF(Forfaitaires!$E12&gt;Listes!$D$42,(Forfaitaires!$E12*(VLOOKUP(Forfaitaires!$D12,Listes!$A$43:$E$49,5,FALSE))),(Forfaitaires!$E12*(VLOOKUP(Forfaitaires!$D12,Listes!$A$43:$E$49,3,FALSE)))+(VLOOKUP(Forfaitaires!$D12,Listes!$A$43:$E$49,4,FALSE))))))</f>
        <v/>
      </c>
      <c r="M12" s="111" t="str">
        <f>IF($G12="","",IF($C12=Listes!$B$34,Listes!$I$31,IF($C12=Listes!$B$35,(VLOOKUP(Forfaitaires!$F12,Listes!$E$31:$F$36,2,FALSE)),IF($C12=Listes!$B$33,IF(Forfaitaires!$E12&lt;Listes!$A$64,Forfaitaires!$E12*Listes!$A$65,IF(Forfaitaires!$E12&gt;Listes!$D$64,Forfaitaires!$E12*Listes!$D$65,((Forfaitaires!$E12*Listes!$B$65)+Listes!$C$65)))))))</f>
        <v/>
      </c>
      <c r="N12" s="114" t="str">
        <f t="shared" si="1"/>
        <v/>
      </c>
      <c r="O12" s="106"/>
    </row>
    <row r="13" spans="1:15" ht="20.100000000000001" customHeight="1" x14ac:dyDescent="0.25">
      <c r="A13" s="51">
        <v>8</v>
      </c>
      <c r="B13" s="24"/>
      <c r="C13" s="24"/>
      <c r="D13" s="24"/>
      <c r="E13" s="24"/>
      <c r="F13" s="24"/>
      <c r="G13" s="139" t="str">
        <f>IF(C13="","",IF(C13="","",(VLOOKUP(C13,Listes!$B$31:$C$35,2,FALSE))))</f>
        <v/>
      </c>
      <c r="H13" s="24" t="str">
        <f t="shared" si="0"/>
        <v/>
      </c>
      <c r="I13" s="24"/>
      <c r="J13" s="114" t="str">
        <f>IF(G13="","",IF(G13="","",(VLOOKUP(G13,Listes!$C$31:$D$35,2,FALSE))))</f>
        <v/>
      </c>
      <c r="K13" s="111" t="str">
        <f>IF($G13="","",IF($C13=Listes!$B$32,IF(Forfaitaires!$E13&lt;=Listes!$B$53,(Forfaitaires!$E13*(VLOOKUP(Forfaitaires!$D13,Listes!$A$54:$E$60,2,FALSE))),IF(Forfaitaires!$E13&gt;Listes!$E$53,(Forfaitaires!$E13*(VLOOKUP(Forfaitaires!$D13,Listes!$A$54:$E$60,5,FALSE))),(Forfaitaires!$E13*(VLOOKUP(Forfaitaires!$D13,Listes!$A$54:$E$60,3,FALSE)))+(VLOOKUP(Forfaitaires!$D13,Listes!$A$54:$E$60,4,FALSE))))))</f>
        <v/>
      </c>
      <c r="L13" s="111" t="str">
        <f>IF($G13="","",IF($C13=Listes!$B$31,IF(Forfaitaires!$E13&lt;=Listes!$B$42,(Forfaitaires!$E13*(VLOOKUP(Forfaitaires!$D13,Listes!$A$43:$E$49,2,FALSE))),IF(Forfaitaires!$E13&gt;Listes!$D$42,(Forfaitaires!$E13*(VLOOKUP(Forfaitaires!$D13,Listes!$A$43:$E$49,5,FALSE))),(Forfaitaires!$E13*(VLOOKUP(Forfaitaires!$D13,Listes!$A$43:$E$49,3,FALSE)))+(VLOOKUP(Forfaitaires!$D13,Listes!$A$43:$E$49,4,FALSE))))))</f>
        <v/>
      </c>
      <c r="M13" s="111" t="str">
        <f>IF($G13="","",IF($C13=Listes!$B$34,Listes!$I$31,IF($C13=Listes!$B$35,(VLOOKUP(Forfaitaires!$F13,Listes!$E$31:$F$36,2,FALSE)),IF($C13=Listes!$B$33,IF(Forfaitaires!$E13&lt;Listes!$A$64,Forfaitaires!$E13*Listes!$A$65,IF(Forfaitaires!$E13&gt;Listes!$D$64,Forfaitaires!$E13*Listes!$D$65,((Forfaitaires!$E13*Listes!$B$65)+Listes!$C$65)))))))</f>
        <v/>
      </c>
      <c r="N13" s="114" t="str">
        <f t="shared" si="1"/>
        <v/>
      </c>
      <c r="O13" s="106"/>
    </row>
    <row r="14" spans="1:15" ht="20.100000000000001" customHeight="1" x14ac:dyDescent="0.25">
      <c r="A14" s="51">
        <v>9</v>
      </c>
      <c r="B14" s="24"/>
      <c r="C14" s="24"/>
      <c r="D14" s="24"/>
      <c r="E14" s="24"/>
      <c r="F14" s="24"/>
      <c r="G14" s="139" t="str">
        <f>IF(C14="","",IF(C14="","",(VLOOKUP(C14,Listes!$B$31:$C$35,2,FALSE))))</f>
        <v/>
      </c>
      <c r="H14" s="24" t="str">
        <f t="shared" si="0"/>
        <v/>
      </c>
      <c r="I14" s="24"/>
      <c r="J14" s="114" t="str">
        <f>IF(G14="","",IF(G14="","",(VLOOKUP(G14,Listes!$C$31:$D$35,2,FALSE))))</f>
        <v/>
      </c>
      <c r="K14" s="111" t="str">
        <f>IF($G14="","",IF($C14=Listes!$B$32,IF(Forfaitaires!$E14&lt;=Listes!$B$53,(Forfaitaires!$E14*(VLOOKUP(Forfaitaires!$D14,Listes!$A$54:$E$60,2,FALSE))),IF(Forfaitaires!$E14&gt;Listes!$E$53,(Forfaitaires!$E14*(VLOOKUP(Forfaitaires!$D14,Listes!$A$54:$E$60,5,FALSE))),(Forfaitaires!$E14*(VLOOKUP(Forfaitaires!$D14,Listes!$A$54:$E$60,3,FALSE)))+(VLOOKUP(Forfaitaires!$D14,Listes!$A$54:$E$60,4,FALSE))))))</f>
        <v/>
      </c>
      <c r="L14" s="111" t="str">
        <f>IF($G14="","",IF($C14=Listes!$B$31,IF(Forfaitaires!$E14&lt;=Listes!$B$42,(Forfaitaires!$E14*(VLOOKUP(Forfaitaires!$D14,Listes!$A$43:$E$49,2,FALSE))),IF(Forfaitaires!$E14&gt;Listes!$D$42,(Forfaitaires!$E14*(VLOOKUP(Forfaitaires!$D14,Listes!$A$43:$E$49,5,FALSE))),(Forfaitaires!$E14*(VLOOKUP(Forfaitaires!$D14,Listes!$A$43:$E$49,3,FALSE)))+(VLOOKUP(Forfaitaires!$D14,Listes!$A$43:$E$49,4,FALSE))))))</f>
        <v/>
      </c>
      <c r="M14" s="111" t="str">
        <f>IF($G14="","",IF($C14=Listes!$B$34,Listes!$I$31,IF($C14=Listes!$B$35,(VLOOKUP(Forfaitaires!$F14,Listes!$E$31:$F$36,2,FALSE)),IF($C14=Listes!$B$33,IF(Forfaitaires!$E14&lt;Listes!$A$64,Forfaitaires!$E14*Listes!$A$65,IF(Forfaitaires!$E14&gt;Listes!$D$64,Forfaitaires!$E14*Listes!$D$65,((Forfaitaires!$E14*Listes!$B$65)+Listes!$C$65)))))))</f>
        <v/>
      </c>
      <c r="N14" s="114" t="str">
        <f t="shared" si="1"/>
        <v/>
      </c>
      <c r="O14" s="106"/>
    </row>
    <row r="15" spans="1:15" ht="20.100000000000001" customHeight="1" x14ac:dyDescent="0.25">
      <c r="A15" s="51">
        <v>10</v>
      </c>
      <c r="B15" s="24"/>
      <c r="C15" s="24"/>
      <c r="D15" s="24"/>
      <c r="E15" s="24"/>
      <c r="F15" s="24"/>
      <c r="G15" s="139" t="str">
        <f>IF(C15="","",IF(C15="","",(VLOOKUP(C15,Listes!$B$31:$C$35,2,FALSE))))</f>
        <v/>
      </c>
      <c r="H15" s="24" t="str">
        <f t="shared" si="0"/>
        <v/>
      </c>
      <c r="I15" s="24"/>
      <c r="J15" s="114" t="str">
        <f>IF(G15="","",IF(G15="","",(VLOOKUP(G15,Listes!$C$31:$D$35,2,FALSE))))</f>
        <v/>
      </c>
      <c r="K15" s="111" t="str">
        <f>IF($G15="","",IF($C15=Listes!$B$32,IF(Forfaitaires!$E15&lt;=Listes!$B$53,(Forfaitaires!$E15*(VLOOKUP(Forfaitaires!$D15,Listes!$A$54:$E$60,2,FALSE))),IF(Forfaitaires!$E15&gt;Listes!$E$53,(Forfaitaires!$E15*(VLOOKUP(Forfaitaires!$D15,Listes!$A$54:$E$60,5,FALSE))),(Forfaitaires!$E15*(VLOOKUP(Forfaitaires!$D15,Listes!$A$54:$E$60,3,FALSE)))+(VLOOKUP(Forfaitaires!$D15,Listes!$A$54:$E$60,4,FALSE))))))</f>
        <v/>
      </c>
      <c r="L15" s="111" t="str">
        <f>IF($G15="","",IF($C15=Listes!$B$31,IF(Forfaitaires!$E15&lt;=Listes!$B$42,(Forfaitaires!$E15*(VLOOKUP(Forfaitaires!$D15,Listes!$A$43:$E$49,2,FALSE))),IF(Forfaitaires!$E15&gt;Listes!$D$42,(Forfaitaires!$E15*(VLOOKUP(Forfaitaires!$D15,Listes!$A$43:$E$49,5,FALSE))),(Forfaitaires!$E15*(VLOOKUP(Forfaitaires!$D15,Listes!$A$43:$E$49,3,FALSE)))+(VLOOKUP(Forfaitaires!$D15,Listes!$A$43:$E$49,4,FALSE))))))</f>
        <v/>
      </c>
      <c r="M15" s="111" t="str">
        <f>IF($G15="","",IF($C15=Listes!$B$34,Listes!$I$31,IF($C15=Listes!$B$35,(VLOOKUP(Forfaitaires!$F15,Listes!$E$31:$F$36,2,FALSE)),IF($C15=Listes!$B$33,IF(Forfaitaires!$E15&lt;Listes!$A$64,Forfaitaires!$E15*Listes!$A$65,IF(Forfaitaires!$E15&gt;Listes!$D$64,Forfaitaires!$E15*Listes!$D$65,((Forfaitaires!$E15*Listes!$B$65)+Listes!$C$65)))))))</f>
        <v/>
      </c>
      <c r="N15" s="114" t="str">
        <f t="shared" si="1"/>
        <v/>
      </c>
      <c r="O15" s="106"/>
    </row>
    <row r="16" spans="1:15" ht="20.100000000000001" customHeight="1" x14ac:dyDescent="0.25">
      <c r="A16" s="51">
        <v>11</v>
      </c>
      <c r="B16" s="24"/>
      <c r="C16" s="24"/>
      <c r="D16" s="24"/>
      <c r="E16" s="24"/>
      <c r="F16" s="24"/>
      <c r="G16" s="139" t="str">
        <f>IF(C16="","",IF(C16="","",(VLOOKUP(C16,Listes!$B$31:$C$35,2,FALSE))))</f>
        <v/>
      </c>
      <c r="H16" s="24" t="str">
        <f t="shared" si="0"/>
        <v/>
      </c>
      <c r="I16" s="24"/>
      <c r="J16" s="114" t="str">
        <f>IF(G16="","",IF(G16="","",(VLOOKUP(G16,Listes!$C$31:$D$35,2,FALSE))))</f>
        <v/>
      </c>
      <c r="K16" s="111" t="str">
        <f>IF($G16="","",IF($C16=Listes!$B$32,IF(Forfaitaires!$E16&lt;=Listes!$B$53,(Forfaitaires!$E16*(VLOOKUP(Forfaitaires!$D16,Listes!$A$54:$E$60,2,FALSE))),IF(Forfaitaires!$E16&gt;Listes!$E$53,(Forfaitaires!$E16*(VLOOKUP(Forfaitaires!$D16,Listes!$A$54:$E$60,5,FALSE))),(Forfaitaires!$E16*(VLOOKUP(Forfaitaires!$D16,Listes!$A$54:$E$60,3,FALSE)))+(VLOOKUP(Forfaitaires!$D16,Listes!$A$54:$E$60,4,FALSE))))))</f>
        <v/>
      </c>
      <c r="L16" s="111" t="str">
        <f>IF($G16="","",IF($C16=Listes!$B$31,IF(Forfaitaires!$E16&lt;=Listes!$B$42,(Forfaitaires!$E16*(VLOOKUP(Forfaitaires!$D16,Listes!$A$43:$E$49,2,FALSE))),IF(Forfaitaires!$E16&gt;Listes!$D$42,(Forfaitaires!$E16*(VLOOKUP(Forfaitaires!$D16,Listes!$A$43:$E$49,5,FALSE))),(Forfaitaires!$E16*(VLOOKUP(Forfaitaires!$D16,Listes!$A$43:$E$49,3,FALSE)))+(VLOOKUP(Forfaitaires!$D16,Listes!$A$43:$E$49,4,FALSE))))))</f>
        <v/>
      </c>
      <c r="M16" s="111" t="str">
        <f>IF($G16="","",IF($C16=Listes!$B$34,Listes!$I$31,IF($C16=Listes!$B$35,(VLOOKUP(Forfaitaires!$F16,Listes!$E$31:$F$36,2,FALSE)),IF($C16=Listes!$B$33,IF(Forfaitaires!$E16&lt;Listes!$A$64,Forfaitaires!$E16*Listes!$A$65,IF(Forfaitaires!$E16&gt;Listes!$D$64,Forfaitaires!$E16*Listes!$D$65,((Forfaitaires!$E16*Listes!$B$65)+Listes!$C$65)))))))</f>
        <v/>
      </c>
      <c r="N16" s="114" t="str">
        <f t="shared" si="1"/>
        <v/>
      </c>
      <c r="O16" s="106"/>
    </row>
    <row r="17" spans="1:15" ht="20.100000000000001" customHeight="1" x14ac:dyDescent="0.25">
      <c r="A17" s="51">
        <v>12</v>
      </c>
      <c r="B17" s="24"/>
      <c r="C17" s="24"/>
      <c r="D17" s="24"/>
      <c r="E17" s="24"/>
      <c r="F17" s="24"/>
      <c r="G17" s="139" t="str">
        <f>IF(C17="","",IF(C17="","",(VLOOKUP(C17,Listes!$B$31:$C$35,2,FALSE))))</f>
        <v/>
      </c>
      <c r="H17" s="24" t="str">
        <f t="shared" si="0"/>
        <v/>
      </c>
      <c r="I17" s="24"/>
      <c r="J17" s="114" t="str">
        <f>IF(G17="","",IF(G17="","",(VLOOKUP(G17,Listes!$C$31:$D$35,2,FALSE))))</f>
        <v/>
      </c>
      <c r="K17" s="111" t="str">
        <f>IF($G17="","",IF($C17=Listes!$B$32,IF(Forfaitaires!$E17&lt;=Listes!$B$53,(Forfaitaires!$E17*(VLOOKUP(Forfaitaires!$D17,Listes!$A$54:$E$60,2,FALSE))),IF(Forfaitaires!$E17&gt;Listes!$E$53,(Forfaitaires!$E17*(VLOOKUP(Forfaitaires!$D17,Listes!$A$54:$E$60,5,FALSE))),(Forfaitaires!$E17*(VLOOKUP(Forfaitaires!$D17,Listes!$A$54:$E$60,3,FALSE)))+(VLOOKUP(Forfaitaires!$D17,Listes!$A$54:$E$60,4,FALSE))))))</f>
        <v/>
      </c>
      <c r="L17" s="111" t="str">
        <f>IF($G17="","",IF($C17=Listes!$B$31,IF(Forfaitaires!$E17&lt;=Listes!$B$42,(Forfaitaires!$E17*(VLOOKUP(Forfaitaires!$D17,Listes!$A$43:$E$49,2,FALSE))),IF(Forfaitaires!$E17&gt;Listes!$D$42,(Forfaitaires!$E17*(VLOOKUP(Forfaitaires!$D17,Listes!$A$43:$E$49,5,FALSE))),(Forfaitaires!$E17*(VLOOKUP(Forfaitaires!$D17,Listes!$A$43:$E$49,3,FALSE)))+(VLOOKUP(Forfaitaires!$D17,Listes!$A$43:$E$49,4,FALSE))))))</f>
        <v/>
      </c>
      <c r="M17" s="111" t="str">
        <f>IF($G17="","",IF($C17=Listes!$B$34,Listes!$I$31,IF($C17=Listes!$B$35,(VLOOKUP(Forfaitaires!$F17,Listes!$E$31:$F$36,2,FALSE)),IF($C17=Listes!$B$33,IF(Forfaitaires!$E17&lt;Listes!$A$64,Forfaitaires!$E17*Listes!$A$65,IF(Forfaitaires!$E17&gt;Listes!$D$64,Forfaitaires!$E17*Listes!$D$65,((Forfaitaires!$E17*Listes!$B$65)+Listes!$C$65)))))))</f>
        <v/>
      </c>
      <c r="N17" s="114" t="str">
        <f t="shared" si="1"/>
        <v/>
      </c>
      <c r="O17" s="106"/>
    </row>
    <row r="18" spans="1:15" ht="20.100000000000001" customHeight="1" x14ac:dyDescent="0.25">
      <c r="A18" s="51">
        <v>13</v>
      </c>
      <c r="B18" s="24"/>
      <c r="C18" s="24"/>
      <c r="D18" s="24"/>
      <c r="E18" s="24"/>
      <c r="F18" s="24"/>
      <c r="G18" s="139" t="str">
        <f>IF(C18="","",IF(C18="","",(VLOOKUP(C18,Listes!$B$31:$C$35,2,FALSE))))</f>
        <v/>
      </c>
      <c r="H18" s="24" t="str">
        <f t="shared" si="0"/>
        <v/>
      </c>
      <c r="I18" s="292"/>
      <c r="J18" s="114" t="str">
        <f>IF(G18="","",IF(G18="","",(VLOOKUP(G18,Listes!$C$31:$D$35,2,FALSE))))</f>
        <v/>
      </c>
      <c r="K18" s="111" t="str">
        <f>IF($G18="","",IF($C18=Listes!$B$32,IF(Forfaitaires!$E18&lt;=Listes!$B$53,(Forfaitaires!$E18*(VLOOKUP(Forfaitaires!$D18,Listes!$A$54:$E$60,2,FALSE))),IF(Forfaitaires!$E18&gt;Listes!$E$53,(Forfaitaires!$E18*(VLOOKUP(Forfaitaires!$D18,Listes!$A$54:$E$60,5,FALSE))),(Forfaitaires!$E18*(VLOOKUP(Forfaitaires!$D18,Listes!$A$54:$E$60,3,FALSE)))+(VLOOKUP(Forfaitaires!$D18,Listes!$A$54:$E$60,4,FALSE))))))</f>
        <v/>
      </c>
      <c r="L18" s="111" t="str">
        <f>IF($G18="","",IF($C18=Listes!$B$31,IF(Forfaitaires!$E18&lt;=Listes!$B$42,(Forfaitaires!$E18*(VLOOKUP(Forfaitaires!$D18,Listes!$A$43:$E$49,2,FALSE))),IF(Forfaitaires!$E18&gt;Listes!$D$42,(Forfaitaires!$E18*(VLOOKUP(Forfaitaires!$D18,Listes!$A$43:$E$49,5,FALSE))),(Forfaitaires!$E18*(VLOOKUP(Forfaitaires!$D18,Listes!$A$43:$E$49,3,FALSE)))+(VLOOKUP(Forfaitaires!$D18,Listes!$A$43:$E$49,4,FALSE))))))</f>
        <v/>
      </c>
      <c r="M18" s="111" t="str">
        <f>IF($G18="","",IF($C18=Listes!$B$34,Listes!$I$31,IF($C18=Listes!$B$35,(VLOOKUP(Forfaitaires!$F18,Listes!$E$31:$F$36,2,FALSE)),IF($C18=Listes!$B$33,IF(Forfaitaires!$E18&lt;Listes!$A$64,Forfaitaires!$E18*Listes!$A$65,IF(Forfaitaires!$E18&gt;Listes!$D$64,Forfaitaires!$E18*Listes!$D$65,((Forfaitaires!$E18*Listes!$B$65)+Listes!$C$65)))))))</f>
        <v/>
      </c>
      <c r="N18" s="114" t="str">
        <f t="shared" si="1"/>
        <v/>
      </c>
      <c r="O18" s="106"/>
    </row>
    <row r="19" spans="1:15" ht="20.100000000000001" customHeight="1" x14ac:dyDescent="0.25">
      <c r="A19" s="51">
        <v>14</v>
      </c>
      <c r="B19" s="24"/>
      <c r="C19" s="24"/>
      <c r="D19" s="24"/>
      <c r="E19" s="24"/>
      <c r="F19" s="24"/>
      <c r="G19" s="139" t="str">
        <f>IF(C19="","",IF(C19="","",(VLOOKUP(C19,Listes!$B$31:$C$35,2,FALSE))))</f>
        <v/>
      </c>
      <c r="H19" s="24" t="str">
        <f t="shared" si="0"/>
        <v/>
      </c>
      <c r="I19" s="292"/>
      <c r="J19" s="114" t="str">
        <f>IF(G19="","",IF(G19="","",(VLOOKUP(G19,Listes!$C$31:$D$35,2,FALSE))))</f>
        <v/>
      </c>
      <c r="K19" s="111" t="str">
        <f>IF($G19="","",IF($C19=Listes!$B$32,IF(Forfaitaires!$E19&lt;=Listes!$B$53,(Forfaitaires!$E19*(VLOOKUP(Forfaitaires!$D19,Listes!$A$54:$E$60,2,FALSE))),IF(Forfaitaires!$E19&gt;Listes!$E$53,(Forfaitaires!$E19*(VLOOKUP(Forfaitaires!$D19,Listes!$A$54:$E$60,5,FALSE))),(Forfaitaires!$E19*(VLOOKUP(Forfaitaires!$D19,Listes!$A$54:$E$60,3,FALSE)))+(VLOOKUP(Forfaitaires!$D19,Listes!$A$54:$E$60,4,FALSE))))))</f>
        <v/>
      </c>
      <c r="L19" s="111" t="str">
        <f>IF($G19="","",IF($C19=Listes!$B$31,IF(Forfaitaires!$E19&lt;=Listes!$B$42,(Forfaitaires!$E19*(VLOOKUP(Forfaitaires!$D19,Listes!$A$43:$E$49,2,FALSE))),IF(Forfaitaires!$E19&gt;Listes!$D$42,(Forfaitaires!$E19*(VLOOKUP(Forfaitaires!$D19,Listes!$A$43:$E$49,5,FALSE))),(Forfaitaires!$E19*(VLOOKUP(Forfaitaires!$D19,Listes!$A$43:$E$49,3,FALSE)))+(VLOOKUP(Forfaitaires!$D19,Listes!$A$43:$E$49,4,FALSE))))))</f>
        <v/>
      </c>
      <c r="M19" s="111" t="str">
        <f>IF($G19="","",IF($C19=Listes!$B$34,Listes!$I$31,IF($C19=Listes!$B$35,(VLOOKUP(Forfaitaires!$F19,Listes!$E$31:$F$36,2,FALSE)),IF($C19=Listes!$B$33,IF(Forfaitaires!$E19&lt;Listes!$A$64,Forfaitaires!$E19*Listes!$A$65,IF(Forfaitaires!$E19&gt;Listes!$D$64,Forfaitaires!$E19*Listes!$D$65,((Forfaitaires!$E19*Listes!$B$65)+Listes!$C$65)))))))</f>
        <v/>
      </c>
      <c r="N19" s="114" t="str">
        <f t="shared" si="1"/>
        <v/>
      </c>
      <c r="O19" s="106"/>
    </row>
    <row r="20" spans="1:15" ht="20.100000000000001" customHeight="1" x14ac:dyDescent="0.25">
      <c r="A20" s="51">
        <v>15</v>
      </c>
      <c r="B20" s="24"/>
      <c r="C20" s="24"/>
      <c r="D20" s="24"/>
      <c r="E20" s="24"/>
      <c r="F20" s="24"/>
      <c r="G20" s="139" t="str">
        <f>IF(C20="","",IF(C20="","",(VLOOKUP(C20,Listes!$B$31:$C$35,2,FALSE))))</f>
        <v/>
      </c>
      <c r="H20" s="24" t="str">
        <f t="shared" si="0"/>
        <v/>
      </c>
      <c r="I20" s="292"/>
      <c r="J20" s="114" t="str">
        <f>IF(G20="","",IF(G20="","",(VLOOKUP(G20,Listes!$C$31:$D$35,2,FALSE))))</f>
        <v/>
      </c>
      <c r="K20" s="111" t="str">
        <f>IF($G20="","",IF($C20=Listes!$B$32,IF(Forfaitaires!$E20&lt;=Listes!$B$53,(Forfaitaires!$E20*(VLOOKUP(Forfaitaires!$D20,Listes!$A$54:$E$60,2,FALSE))),IF(Forfaitaires!$E20&gt;Listes!$E$53,(Forfaitaires!$E20*(VLOOKUP(Forfaitaires!$D20,Listes!$A$54:$E$60,5,FALSE))),(Forfaitaires!$E20*(VLOOKUP(Forfaitaires!$D20,Listes!$A$54:$E$60,3,FALSE)))+(VLOOKUP(Forfaitaires!$D20,Listes!$A$54:$E$60,4,FALSE))))))</f>
        <v/>
      </c>
      <c r="L20" s="111" t="str">
        <f>IF($G20="","",IF($C20=Listes!$B$31,IF(Forfaitaires!$E20&lt;=Listes!$B$42,(Forfaitaires!$E20*(VLOOKUP(Forfaitaires!$D20,Listes!$A$43:$E$49,2,FALSE))),IF(Forfaitaires!$E20&gt;Listes!$D$42,(Forfaitaires!$E20*(VLOOKUP(Forfaitaires!$D20,Listes!$A$43:$E$49,5,FALSE))),(Forfaitaires!$E20*(VLOOKUP(Forfaitaires!$D20,Listes!$A$43:$E$49,3,FALSE)))+(VLOOKUP(Forfaitaires!$D20,Listes!$A$43:$E$49,4,FALSE))))))</f>
        <v/>
      </c>
      <c r="M20" s="111" t="str">
        <f>IF($G20="","",IF($C20=Listes!$B$34,Listes!$I$31,IF($C20=Listes!$B$35,(VLOOKUP(Forfaitaires!$F20,Listes!$E$31:$F$36,2,FALSE)),IF($C20=Listes!$B$33,IF(Forfaitaires!$E20&lt;Listes!$A$64,Forfaitaires!$E20*Listes!$A$65,IF(Forfaitaires!$E20&gt;Listes!$D$64,Forfaitaires!$E20*Listes!$D$65,((Forfaitaires!$E20*Listes!$B$65)+Listes!$C$65)))))))</f>
        <v/>
      </c>
      <c r="N20" s="114" t="str">
        <f t="shared" si="1"/>
        <v/>
      </c>
      <c r="O20" s="106"/>
    </row>
    <row r="21" spans="1:15" ht="20.100000000000001" customHeight="1" x14ac:dyDescent="0.25">
      <c r="A21" s="51">
        <v>16</v>
      </c>
      <c r="B21" s="24"/>
      <c r="C21" s="24"/>
      <c r="D21" s="24"/>
      <c r="E21" s="24"/>
      <c r="F21" s="24"/>
      <c r="G21" s="139" t="str">
        <f>IF(C21="","",IF(C21="","",(VLOOKUP(C21,Listes!$B$31:$C$35,2,FALSE))))</f>
        <v/>
      </c>
      <c r="H21" s="24" t="str">
        <f t="shared" si="0"/>
        <v/>
      </c>
      <c r="I21" s="292"/>
      <c r="J21" s="114" t="str">
        <f>IF(G21="","",IF(G21="","",(VLOOKUP(G21,Listes!$C$31:$D$35,2,FALSE))))</f>
        <v/>
      </c>
      <c r="K21" s="111" t="str">
        <f>IF($G21="","",IF($C21=Listes!$B$32,IF(Forfaitaires!$E21&lt;=Listes!$B$53,(Forfaitaires!$E21*(VLOOKUP(Forfaitaires!$D21,Listes!$A$54:$E$60,2,FALSE))),IF(Forfaitaires!$E21&gt;Listes!$E$53,(Forfaitaires!$E21*(VLOOKUP(Forfaitaires!$D21,Listes!$A$54:$E$60,5,FALSE))),(Forfaitaires!$E21*(VLOOKUP(Forfaitaires!$D21,Listes!$A$54:$E$60,3,FALSE)))+(VLOOKUP(Forfaitaires!$D21,Listes!$A$54:$E$60,4,FALSE))))))</f>
        <v/>
      </c>
      <c r="L21" s="111" t="str">
        <f>IF($G21="","",IF($C21=Listes!$B$31,IF(Forfaitaires!$E21&lt;=Listes!$B$42,(Forfaitaires!$E21*(VLOOKUP(Forfaitaires!$D21,Listes!$A$43:$E$49,2,FALSE))),IF(Forfaitaires!$E21&gt;Listes!$D$42,(Forfaitaires!$E21*(VLOOKUP(Forfaitaires!$D21,Listes!$A$43:$E$49,5,FALSE))),(Forfaitaires!$E21*(VLOOKUP(Forfaitaires!$D21,Listes!$A$43:$E$49,3,FALSE)))+(VLOOKUP(Forfaitaires!$D21,Listes!$A$43:$E$49,4,FALSE))))))</f>
        <v/>
      </c>
      <c r="M21" s="111" t="str">
        <f>IF($G21="","",IF($C21=Listes!$B$34,Listes!$I$31,IF($C21=Listes!$B$35,(VLOOKUP(Forfaitaires!$F21,Listes!$E$31:$F$36,2,FALSE)),IF($C21=Listes!$B$33,IF(Forfaitaires!$E21&lt;Listes!$A$64,Forfaitaires!$E21*Listes!$A$65,IF(Forfaitaires!$E21&gt;Listes!$D$64,Forfaitaires!$E21*Listes!$D$65,((Forfaitaires!$E21*Listes!$B$65)+Listes!$C$65)))))))</f>
        <v/>
      </c>
      <c r="N21" s="114" t="str">
        <f t="shared" si="1"/>
        <v/>
      </c>
      <c r="O21" s="106"/>
    </row>
    <row r="22" spans="1:15" ht="20.100000000000001" customHeight="1" x14ac:dyDescent="0.25">
      <c r="A22" s="51">
        <v>17</v>
      </c>
      <c r="B22" s="24"/>
      <c r="C22" s="24"/>
      <c r="D22" s="24"/>
      <c r="E22" s="24"/>
      <c r="F22" s="24"/>
      <c r="G22" s="139" t="str">
        <f>IF(C22="","",IF(C22="","",(VLOOKUP(C22,Listes!$B$31:$C$35,2,FALSE))))</f>
        <v/>
      </c>
      <c r="H22" s="24" t="str">
        <f t="shared" si="0"/>
        <v/>
      </c>
      <c r="I22" s="292"/>
      <c r="J22" s="114" t="str">
        <f>IF(G22="","",IF(G22="","",(VLOOKUP(G22,Listes!$C$31:$D$35,2,FALSE))))</f>
        <v/>
      </c>
      <c r="K22" s="111" t="str">
        <f>IF($G22="","",IF($C22=Listes!$B$32,IF(Forfaitaires!$E22&lt;=Listes!$B$53,(Forfaitaires!$E22*(VLOOKUP(Forfaitaires!$D22,Listes!$A$54:$E$60,2,FALSE))),IF(Forfaitaires!$E22&gt;Listes!$E$53,(Forfaitaires!$E22*(VLOOKUP(Forfaitaires!$D22,Listes!$A$54:$E$60,5,FALSE))),(Forfaitaires!$E22*(VLOOKUP(Forfaitaires!$D22,Listes!$A$54:$E$60,3,FALSE)))+(VLOOKUP(Forfaitaires!$D22,Listes!$A$54:$E$60,4,FALSE))))))</f>
        <v/>
      </c>
      <c r="L22" s="111" t="str">
        <f>IF($G22="","",IF($C22=Listes!$B$31,IF(Forfaitaires!$E22&lt;=Listes!$B$42,(Forfaitaires!$E22*(VLOOKUP(Forfaitaires!$D22,Listes!$A$43:$E$49,2,FALSE))),IF(Forfaitaires!$E22&gt;Listes!$D$42,(Forfaitaires!$E22*(VLOOKUP(Forfaitaires!$D22,Listes!$A$43:$E$49,5,FALSE))),(Forfaitaires!$E22*(VLOOKUP(Forfaitaires!$D22,Listes!$A$43:$E$49,3,FALSE)))+(VLOOKUP(Forfaitaires!$D22,Listes!$A$43:$E$49,4,FALSE))))))</f>
        <v/>
      </c>
      <c r="M22" s="111" t="str">
        <f>IF($G22="","",IF($C22=Listes!$B$34,Listes!$I$31,IF($C22=Listes!$B$35,(VLOOKUP(Forfaitaires!$F22,Listes!$E$31:$F$36,2,FALSE)),IF($C22=Listes!$B$33,IF(Forfaitaires!$E22&lt;Listes!$A$64,Forfaitaires!$E22*Listes!$A$65,IF(Forfaitaires!$E22&gt;Listes!$D$64,Forfaitaires!$E22*Listes!$D$65,((Forfaitaires!$E22*Listes!$B$65)+Listes!$C$65)))))))</f>
        <v/>
      </c>
      <c r="N22" s="114" t="str">
        <f t="shared" si="1"/>
        <v/>
      </c>
      <c r="O22" s="106"/>
    </row>
    <row r="23" spans="1:15" ht="20.100000000000001" customHeight="1" x14ac:dyDescent="0.25">
      <c r="A23" s="51">
        <v>18</v>
      </c>
      <c r="B23" s="24"/>
      <c r="C23" s="24"/>
      <c r="D23" s="24"/>
      <c r="E23" s="24"/>
      <c r="F23" s="24"/>
      <c r="G23" s="139" t="str">
        <f>IF(C23="","",IF(C23="","",(VLOOKUP(C23,Listes!$B$31:$C$35,2,FALSE))))</f>
        <v/>
      </c>
      <c r="H23" s="24" t="str">
        <f t="shared" si="0"/>
        <v/>
      </c>
      <c r="I23" s="292"/>
      <c r="J23" s="114" t="str">
        <f>IF(G23="","",IF(G23="","",(VLOOKUP(G23,Listes!$C$31:$D$35,2,FALSE))))</f>
        <v/>
      </c>
      <c r="K23" s="111" t="str">
        <f>IF($G23="","",IF($C23=Listes!$B$32,IF(Forfaitaires!$E23&lt;=Listes!$B$53,(Forfaitaires!$E23*(VLOOKUP(Forfaitaires!$D23,Listes!$A$54:$E$60,2,FALSE))),IF(Forfaitaires!$E23&gt;Listes!$E$53,(Forfaitaires!$E23*(VLOOKUP(Forfaitaires!$D23,Listes!$A$54:$E$60,5,FALSE))),(Forfaitaires!$E23*(VLOOKUP(Forfaitaires!$D23,Listes!$A$54:$E$60,3,FALSE)))+(VLOOKUP(Forfaitaires!$D23,Listes!$A$54:$E$60,4,FALSE))))))</f>
        <v/>
      </c>
      <c r="L23" s="111" t="str">
        <f>IF($G23="","",IF($C23=Listes!$B$31,IF(Forfaitaires!$E23&lt;=Listes!$B$42,(Forfaitaires!$E23*(VLOOKUP(Forfaitaires!$D23,Listes!$A$43:$E$49,2,FALSE))),IF(Forfaitaires!$E23&gt;Listes!$D$42,(Forfaitaires!$E23*(VLOOKUP(Forfaitaires!$D23,Listes!$A$43:$E$49,5,FALSE))),(Forfaitaires!$E23*(VLOOKUP(Forfaitaires!$D23,Listes!$A$43:$E$49,3,FALSE)))+(VLOOKUP(Forfaitaires!$D23,Listes!$A$43:$E$49,4,FALSE))))))</f>
        <v/>
      </c>
      <c r="M23" s="111" t="str">
        <f>IF($G23="","",IF($C23=Listes!$B$34,Listes!$I$31,IF($C23=Listes!$B$35,(VLOOKUP(Forfaitaires!$F23,Listes!$E$31:$F$36,2,FALSE)),IF($C23=Listes!$B$33,IF(Forfaitaires!$E23&lt;Listes!$A$64,Forfaitaires!$E23*Listes!$A$65,IF(Forfaitaires!$E23&gt;Listes!$D$64,Forfaitaires!$E23*Listes!$D$65,((Forfaitaires!$E23*Listes!$B$65)+Listes!$C$65)))))))</f>
        <v/>
      </c>
      <c r="N23" s="114" t="str">
        <f t="shared" si="1"/>
        <v/>
      </c>
      <c r="O23" s="106"/>
    </row>
    <row r="24" spans="1:15" ht="20.100000000000001" customHeight="1" x14ac:dyDescent="0.25">
      <c r="A24" s="51">
        <v>19</v>
      </c>
      <c r="B24" s="24"/>
      <c r="C24" s="24"/>
      <c r="D24" s="24"/>
      <c r="E24" s="24"/>
      <c r="F24" s="24"/>
      <c r="G24" s="139" t="str">
        <f>IF(C24="","",IF(C24="","",(VLOOKUP(C24,Listes!$B$31:$C$35,2,FALSE))))</f>
        <v/>
      </c>
      <c r="H24" s="24" t="str">
        <f t="shared" si="0"/>
        <v/>
      </c>
      <c r="I24" s="292"/>
      <c r="J24" s="114" t="str">
        <f>IF(G24="","",IF(G24="","",(VLOOKUP(G24,Listes!$C$31:$D$35,2,FALSE))))</f>
        <v/>
      </c>
      <c r="K24" s="111" t="str">
        <f>IF($G24="","",IF($C24=Listes!$B$32,IF(Forfaitaires!$E24&lt;=Listes!$B$53,(Forfaitaires!$E24*(VLOOKUP(Forfaitaires!$D24,Listes!$A$54:$E$60,2,FALSE))),IF(Forfaitaires!$E24&gt;Listes!$E$53,(Forfaitaires!$E24*(VLOOKUP(Forfaitaires!$D24,Listes!$A$54:$E$60,5,FALSE))),(Forfaitaires!$E24*(VLOOKUP(Forfaitaires!$D24,Listes!$A$54:$E$60,3,FALSE)))+(VLOOKUP(Forfaitaires!$D24,Listes!$A$54:$E$60,4,FALSE))))))</f>
        <v/>
      </c>
      <c r="L24" s="111" t="str">
        <f>IF($G24="","",IF($C24=Listes!$B$31,IF(Forfaitaires!$E24&lt;=Listes!$B$42,(Forfaitaires!$E24*(VLOOKUP(Forfaitaires!$D24,Listes!$A$43:$E$49,2,FALSE))),IF(Forfaitaires!$E24&gt;Listes!$D$42,(Forfaitaires!$E24*(VLOOKUP(Forfaitaires!$D24,Listes!$A$43:$E$49,5,FALSE))),(Forfaitaires!$E24*(VLOOKUP(Forfaitaires!$D24,Listes!$A$43:$E$49,3,FALSE)))+(VLOOKUP(Forfaitaires!$D24,Listes!$A$43:$E$49,4,FALSE))))))</f>
        <v/>
      </c>
      <c r="M24" s="111" t="str">
        <f>IF($G24="","",IF($C24=Listes!$B$34,Listes!$I$31,IF($C24=Listes!$B$35,(VLOOKUP(Forfaitaires!$F24,Listes!$E$31:$F$36,2,FALSE)),IF($C24=Listes!$B$33,IF(Forfaitaires!$E24&lt;Listes!$A$64,Forfaitaires!$E24*Listes!$A$65,IF(Forfaitaires!$E24&gt;Listes!$D$64,Forfaitaires!$E24*Listes!$D$65,((Forfaitaires!$E24*Listes!$B$65)+Listes!$C$65)))))))</f>
        <v/>
      </c>
      <c r="N24" s="114" t="str">
        <f t="shared" si="1"/>
        <v/>
      </c>
      <c r="O24" s="106"/>
    </row>
    <row r="25" spans="1:15" ht="20.100000000000001" customHeight="1" x14ac:dyDescent="0.25">
      <c r="A25" s="51">
        <v>20</v>
      </c>
      <c r="B25" s="24"/>
      <c r="C25" s="24"/>
      <c r="D25" s="24"/>
      <c r="E25" s="24"/>
      <c r="F25" s="24"/>
      <c r="G25" s="139" t="str">
        <f>IF(C25="","",IF(C25="","",(VLOOKUP(C25,Listes!$B$31:$C$35,2,FALSE))))</f>
        <v/>
      </c>
      <c r="H25" s="24" t="str">
        <f t="shared" si="0"/>
        <v/>
      </c>
      <c r="I25" s="292"/>
      <c r="J25" s="114" t="str">
        <f>IF(G25="","",IF(G25="","",(VLOOKUP(G25,Listes!$C$31:$D$35,2,FALSE))))</f>
        <v/>
      </c>
      <c r="K25" s="111" t="str">
        <f>IF($G25="","",IF($C25=Listes!$B$32,IF(Forfaitaires!$E25&lt;=Listes!$B$53,(Forfaitaires!$E25*(VLOOKUP(Forfaitaires!$D25,Listes!$A$54:$E$60,2,FALSE))),IF(Forfaitaires!$E25&gt;Listes!$E$53,(Forfaitaires!$E25*(VLOOKUP(Forfaitaires!$D25,Listes!$A$54:$E$60,5,FALSE))),(Forfaitaires!$E25*(VLOOKUP(Forfaitaires!$D25,Listes!$A$54:$E$60,3,FALSE)))+(VLOOKUP(Forfaitaires!$D25,Listes!$A$54:$E$60,4,FALSE))))))</f>
        <v/>
      </c>
      <c r="L25" s="111" t="str">
        <f>IF($G25="","",IF($C25=Listes!$B$31,IF(Forfaitaires!$E25&lt;=Listes!$B$42,(Forfaitaires!$E25*(VLOOKUP(Forfaitaires!$D25,Listes!$A$43:$E$49,2,FALSE))),IF(Forfaitaires!$E25&gt;Listes!$D$42,(Forfaitaires!$E25*(VLOOKUP(Forfaitaires!$D25,Listes!$A$43:$E$49,5,FALSE))),(Forfaitaires!$E25*(VLOOKUP(Forfaitaires!$D25,Listes!$A$43:$E$49,3,FALSE)))+(VLOOKUP(Forfaitaires!$D25,Listes!$A$43:$E$49,4,FALSE))))))</f>
        <v/>
      </c>
      <c r="M25" s="111" t="str">
        <f>IF($G25="","",IF($C25=Listes!$B$34,Listes!$I$31,IF($C25=Listes!$B$35,(VLOOKUP(Forfaitaires!$F25,Listes!$E$31:$F$36,2,FALSE)),IF($C25=Listes!$B$33,IF(Forfaitaires!$E25&lt;Listes!$A$64,Forfaitaires!$E25*Listes!$A$65,IF(Forfaitaires!$E25&gt;Listes!$D$64,Forfaitaires!$E25*Listes!$D$65,((Forfaitaires!$E25*Listes!$B$65)+Listes!$C$65)))))))</f>
        <v/>
      </c>
      <c r="N25" s="114" t="str">
        <f t="shared" si="1"/>
        <v/>
      </c>
      <c r="O25" s="106"/>
    </row>
    <row r="26" spans="1:15" ht="20.100000000000001" customHeight="1" x14ac:dyDescent="0.25">
      <c r="A26" s="51">
        <v>21</v>
      </c>
      <c r="B26" s="24"/>
      <c r="C26" s="24"/>
      <c r="D26" s="24"/>
      <c r="E26" s="24"/>
      <c r="F26" s="24"/>
      <c r="G26" s="139" t="str">
        <f>IF(C26="","",IF(C26="","",(VLOOKUP(C26,Listes!$B$31:$C$35,2,FALSE))))</f>
        <v/>
      </c>
      <c r="H26" s="24" t="str">
        <f t="shared" si="0"/>
        <v/>
      </c>
      <c r="I26" s="292"/>
      <c r="J26" s="114" t="str">
        <f>IF(G26="","",IF(G26="","",(VLOOKUP(G26,Listes!$C$31:$D$35,2,FALSE))))</f>
        <v/>
      </c>
      <c r="K26" s="111" t="str">
        <f>IF($G26="","",IF($C26=Listes!$B$32,IF(Forfaitaires!$E26&lt;=Listes!$B$53,(Forfaitaires!$E26*(VLOOKUP(Forfaitaires!$D26,Listes!$A$54:$E$60,2,FALSE))),IF(Forfaitaires!$E26&gt;Listes!$E$53,(Forfaitaires!$E26*(VLOOKUP(Forfaitaires!$D26,Listes!$A$54:$E$60,5,FALSE))),(Forfaitaires!$E26*(VLOOKUP(Forfaitaires!$D26,Listes!$A$54:$E$60,3,FALSE)))+(VLOOKUP(Forfaitaires!$D26,Listes!$A$54:$E$60,4,FALSE))))))</f>
        <v/>
      </c>
      <c r="L26" s="111" t="str">
        <f>IF($G26="","",IF($C26=Listes!$B$31,IF(Forfaitaires!$E26&lt;=Listes!$B$42,(Forfaitaires!$E26*(VLOOKUP(Forfaitaires!$D26,Listes!$A$43:$E$49,2,FALSE))),IF(Forfaitaires!$E26&gt;Listes!$D$42,(Forfaitaires!$E26*(VLOOKUP(Forfaitaires!$D26,Listes!$A$43:$E$49,5,FALSE))),(Forfaitaires!$E26*(VLOOKUP(Forfaitaires!$D26,Listes!$A$43:$E$49,3,FALSE)))+(VLOOKUP(Forfaitaires!$D26,Listes!$A$43:$E$49,4,FALSE))))))</f>
        <v/>
      </c>
      <c r="M26" s="111" t="str">
        <f>IF($G26="","",IF($C26=Listes!$B$34,Listes!$I$31,IF($C26=Listes!$B$35,(VLOOKUP(Forfaitaires!$F26,Listes!$E$31:$F$36,2,FALSE)),IF($C26=Listes!$B$33,IF(Forfaitaires!$E26&lt;Listes!$A$64,Forfaitaires!$E26*Listes!$A$65,IF(Forfaitaires!$E26&gt;Listes!$D$64,Forfaitaires!$E26*Listes!$D$65,((Forfaitaires!$E26*Listes!$B$65)+Listes!$C$65)))))))</f>
        <v/>
      </c>
      <c r="N26" s="114" t="str">
        <f t="shared" si="1"/>
        <v/>
      </c>
      <c r="O26" s="106"/>
    </row>
    <row r="27" spans="1:15" ht="20.100000000000001" customHeight="1" x14ac:dyDescent="0.25">
      <c r="A27" s="51">
        <v>22</v>
      </c>
      <c r="B27" s="24"/>
      <c r="C27" s="24"/>
      <c r="D27" s="24"/>
      <c r="E27" s="24"/>
      <c r="F27" s="24"/>
      <c r="G27" s="139" t="str">
        <f>IF(C27="","",IF(C27="","",(VLOOKUP(C27,Listes!$B$31:$C$35,2,FALSE))))</f>
        <v/>
      </c>
      <c r="H27" s="24" t="str">
        <f t="shared" si="0"/>
        <v/>
      </c>
      <c r="I27" s="292"/>
      <c r="J27" s="114" t="str">
        <f>IF(G27="","",IF(G27="","",(VLOOKUP(G27,Listes!$C$31:$D$35,2,FALSE))))</f>
        <v/>
      </c>
      <c r="K27" s="111" t="str">
        <f>IF($G27="","",IF($C27=Listes!$B$32,IF(Forfaitaires!$E27&lt;=Listes!$B$53,(Forfaitaires!$E27*(VLOOKUP(Forfaitaires!$D27,Listes!$A$54:$E$60,2,FALSE))),IF(Forfaitaires!$E27&gt;Listes!$E$53,(Forfaitaires!$E27*(VLOOKUP(Forfaitaires!$D27,Listes!$A$54:$E$60,5,FALSE))),(Forfaitaires!$E27*(VLOOKUP(Forfaitaires!$D27,Listes!$A$54:$E$60,3,FALSE)))+(VLOOKUP(Forfaitaires!$D27,Listes!$A$54:$E$60,4,FALSE))))))</f>
        <v/>
      </c>
      <c r="L27" s="111" t="str">
        <f>IF($G27="","",IF($C27=Listes!$B$31,IF(Forfaitaires!$E27&lt;=Listes!$B$42,(Forfaitaires!$E27*(VLOOKUP(Forfaitaires!$D27,Listes!$A$43:$E$49,2,FALSE))),IF(Forfaitaires!$E27&gt;Listes!$D$42,(Forfaitaires!$E27*(VLOOKUP(Forfaitaires!$D27,Listes!$A$43:$E$49,5,FALSE))),(Forfaitaires!$E27*(VLOOKUP(Forfaitaires!$D27,Listes!$A$43:$E$49,3,FALSE)))+(VLOOKUP(Forfaitaires!$D27,Listes!$A$43:$E$49,4,FALSE))))))</f>
        <v/>
      </c>
      <c r="M27" s="111" t="str">
        <f>IF($G27="","",IF($C27=Listes!$B$34,Listes!$I$31,IF($C27=Listes!$B$35,(VLOOKUP(Forfaitaires!$F27,Listes!$E$31:$F$36,2,FALSE)),IF($C27=Listes!$B$33,IF(Forfaitaires!$E27&lt;Listes!$A$64,Forfaitaires!$E27*Listes!$A$65,IF(Forfaitaires!$E27&gt;Listes!$D$64,Forfaitaires!$E27*Listes!$D$65,((Forfaitaires!$E27*Listes!$B$65)+Listes!$C$65)))))))</f>
        <v/>
      </c>
      <c r="N27" s="114" t="str">
        <f t="shared" si="1"/>
        <v/>
      </c>
      <c r="O27" s="106"/>
    </row>
    <row r="28" spans="1:15" ht="20.100000000000001" customHeight="1" x14ac:dyDescent="0.25">
      <c r="A28" s="51">
        <v>23</v>
      </c>
      <c r="B28" s="24"/>
      <c r="C28" s="24"/>
      <c r="D28" s="24"/>
      <c r="E28" s="24"/>
      <c r="F28" s="24"/>
      <c r="G28" s="139" t="str">
        <f>IF(C28="","",IF(C28="","",(VLOOKUP(C28,Listes!$B$31:$C$35,2,FALSE))))</f>
        <v/>
      </c>
      <c r="H28" s="24" t="str">
        <f t="shared" si="0"/>
        <v/>
      </c>
      <c r="I28" s="292"/>
      <c r="J28" s="114" t="str">
        <f>IF(G28="","",IF(G28="","",(VLOOKUP(G28,Listes!$C$31:$D$35,2,FALSE))))</f>
        <v/>
      </c>
      <c r="K28" s="111" t="str">
        <f>IF($G28="","",IF($C28=Listes!$B$32,IF(Forfaitaires!$E28&lt;=Listes!$B$53,(Forfaitaires!$E28*(VLOOKUP(Forfaitaires!$D28,Listes!$A$54:$E$60,2,FALSE))),IF(Forfaitaires!$E28&gt;Listes!$E$53,(Forfaitaires!$E28*(VLOOKUP(Forfaitaires!$D28,Listes!$A$54:$E$60,5,FALSE))),(Forfaitaires!$E28*(VLOOKUP(Forfaitaires!$D28,Listes!$A$54:$E$60,3,FALSE)))+(VLOOKUP(Forfaitaires!$D28,Listes!$A$54:$E$60,4,FALSE))))))</f>
        <v/>
      </c>
      <c r="L28" s="111" t="str">
        <f>IF($G28="","",IF($C28=Listes!$B$31,IF(Forfaitaires!$E28&lt;=Listes!$B$42,(Forfaitaires!$E28*(VLOOKUP(Forfaitaires!$D28,Listes!$A$43:$E$49,2,FALSE))),IF(Forfaitaires!$E28&gt;Listes!$D$42,(Forfaitaires!$E28*(VLOOKUP(Forfaitaires!$D28,Listes!$A$43:$E$49,5,FALSE))),(Forfaitaires!$E28*(VLOOKUP(Forfaitaires!$D28,Listes!$A$43:$E$49,3,FALSE)))+(VLOOKUP(Forfaitaires!$D28,Listes!$A$43:$E$49,4,FALSE))))))</f>
        <v/>
      </c>
      <c r="M28" s="111" t="str">
        <f>IF($G28="","",IF($C28=Listes!$B$34,Listes!$I$31,IF($C28=Listes!$B$35,(VLOOKUP(Forfaitaires!$F28,Listes!$E$31:$F$36,2,FALSE)),IF($C28=Listes!$B$33,IF(Forfaitaires!$E28&lt;Listes!$A$64,Forfaitaires!$E28*Listes!$A$65,IF(Forfaitaires!$E28&gt;Listes!$D$64,Forfaitaires!$E28*Listes!$D$65,((Forfaitaires!$E28*Listes!$B$65)+Listes!$C$65)))))))</f>
        <v/>
      </c>
      <c r="N28" s="114" t="str">
        <f t="shared" si="1"/>
        <v/>
      </c>
      <c r="O28" s="106"/>
    </row>
    <row r="29" spans="1:15" ht="20.100000000000001" customHeight="1" x14ac:dyDescent="0.25">
      <c r="A29" s="51">
        <v>24</v>
      </c>
      <c r="B29" s="24"/>
      <c r="C29" s="24"/>
      <c r="D29" s="24"/>
      <c r="E29" s="24"/>
      <c r="F29" s="24"/>
      <c r="G29" s="139" t="str">
        <f>IF(C29="","",IF(C29="","",(VLOOKUP(C29,Listes!$B$31:$C$35,2,FALSE))))</f>
        <v/>
      </c>
      <c r="H29" s="24" t="str">
        <f t="shared" si="0"/>
        <v/>
      </c>
      <c r="I29" s="292"/>
      <c r="J29" s="114" t="str">
        <f>IF(G29="","",IF(G29="","",(VLOOKUP(G29,Listes!$C$31:$D$35,2,FALSE))))</f>
        <v/>
      </c>
      <c r="K29" s="111" t="str">
        <f>IF($G29="","",IF($C29=Listes!$B$32,IF(Forfaitaires!$E29&lt;=Listes!$B$53,(Forfaitaires!$E29*(VLOOKUP(Forfaitaires!$D29,Listes!$A$54:$E$60,2,FALSE))),IF(Forfaitaires!$E29&gt;Listes!$E$53,(Forfaitaires!$E29*(VLOOKUP(Forfaitaires!$D29,Listes!$A$54:$E$60,5,FALSE))),(Forfaitaires!$E29*(VLOOKUP(Forfaitaires!$D29,Listes!$A$54:$E$60,3,FALSE)))+(VLOOKUP(Forfaitaires!$D29,Listes!$A$54:$E$60,4,FALSE))))))</f>
        <v/>
      </c>
      <c r="L29" s="111" t="str">
        <f>IF($G29="","",IF($C29=Listes!$B$31,IF(Forfaitaires!$E29&lt;=Listes!$B$42,(Forfaitaires!$E29*(VLOOKUP(Forfaitaires!$D29,Listes!$A$43:$E$49,2,FALSE))),IF(Forfaitaires!$E29&gt;Listes!$D$42,(Forfaitaires!$E29*(VLOOKUP(Forfaitaires!$D29,Listes!$A$43:$E$49,5,FALSE))),(Forfaitaires!$E29*(VLOOKUP(Forfaitaires!$D29,Listes!$A$43:$E$49,3,FALSE)))+(VLOOKUP(Forfaitaires!$D29,Listes!$A$43:$E$49,4,FALSE))))))</f>
        <v/>
      </c>
      <c r="M29" s="111" t="str">
        <f>IF($G29="","",IF($C29=Listes!$B$34,Listes!$I$31,IF($C29=Listes!$B$35,(VLOOKUP(Forfaitaires!$F29,Listes!$E$31:$F$36,2,FALSE)),IF($C29=Listes!$B$33,IF(Forfaitaires!$E29&lt;Listes!$A$64,Forfaitaires!$E29*Listes!$A$65,IF(Forfaitaires!$E29&gt;Listes!$D$64,Forfaitaires!$E29*Listes!$D$65,((Forfaitaires!$E29*Listes!$B$65)+Listes!$C$65)))))))</f>
        <v/>
      </c>
      <c r="N29" s="114" t="str">
        <f t="shared" si="1"/>
        <v/>
      </c>
      <c r="O29" s="106"/>
    </row>
    <row r="30" spans="1:15" ht="20.100000000000001" customHeight="1" x14ac:dyDescent="0.25">
      <c r="A30" s="51">
        <v>25</v>
      </c>
      <c r="B30" s="24"/>
      <c r="C30" s="24"/>
      <c r="D30" s="24"/>
      <c r="E30" s="24"/>
      <c r="F30" s="24"/>
      <c r="G30" s="139" t="str">
        <f>IF(C30="","",IF(C30="","",(VLOOKUP(C30,Listes!$B$31:$C$35,2,FALSE))))</f>
        <v/>
      </c>
      <c r="H30" s="24" t="str">
        <f t="shared" si="0"/>
        <v/>
      </c>
      <c r="I30" s="292"/>
      <c r="J30" s="114" t="str">
        <f>IF(G30="","",IF(G30="","",(VLOOKUP(G30,Listes!$C$31:$D$35,2,FALSE))))</f>
        <v/>
      </c>
      <c r="K30" s="111" t="str">
        <f>IF($G30="","",IF($C30=Listes!$B$32,IF(Forfaitaires!$E30&lt;=Listes!$B$53,(Forfaitaires!$E30*(VLOOKUP(Forfaitaires!$D30,Listes!$A$54:$E$60,2,FALSE))),IF(Forfaitaires!$E30&gt;Listes!$E$53,(Forfaitaires!$E30*(VLOOKUP(Forfaitaires!$D30,Listes!$A$54:$E$60,5,FALSE))),(Forfaitaires!$E30*(VLOOKUP(Forfaitaires!$D30,Listes!$A$54:$E$60,3,FALSE)))+(VLOOKUP(Forfaitaires!$D30,Listes!$A$54:$E$60,4,FALSE))))))</f>
        <v/>
      </c>
      <c r="L30" s="111" t="str">
        <f>IF($G30="","",IF($C30=Listes!$B$31,IF(Forfaitaires!$E30&lt;=Listes!$B$42,(Forfaitaires!$E30*(VLOOKUP(Forfaitaires!$D30,Listes!$A$43:$E$49,2,FALSE))),IF(Forfaitaires!$E30&gt;Listes!$D$42,(Forfaitaires!$E30*(VLOOKUP(Forfaitaires!$D30,Listes!$A$43:$E$49,5,FALSE))),(Forfaitaires!$E30*(VLOOKUP(Forfaitaires!$D30,Listes!$A$43:$E$49,3,FALSE)))+(VLOOKUP(Forfaitaires!$D30,Listes!$A$43:$E$49,4,FALSE))))))</f>
        <v/>
      </c>
      <c r="M30" s="111" t="str">
        <f>IF($G30="","",IF($C30=Listes!$B$34,Listes!$I$31,IF($C30=Listes!$B$35,(VLOOKUP(Forfaitaires!$F30,Listes!$E$31:$F$36,2,FALSE)),IF($C30=Listes!$B$33,IF(Forfaitaires!$E30&lt;Listes!$A$64,Forfaitaires!$E30*Listes!$A$65,IF(Forfaitaires!$E30&gt;Listes!$D$64,Forfaitaires!$E30*Listes!$D$65,((Forfaitaires!$E30*Listes!$B$65)+Listes!$C$65)))))))</f>
        <v/>
      </c>
      <c r="N30" s="114" t="str">
        <f t="shared" si="1"/>
        <v/>
      </c>
      <c r="O30" s="106"/>
    </row>
    <row r="31" spans="1:15" ht="20.100000000000001" customHeight="1" x14ac:dyDescent="0.25">
      <c r="A31" s="51">
        <v>26</v>
      </c>
      <c r="B31" s="24"/>
      <c r="C31" s="24"/>
      <c r="D31" s="24"/>
      <c r="E31" s="24"/>
      <c r="F31" s="24"/>
      <c r="G31" s="139" t="str">
        <f>IF(C31="","",IF(C31="","",(VLOOKUP(C31,Listes!$B$31:$C$35,2,FALSE))))</f>
        <v/>
      </c>
      <c r="H31" s="24" t="str">
        <f t="shared" si="0"/>
        <v/>
      </c>
      <c r="I31" s="292"/>
      <c r="J31" s="114" t="str">
        <f>IF(G31="","",IF(G31="","",(VLOOKUP(G31,Listes!$C$31:$D$35,2,FALSE))))</f>
        <v/>
      </c>
      <c r="K31" s="111" t="str">
        <f>IF($G31="","",IF($C31=Listes!$B$32,IF(Forfaitaires!$E31&lt;=Listes!$B$53,(Forfaitaires!$E31*(VLOOKUP(Forfaitaires!$D31,Listes!$A$54:$E$60,2,FALSE))),IF(Forfaitaires!$E31&gt;Listes!$E$53,(Forfaitaires!$E31*(VLOOKUP(Forfaitaires!$D31,Listes!$A$54:$E$60,5,FALSE))),(Forfaitaires!$E31*(VLOOKUP(Forfaitaires!$D31,Listes!$A$54:$E$60,3,FALSE)))+(VLOOKUP(Forfaitaires!$D31,Listes!$A$54:$E$60,4,FALSE))))))</f>
        <v/>
      </c>
      <c r="L31" s="111" t="str">
        <f>IF($G31="","",IF($C31=Listes!$B$31,IF(Forfaitaires!$E31&lt;=Listes!$B$42,(Forfaitaires!$E31*(VLOOKUP(Forfaitaires!$D31,Listes!$A$43:$E$49,2,FALSE))),IF(Forfaitaires!$E31&gt;Listes!$D$42,(Forfaitaires!$E31*(VLOOKUP(Forfaitaires!$D31,Listes!$A$43:$E$49,5,FALSE))),(Forfaitaires!$E31*(VLOOKUP(Forfaitaires!$D31,Listes!$A$43:$E$49,3,FALSE)))+(VLOOKUP(Forfaitaires!$D31,Listes!$A$43:$E$49,4,FALSE))))))</f>
        <v/>
      </c>
      <c r="M31" s="111" t="str">
        <f>IF($G31="","",IF($C31=Listes!$B$34,Listes!$I$31,IF($C31=Listes!$B$35,(VLOOKUP(Forfaitaires!$F31,Listes!$E$31:$F$36,2,FALSE)),IF($C31=Listes!$B$33,IF(Forfaitaires!$E31&lt;Listes!$A$64,Forfaitaires!$E31*Listes!$A$65,IF(Forfaitaires!$E31&gt;Listes!$D$64,Forfaitaires!$E31*Listes!$D$65,((Forfaitaires!$E31*Listes!$B$65)+Listes!$C$65)))))))</f>
        <v/>
      </c>
      <c r="N31" s="114" t="str">
        <f t="shared" si="1"/>
        <v/>
      </c>
      <c r="O31" s="106"/>
    </row>
    <row r="32" spans="1:15" ht="20.100000000000001" customHeight="1" x14ac:dyDescent="0.25">
      <c r="A32" s="51">
        <v>27</v>
      </c>
      <c r="B32" s="24"/>
      <c r="C32" s="24"/>
      <c r="D32" s="24"/>
      <c r="E32" s="24"/>
      <c r="F32" s="24"/>
      <c r="G32" s="139" t="str">
        <f>IF(C32="","",IF(C32="","",(VLOOKUP(C32,Listes!$B$31:$C$35,2,FALSE))))</f>
        <v/>
      </c>
      <c r="H32" s="24" t="str">
        <f t="shared" si="0"/>
        <v/>
      </c>
      <c r="I32" s="292"/>
      <c r="J32" s="114" t="str">
        <f>IF(G32="","",IF(G32="","",(VLOOKUP(G32,Listes!$C$31:$D$35,2,FALSE))))</f>
        <v/>
      </c>
      <c r="K32" s="111" t="str">
        <f>IF($G32="","",IF($C32=Listes!$B$32,IF(Forfaitaires!$E32&lt;=Listes!$B$53,(Forfaitaires!$E32*(VLOOKUP(Forfaitaires!$D32,Listes!$A$54:$E$60,2,FALSE))),IF(Forfaitaires!$E32&gt;Listes!$E$53,(Forfaitaires!$E32*(VLOOKUP(Forfaitaires!$D32,Listes!$A$54:$E$60,5,FALSE))),(Forfaitaires!$E32*(VLOOKUP(Forfaitaires!$D32,Listes!$A$54:$E$60,3,FALSE)))+(VLOOKUP(Forfaitaires!$D32,Listes!$A$54:$E$60,4,FALSE))))))</f>
        <v/>
      </c>
      <c r="L32" s="111" t="str">
        <f>IF($G32="","",IF($C32=Listes!$B$31,IF(Forfaitaires!$E32&lt;=Listes!$B$42,(Forfaitaires!$E32*(VLOOKUP(Forfaitaires!$D32,Listes!$A$43:$E$49,2,FALSE))),IF(Forfaitaires!$E32&gt;Listes!$D$42,(Forfaitaires!$E32*(VLOOKUP(Forfaitaires!$D32,Listes!$A$43:$E$49,5,FALSE))),(Forfaitaires!$E32*(VLOOKUP(Forfaitaires!$D32,Listes!$A$43:$E$49,3,FALSE)))+(VLOOKUP(Forfaitaires!$D32,Listes!$A$43:$E$49,4,FALSE))))))</f>
        <v/>
      </c>
      <c r="M32" s="111" t="str">
        <f>IF($G32="","",IF($C32=Listes!$B$34,Listes!$I$31,IF($C32=Listes!$B$35,(VLOOKUP(Forfaitaires!$F32,Listes!$E$31:$F$36,2,FALSE)),IF($C32=Listes!$B$33,IF(Forfaitaires!$E32&lt;Listes!$A$64,Forfaitaires!$E32*Listes!$A$65,IF(Forfaitaires!$E32&gt;Listes!$D$64,Forfaitaires!$E32*Listes!$D$65,((Forfaitaires!$E32*Listes!$B$65)+Listes!$C$65)))))))</f>
        <v/>
      </c>
      <c r="N32" s="114" t="str">
        <f t="shared" si="1"/>
        <v/>
      </c>
      <c r="O32" s="106"/>
    </row>
    <row r="33" spans="1:15" ht="20.100000000000001" customHeight="1" x14ac:dyDescent="0.25">
      <c r="A33" s="51">
        <v>28</v>
      </c>
      <c r="B33" s="24"/>
      <c r="C33" s="24"/>
      <c r="D33" s="24"/>
      <c r="E33" s="24"/>
      <c r="F33" s="24"/>
      <c r="G33" s="139" t="str">
        <f>IF(C33="","",IF(C33="","",(VLOOKUP(C33,Listes!$B$31:$C$35,2,FALSE))))</f>
        <v/>
      </c>
      <c r="H33" s="24" t="str">
        <f t="shared" si="0"/>
        <v/>
      </c>
      <c r="I33" s="292"/>
      <c r="J33" s="114" t="str">
        <f>IF(G33="","",IF(G33="","",(VLOOKUP(G33,Listes!$C$31:$D$35,2,FALSE))))</f>
        <v/>
      </c>
      <c r="K33" s="111" t="str">
        <f>IF($G33="","",IF($C33=Listes!$B$32,IF(Forfaitaires!$E33&lt;=Listes!$B$53,(Forfaitaires!$E33*(VLOOKUP(Forfaitaires!$D33,Listes!$A$54:$E$60,2,FALSE))),IF(Forfaitaires!$E33&gt;Listes!$E$53,(Forfaitaires!$E33*(VLOOKUP(Forfaitaires!$D33,Listes!$A$54:$E$60,5,FALSE))),(Forfaitaires!$E33*(VLOOKUP(Forfaitaires!$D33,Listes!$A$54:$E$60,3,FALSE)))+(VLOOKUP(Forfaitaires!$D33,Listes!$A$54:$E$60,4,FALSE))))))</f>
        <v/>
      </c>
      <c r="L33" s="111" t="str">
        <f>IF($G33="","",IF($C33=Listes!$B$31,IF(Forfaitaires!$E33&lt;=Listes!$B$42,(Forfaitaires!$E33*(VLOOKUP(Forfaitaires!$D33,Listes!$A$43:$E$49,2,FALSE))),IF(Forfaitaires!$E33&gt;Listes!$D$42,(Forfaitaires!$E33*(VLOOKUP(Forfaitaires!$D33,Listes!$A$43:$E$49,5,FALSE))),(Forfaitaires!$E33*(VLOOKUP(Forfaitaires!$D33,Listes!$A$43:$E$49,3,FALSE)))+(VLOOKUP(Forfaitaires!$D33,Listes!$A$43:$E$49,4,FALSE))))))</f>
        <v/>
      </c>
      <c r="M33" s="111" t="str">
        <f>IF($G33="","",IF($C33=Listes!$B$34,Listes!$I$31,IF($C33=Listes!$B$35,(VLOOKUP(Forfaitaires!$F33,Listes!$E$31:$F$36,2,FALSE)),IF($C33=Listes!$B$33,IF(Forfaitaires!$E33&lt;Listes!$A$64,Forfaitaires!$E33*Listes!$A$65,IF(Forfaitaires!$E33&gt;Listes!$D$64,Forfaitaires!$E33*Listes!$D$65,((Forfaitaires!$E33*Listes!$B$65)+Listes!$C$65)))))))</f>
        <v/>
      </c>
      <c r="N33" s="114" t="str">
        <f t="shared" si="1"/>
        <v/>
      </c>
      <c r="O33" s="106"/>
    </row>
    <row r="34" spans="1:15" ht="20.100000000000001" customHeight="1" x14ac:dyDescent="0.25">
      <c r="A34" s="51">
        <v>29</v>
      </c>
      <c r="B34" s="24"/>
      <c r="C34" s="24"/>
      <c r="D34" s="24"/>
      <c r="E34" s="24"/>
      <c r="F34" s="24"/>
      <c r="G34" s="139" t="str">
        <f>IF(C34="","",IF(C34="","",(VLOOKUP(C34,Listes!$B$31:$C$35,2,FALSE))))</f>
        <v/>
      </c>
      <c r="H34" s="24" t="str">
        <f t="shared" si="0"/>
        <v/>
      </c>
      <c r="I34" s="292"/>
      <c r="J34" s="114" t="str">
        <f>IF(G34="","",IF(G34="","",(VLOOKUP(G34,Listes!$C$31:$D$35,2,FALSE))))</f>
        <v/>
      </c>
      <c r="K34" s="111" t="str">
        <f>IF($G34="","",IF($C34=Listes!$B$32,IF(Forfaitaires!$E34&lt;=Listes!$B$53,(Forfaitaires!$E34*(VLOOKUP(Forfaitaires!$D34,Listes!$A$54:$E$60,2,FALSE))),IF(Forfaitaires!$E34&gt;Listes!$E$53,(Forfaitaires!$E34*(VLOOKUP(Forfaitaires!$D34,Listes!$A$54:$E$60,5,FALSE))),(Forfaitaires!$E34*(VLOOKUP(Forfaitaires!$D34,Listes!$A$54:$E$60,3,FALSE)))+(VLOOKUP(Forfaitaires!$D34,Listes!$A$54:$E$60,4,FALSE))))))</f>
        <v/>
      </c>
      <c r="L34" s="111" t="str">
        <f>IF($G34="","",IF($C34=Listes!$B$31,IF(Forfaitaires!$E34&lt;=Listes!$B$42,(Forfaitaires!$E34*(VLOOKUP(Forfaitaires!$D34,Listes!$A$43:$E$49,2,FALSE))),IF(Forfaitaires!$E34&gt;Listes!$D$42,(Forfaitaires!$E34*(VLOOKUP(Forfaitaires!$D34,Listes!$A$43:$E$49,5,FALSE))),(Forfaitaires!$E34*(VLOOKUP(Forfaitaires!$D34,Listes!$A$43:$E$49,3,FALSE)))+(VLOOKUP(Forfaitaires!$D34,Listes!$A$43:$E$49,4,FALSE))))))</f>
        <v/>
      </c>
      <c r="M34" s="111" t="str">
        <f>IF($G34="","",IF($C34=Listes!$B$34,Listes!$I$31,IF($C34=Listes!$B$35,(VLOOKUP(Forfaitaires!$F34,Listes!$E$31:$F$36,2,FALSE)),IF($C34=Listes!$B$33,IF(Forfaitaires!$E34&lt;Listes!$A$64,Forfaitaires!$E34*Listes!$A$65,IF(Forfaitaires!$E34&gt;Listes!$D$64,Forfaitaires!$E34*Listes!$D$65,((Forfaitaires!$E34*Listes!$B$65)+Listes!$C$65)))))))</f>
        <v/>
      </c>
      <c r="N34" s="114" t="str">
        <f t="shared" si="1"/>
        <v/>
      </c>
      <c r="O34" s="106"/>
    </row>
    <row r="35" spans="1:15" ht="20.100000000000001" customHeight="1" x14ac:dyDescent="0.25">
      <c r="A35" s="51">
        <v>30</v>
      </c>
      <c r="B35" s="24"/>
      <c r="C35" s="24"/>
      <c r="D35" s="24"/>
      <c r="E35" s="24"/>
      <c r="F35" s="24"/>
      <c r="G35" s="139" t="str">
        <f>IF(C35="","",IF(C35="","",(VLOOKUP(C35,Listes!$B$31:$C$35,2,FALSE))))</f>
        <v/>
      </c>
      <c r="H35" s="24" t="str">
        <f t="shared" si="0"/>
        <v/>
      </c>
      <c r="I35" s="292"/>
      <c r="J35" s="114" t="str">
        <f>IF(G35="","",IF(G35="","",(VLOOKUP(G35,Listes!$C$31:$D$35,2,FALSE))))</f>
        <v/>
      </c>
      <c r="K35" s="111" t="str">
        <f>IF($G35="","",IF($C35=Listes!$B$32,IF(Forfaitaires!$E35&lt;=Listes!$B$53,(Forfaitaires!$E35*(VLOOKUP(Forfaitaires!$D35,Listes!$A$54:$E$60,2,FALSE))),IF(Forfaitaires!$E35&gt;Listes!$E$53,(Forfaitaires!$E35*(VLOOKUP(Forfaitaires!$D35,Listes!$A$54:$E$60,5,FALSE))),(Forfaitaires!$E35*(VLOOKUP(Forfaitaires!$D35,Listes!$A$54:$E$60,3,FALSE)))+(VLOOKUP(Forfaitaires!$D35,Listes!$A$54:$E$60,4,FALSE))))))</f>
        <v/>
      </c>
      <c r="L35" s="111" t="str">
        <f>IF($G35="","",IF($C35=Listes!$B$31,IF(Forfaitaires!$E35&lt;=Listes!$B$42,(Forfaitaires!$E35*(VLOOKUP(Forfaitaires!$D35,Listes!$A$43:$E$49,2,FALSE))),IF(Forfaitaires!$E35&gt;Listes!$D$42,(Forfaitaires!$E35*(VLOOKUP(Forfaitaires!$D35,Listes!$A$43:$E$49,5,FALSE))),(Forfaitaires!$E35*(VLOOKUP(Forfaitaires!$D35,Listes!$A$43:$E$49,3,FALSE)))+(VLOOKUP(Forfaitaires!$D35,Listes!$A$43:$E$49,4,FALSE))))))</f>
        <v/>
      </c>
      <c r="M35" s="111" t="str">
        <f>IF($G35="","",IF($C35=Listes!$B$34,Listes!$I$31,IF($C35=Listes!$B$35,(VLOOKUP(Forfaitaires!$F35,Listes!$E$31:$F$36,2,FALSE)),IF($C35=Listes!$B$33,IF(Forfaitaires!$E35&lt;Listes!$A$64,Forfaitaires!$E35*Listes!$A$65,IF(Forfaitaires!$E35&gt;Listes!$D$64,Forfaitaires!$E35*Listes!$D$65,((Forfaitaires!$E35*Listes!$B$65)+Listes!$C$65)))))))</f>
        <v/>
      </c>
      <c r="N35" s="114" t="str">
        <f t="shared" si="1"/>
        <v/>
      </c>
      <c r="O35" s="106"/>
    </row>
    <row r="36" spans="1:15" ht="20.100000000000001" customHeight="1" x14ac:dyDescent="0.25">
      <c r="A36" s="51">
        <v>31</v>
      </c>
      <c r="B36" s="24"/>
      <c r="C36" s="24"/>
      <c r="D36" s="24"/>
      <c r="E36" s="24"/>
      <c r="F36" s="24"/>
      <c r="G36" s="139" t="str">
        <f>IF(C36="","",IF(C36="","",(VLOOKUP(C36,Listes!$B$31:$C$35,2,FALSE))))</f>
        <v/>
      </c>
      <c r="H36" s="24" t="str">
        <f t="shared" si="0"/>
        <v/>
      </c>
      <c r="I36" s="292"/>
      <c r="J36" s="114" t="str">
        <f>IF(G36="","",IF(G36="","",(VLOOKUP(G36,Listes!$C$31:$D$35,2,FALSE))))</f>
        <v/>
      </c>
      <c r="K36" s="111" t="str">
        <f>IF($G36="","",IF($C36=Listes!$B$32,IF(Forfaitaires!$E36&lt;=Listes!$B$53,(Forfaitaires!$E36*(VLOOKUP(Forfaitaires!$D36,Listes!$A$54:$E$60,2,FALSE))),IF(Forfaitaires!$E36&gt;Listes!$E$53,(Forfaitaires!$E36*(VLOOKUP(Forfaitaires!$D36,Listes!$A$54:$E$60,5,FALSE))),(Forfaitaires!$E36*(VLOOKUP(Forfaitaires!$D36,Listes!$A$54:$E$60,3,FALSE)))+(VLOOKUP(Forfaitaires!$D36,Listes!$A$54:$E$60,4,FALSE))))))</f>
        <v/>
      </c>
      <c r="L36" s="111" t="str">
        <f>IF($G36="","",IF($C36=Listes!$B$31,IF(Forfaitaires!$E36&lt;=Listes!$B$42,(Forfaitaires!$E36*(VLOOKUP(Forfaitaires!$D36,Listes!$A$43:$E$49,2,FALSE))),IF(Forfaitaires!$E36&gt;Listes!$D$42,(Forfaitaires!$E36*(VLOOKUP(Forfaitaires!$D36,Listes!$A$43:$E$49,5,FALSE))),(Forfaitaires!$E36*(VLOOKUP(Forfaitaires!$D36,Listes!$A$43:$E$49,3,FALSE)))+(VLOOKUP(Forfaitaires!$D36,Listes!$A$43:$E$49,4,FALSE))))))</f>
        <v/>
      </c>
      <c r="M36" s="111" t="str">
        <f>IF($G36="","",IF($C36=Listes!$B$34,Listes!$I$31,IF($C36=Listes!$B$35,(VLOOKUP(Forfaitaires!$F36,Listes!$E$31:$F$36,2,FALSE)),IF($C36=Listes!$B$33,IF(Forfaitaires!$E36&lt;Listes!$A$64,Forfaitaires!$E36*Listes!$A$65,IF(Forfaitaires!$E36&gt;Listes!$D$64,Forfaitaires!$E36*Listes!$D$65,((Forfaitaires!$E36*Listes!$B$65)+Listes!$C$65)))))))</f>
        <v/>
      </c>
      <c r="N36" s="114" t="str">
        <f t="shared" si="1"/>
        <v/>
      </c>
      <c r="O36" s="106"/>
    </row>
    <row r="37" spans="1:15" ht="20.100000000000001" customHeight="1" x14ac:dyDescent="0.25">
      <c r="A37" s="51">
        <v>32</v>
      </c>
      <c r="B37" s="24"/>
      <c r="C37" s="24"/>
      <c r="D37" s="24"/>
      <c r="E37" s="24"/>
      <c r="F37" s="24"/>
      <c r="G37" s="139" t="str">
        <f>IF(C37="","",IF(C37="","",(VLOOKUP(C37,Listes!$B$31:$C$35,2,FALSE))))</f>
        <v/>
      </c>
      <c r="H37" s="24" t="str">
        <f t="shared" si="0"/>
        <v/>
      </c>
      <c r="I37" s="292"/>
      <c r="J37" s="114" t="str">
        <f>IF(G37="","",IF(G37="","",(VLOOKUP(G37,Listes!$C$31:$D$35,2,FALSE))))</f>
        <v/>
      </c>
      <c r="K37" s="111" t="str">
        <f>IF($G37="","",IF($C37=Listes!$B$32,IF(Forfaitaires!$E37&lt;=Listes!$B$53,(Forfaitaires!$E37*(VLOOKUP(Forfaitaires!$D37,Listes!$A$54:$E$60,2,FALSE))),IF(Forfaitaires!$E37&gt;Listes!$E$53,(Forfaitaires!$E37*(VLOOKUP(Forfaitaires!$D37,Listes!$A$54:$E$60,5,FALSE))),(Forfaitaires!$E37*(VLOOKUP(Forfaitaires!$D37,Listes!$A$54:$E$60,3,FALSE)))+(VLOOKUP(Forfaitaires!$D37,Listes!$A$54:$E$60,4,FALSE))))))</f>
        <v/>
      </c>
      <c r="L37" s="111" t="str">
        <f>IF($G37="","",IF($C37=Listes!$B$31,IF(Forfaitaires!$E37&lt;=Listes!$B$42,(Forfaitaires!$E37*(VLOOKUP(Forfaitaires!$D37,Listes!$A$43:$E$49,2,FALSE))),IF(Forfaitaires!$E37&gt;Listes!$D$42,(Forfaitaires!$E37*(VLOOKUP(Forfaitaires!$D37,Listes!$A$43:$E$49,5,FALSE))),(Forfaitaires!$E37*(VLOOKUP(Forfaitaires!$D37,Listes!$A$43:$E$49,3,FALSE)))+(VLOOKUP(Forfaitaires!$D37,Listes!$A$43:$E$49,4,FALSE))))))</f>
        <v/>
      </c>
      <c r="M37" s="111" t="str">
        <f>IF($G37="","",IF($C37=Listes!$B$34,Listes!$I$31,IF($C37=Listes!$B$35,(VLOOKUP(Forfaitaires!$F37,Listes!$E$31:$F$36,2,FALSE)),IF($C37=Listes!$B$33,IF(Forfaitaires!$E37&lt;Listes!$A$64,Forfaitaires!$E37*Listes!$A$65,IF(Forfaitaires!$E37&gt;Listes!$D$64,Forfaitaires!$E37*Listes!$D$65,((Forfaitaires!$E37*Listes!$B$65)+Listes!$C$65)))))))</f>
        <v/>
      </c>
      <c r="N37" s="114" t="str">
        <f t="shared" si="1"/>
        <v/>
      </c>
      <c r="O37" s="106"/>
    </row>
    <row r="38" spans="1:15" ht="20.100000000000001" customHeight="1" x14ac:dyDescent="0.25">
      <c r="A38" s="51">
        <v>33</v>
      </c>
      <c r="B38" s="24"/>
      <c r="C38" s="24"/>
      <c r="D38" s="24"/>
      <c r="E38" s="24"/>
      <c r="F38" s="24"/>
      <c r="G38" s="139" t="str">
        <f>IF(C38="","",IF(C38="","",(VLOOKUP(C38,Listes!$B$31:$C$35,2,FALSE))))</f>
        <v/>
      </c>
      <c r="H38" s="24" t="str">
        <f t="shared" si="0"/>
        <v/>
      </c>
      <c r="I38" s="292"/>
      <c r="J38" s="114" t="str">
        <f>IF(G38="","",IF(G38="","",(VLOOKUP(G38,Listes!$C$31:$D$35,2,FALSE))))</f>
        <v/>
      </c>
      <c r="K38" s="111" t="str">
        <f>IF($G38="","",IF($C38=Listes!$B$32,IF(Forfaitaires!$E38&lt;=Listes!$B$53,(Forfaitaires!$E38*(VLOOKUP(Forfaitaires!$D38,Listes!$A$54:$E$60,2,FALSE))),IF(Forfaitaires!$E38&gt;Listes!$E$53,(Forfaitaires!$E38*(VLOOKUP(Forfaitaires!$D38,Listes!$A$54:$E$60,5,FALSE))),(Forfaitaires!$E38*(VLOOKUP(Forfaitaires!$D38,Listes!$A$54:$E$60,3,FALSE)))+(VLOOKUP(Forfaitaires!$D38,Listes!$A$54:$E$60,4,FALSE))))))</f>
        <v/>
      </c>
      <c r="L38" s="111" t="str">
        <f>IF($G38="","",IF($C38=Listes!$B$31,IF(Forfaitaires!$E38&lt;=Listes!$B$42,(Forfaitaires!$E38*(VLOOKUP(Forfaitaires!$D38,Listes!$A$43:$E$49,2,FALSE))),IF(Forfaitaires!$E38&gt;Listes!$D$42,(Forfaitaires!$E38*(VLOOKUP(Forfaitaires!$D38,Listes!$A$43:$E$49,5,FALSE))),(Forfaitaires!$E38*(VLOOKUP(Forfaitaires!$D38,Listes!$A$43:$E$49,3,FALSE)))+(VLOOKUP(Forfaitaires!$D38,Listes!$A$43:$E$49,4,FALSE))))))</f>
        <v/>
      </c>
      <c r="M38" s="111" t="str">
        <f>IF($G38="","",IF($C38=Listes!$B$34,Listes!$I$31,IF($C38=Listes!$B$35,(VLOOKUP(Forfaitaires!$F38,Listes!$E$31:$F$36,2,FALSE)),IF($C38=Listes!$B$33,IF(Forfaitaires!$E38&lt;Listes!$A$64,Forfaitaires!$E38*Listes!$A$65,IF(Forfaitaires!$E38&gt;Listes!$D$64,Forfaitaires!$E38*Listes!$D$65,((Forfaitaires!$E38*Listes!$B$65)+Listes!$C$65)))))))</f>
        <v/>
      </c>
      <c r="N38" s="114" t="str">
        <f t="shared" si="1"/>
        <v/>
      </c>
      <c r="O38" s="106"/>
    </row>
    <row r="39" spans="1:15" ht="20.100000000000001" customHeight="1" x14ac:dyDescent="0.25">
      <c r="A39" s="51">
        <v>34</v>
      </c>
      <c r="B39" s="24"/>
      <c r="C39" s="24"/>
      <c r="D39" s="24"/>
      <c r="E39" s="24"/>
      <c r="F39" s="24"/>
      <c r="G39" s="139" t="str">
        <f>IF(C39="","",IF(C39="","",(VLOOKUP(C39,Listes!$B$31:$C$35,2,FALSE))))</f>
        <v/>
      </c>
      <c r="H39" s="24" t="str">
        <f t="shared" si="0"/>
        <v/>
      </c>
      <c r="I39" s="292"/>
      <c r="J39" s="114" t="str">
        <f>IF(G39="","",IF(G39="","",(VLOOKUP(G39,Listes!$C$31:$D$35,2,FALSE))))</f>
        <v/>
      </c>
      <c r="K39" s="111" t="str">
        <f>IF($G39="","",IF($C39=Listes!$B$32,IF(Forfaitaires!$E39&lt;=Listes!$B$53,(Forfaitaires!$E39*(VLOOKUP(Forfaitaires!$D39,Listes!$A$54:$E$60,2,FALSE))),IF(Forfaitaires!$E39&gt;Listes!$E$53,(Forfaitaires!$E39*(VLOOKUP(Forfaitaires!$D39,Listes!$A$54:$E$60,5,FALSE))),(Forfaitaires!$E39*(VLOOKUP(Forfaitaires!$D39,Listes!$A$54:$E$60,3,FALSE)))+(VLOOKUP(Forfaitaires!$D39,Listes!$A$54:$E$60,4,FALSE))))))</f>
        <v/>
      </c>
      <c r="L39" s="111" t="str">
        <f>IF($G39="","",IF($C39=Listes!$B$31,IF(Forfaitaires!$E39&lt;=Listes!$B$42,(Forfaitaires!$E39*(VLOOKUP(Forfaitaires!$D39,Listes!$A$43:$E$49,2,FALSE))),IF(Forfaitaires!$E39&gt;Listes!$D$42,(Forfaitaires!$E39*(VLOOKUP(Forfaitaires!$D39,Listes!$A$43:$E$49,5,FALSE))),(Forfaitaires!$E39*(VLOOKUP(Forfaitaires!$D39,Listes!$A$43:$E$49,3,FALSE)))+(VLOOKUP(Forfaitaires!$D39,Listes!$A$43:$E$49,4,FALSE))))))</f>
        <v/>
      </c>
      <c r="M39" s="111" t="str">
        <f>IF($G39="","",IF($C39=Listes!$B$34,Listes!$I$31,IF($C39=Listes!$B$35,(VLOOKUP(Forfaitaires!$F39,Listes!$E$31:$F$36,2,FALSE)),IF($C39=Listes!$B$33,IF(Forfaitaires!$E39&lt;Listes!$A$64,Forfaitaires!$E39*Listes!$A$65,IF(Forfaitaires!$E39&gt;Listes!$D$64,Forfaitaires!$E39*Listes!$D$65,((Forfaitaires!$E39*Listes!$B$65)+Listes!$C$65)))))))</f>
        <v/>
      </c>
      <c r="N39" s="114" t="str">
        <f t="shared" si="1"/>
        <v/>
      </c>
      <c r="O39" s="106"/>
    </row>
    <row r="40" spans="1:15" ht="20.100000000000001" customHeight="1" x14ac:dyDescent="0.25">
      <c r="A40" s="51">
        <v>35</v>
      </c>
      <c r="B40" s="24"/>
      <c r="C40" s="24"/>
      <c r="D40" s="24"/>
      <c r="E40" s="24"/>
      <c r="F40" s="24"/>
      <c r="G40" s="139" t="str">
        <f>IF(C40="","",IF(C40="","",(VLOOKUP(C40,Listes!$B$31:$C$35,2,FALSE))))</f>
        <v/>
      </c>
      <c r="H40" s="24" t="str">
        <f t="shared" si="0"/>
        <v/>
      </c>
      <c r="I40" s="292"/>
      <c r="J40" s="114" t="str">
        <f>IF(G40="","",IF(G40="","",(VLOOKUP(G40,Listes!$C$31:$D$35,2,FALSE))))</f>
        <v/>
      </c>
      <c r="K40" s="111" t="str">
        <f>IF($G40="","",IF($C40=Listes!$B$32,IF(Forfaitaires!$E40&lt;=Listes!$B$53,(Forfaitaires!$E40*(VLOOKUP(Forfaitaires!$D40,Listes!$A$54:$E$60,2,FALSE))),IF(Forfaitaires!$E40&gt;Listes!$E$53,(Forfaitaires!$E40*(VLOOKUP(Forfaitaires!$D40,Listes!$A$54:$E$60,5,FALSE))),(Forfaitaires!$E40*(VLOOKUP(Forfaitaires!$D40,Listes!$A$54:$E$60,3,FALSE)))+(VLOOKUP(Forfaitaires!$D40,Listes!$A$54:$E$60,4,FALSE))))))</f>
        <v/>
      </c>
      <c r="L40" s="111" t="str">
        <f>IF($G40="","",IF($C40=Listes!$B$31,IF(Forfaitaires!$E40&lt;=Listes!$B$42,(Forfaitaires!$E40*(VLOOKUP(Forfaitaires!$D40,Listes!$A$43:$E$49,2,FALSE))),IF(Forfaitaires!$E40&gt;Listes!$D$42,(Forfaitaires!$E40*(VLOOKUP(Forfaitaires!$D40,Listes!$A$43:$E$49,5,FALSE))),(Forfaitaires!$E40*(VLOOKUP(Forfaitaires!$D40,Listes!$A$43:$E$49,3,FALSE)))+(VLOOKUP(Forfaitaires!$D40,Listes!$A$43:$E$49,4,FALSE))))))</f>
        <v/>
      </c>
      <c r="M40" s="111" t="str">
        <f>IF($G40="","",IF($C40=Listes!$B$34,Listes!$I$31,IF($C40=Listes!$B$35,(VLOOKUP(Forfaitaires!$F40,Listes!$E$31:$F$36,2,FALSE)),IF($C40=Listes!$B$33,IF(Forfaitaires!$E40&lt;Listes!$A$64,Forfaitaires!$E40*Listes!$A$65,IF(Forfaitaires!$E40&gt;Listes!$D$64,Forfaitaires!$E40*Listes!$D$65,((Forfaitaires!$E40*Listes!$B$65)+Listes!$C$65)))))))</f>
        <v/>
      </c>
      <c r="N40" s="114" t="str">
        <f t="shared" si="1"/>
        <v/>
      </c>
      <c r="O40" s="106"/>
    </row>
    <row r="41" spans="1:15" ht="20.100000000000001" customHeight="1" x14ac:dyDescent="0.25">
      <c r="A41" s="51">
        <v>36</v>
      </c>
      <c r="B41" s="24"/>
      <c r="C41" s="24"/>
      <c r="D41" s="24"/>
      <c r="E41" s="24"/>
      <c r="F41" s="24"/>
      <c r="G41" s="139" t="str">
        <f>IF(C41="","",IF(C41="","",(VLOOKUP(C41,Listes!$B$31:$C$35,2,FALSE))))</f>
        <v/>
      </c>
      <c r="H41" s="24" t="str">
        <f t="shared" si="0"/>
        <v/>
      </c>
      <c r="I41" s="292"/>
      <c r="J41" s="114" t="str">
        <f>IF(G41="","",IF(G41="","",(VLOOKUP(G41,Listes!$C$31:$D$35,2,FALSE))))</f>
        <v/>
      </c>
      <c r="K41" s="111" t="str">
        <f>IF($G41="","",IF($C41=Listes!$B$32,IF(Forfaitaires!$E41&lt;=Listes!$B$53,(Forfaitaires!$E41*(VLOOKUP(Forfaitaires!$D41,Listes!$A$54:$E$60,2,FALSE))),IF(Forfaitaires!$E41&gt;Listes!$E$53,(Forfaitaires!$E41*(VLOOKUP(Forfaitaires!$D41,Listes!$A$54:$E$60,5,FALSE))),(Forfaitaires!$E41*(VLOOKUP(Forfaitaires!$D41,Listes!$A$54:$E$60,3,FALSE)))+(VLOOKUP(Forfaitaires!$D41,Listes!$A$54:$E$60,4,FALSE))))))</f>
        <v/>
      </c>
      <c r="L41" s="111" t="str">
        <f>IF($G41="","",IF($C41=Listes!$B$31,IF(Forfaitaires!$E41&lt;=Listes!$B$42,(Forfaitaires!$E41*(VLOOKUP(Forfaitaires!$D41,Listes!$A$43:$E$49,2,FALSE))),IF(Forfaitaires!$E41&gt;Listes!$D$42,(Forfaitaires!$E41*(VLOOKUP(Forfaitaires!$D41,Listes!$A$43:$E$49,5,FALSE))),(Forfaitaires!$E41*(VLOOKUP(Forfaitaires!$D41,Listes!$A$43:$E$49,3,FALSE)))+(VLOOKUP(Forfaitaires!$D41,Listes!$A$43:$E$49,4,FALSE))))))</f>
        <v/>
      </c>
      <c r="M41" s="111" t="str">
        <f>IF($G41="","",IF($C41=Listes!$B$34,Listes!$I$31,IF($C41=Listes!$B$35,(VLOOKUP(Forfaitaires!$F41,Listes!$E$31:$F$36,2,FALSE)),IF($C41=Listes!$B$33,IF(Forfaitaires!$E41&lt;Listes!$A$64,Forfaitaires!$E41*Listes!$A$65,IF(Forfaitaires!$E41&gt;Listes!$D$64,Forfaitaires!$E41*Listes!$D$65,((Forfaitaires!$E41*Listes!$B$65)+Listes!$C$65)))))))</f>
        <v/>
      </c>
      <c r="N41" s="114" t="str">
        <f t="shared" si="1"/>
        <v/>
      </c>
      <c r="O41" s="106"/>
    </row>
    <row r="42" spans="1:15" ht="20.100000000000001" customHeight="1" x14ac:dyDescent="0.25">
      <c r="A42" s="51">
        <v>37</v>
      </c>
      <c r="B42" s="24"/>
      <c r="C42" s="24"/>
      <c r="D42" s="24"/>
      <c r="E42" s="24"/>
      <c r="F42" s="24"/>
      <c r="G42" s="139" t="str">
        <f>IF(C42="","",IF(C42="","",(VLOOKUP(C42,Listes!$B$31:$C$35,2,FALSE))))</f>
        <v/>
      </c>
      <c r="H42" s="24" t="str">
        <f t="shared" si="0"/>
        <v/>
      </c>
      <c r="I42" s="292"/>
      <c r="J42" s="114" t="str">
        <f>IF(G42="","",IF(G42="","",(VLOOKUP(G42,Listes!$C$31:$D$35,2,FALSE))))</f>
        <v/>
      </c>
      <c r="K42" s="111" t="str">
        <f>IF($G42="","",IF($C42=Listes!$B$32,IF(Forfaitaires!$E42&lt;=Listes!$B$53,(Forfaitaires!$E42*(VLOOKUP(Forfaitaires!$D42,Listes!$A$54:$E$60,2,FALSE))),IF(Forfaitaires!$E42&gt;Listes!$E$53,(Forfaitaires!$E42*(VLOOKUP(Forfaitaires!$D42,Listes!$A$54:$E$60,5,FALSE))),(Forfaitaires!$E42*(VLOOKUP(Forfaitaires!$D42,Listes!$A$54:$E$60,3,FALSE)))+(VLOOKUP(Forfaitaires!$D42,Listes!$A$54:$E$60,4,FALSE))))))</f>
        <v/>
      </c>
      <c r="L42" s="111" t="str">
        <f>IF($G42="","",IF($C42=Listes!$B$31,IF(Forfaitaires!$E42&lt;=Listes!$B$42,(Forfaitaires!$E42*(VLOOKUP(Forfaitaires!$D42,Listes!$A$43:$E$49,2,FALSE))),IF(Forfaitaires!$E42&gt;Listes!$D$42,(Forfaitaires!$E42*(VLOOKUP(Forfaitaires!$D42,Listes!$A$43:$E$49,5,FALSE))),(Forfaitaires!$E42*(VLOOKUP(Forfaitaires!$D42,Listes!$A$43:$E$49,3,FALSE)))+(VLOOKUP(Forfaitaires!$D42,Listes!$A$43:$E$49,4,FALSE))))))</f>
        <v/>
      </c>
      <c r="M42" s="111" t="str">
        <f>IF($G42="","",IF($C42=Listes!$B$34,Listes!$I$31,IF($C42=Listes!$B$35,(VLOOKUP(Forfaitaires!$F42,Listes!$E$31:$F$36,2,FALSE)),IF($C42=Listes!$B$33,IF(Forfaitaires!$E42&lt;Listes!$A$64,Forfaitaires!$E42*Listes!$A$65,IF(Forfaitaires!$E42&gt;Listes!$D$64,Forfaitaires!$E42*Listes!$D$65,((Forfaitaires!$E42*Listes!$B$65)+Listes!$C$65)))))))</f>
        <v/>
      </c>
      <c r="N42" s="114" t="str">
        <f t="shared" si="1"/>
        <v/>
      </c>
      <c r="O42" s="106"/>
    </row>
    <row r="43" spans="1:15" ht="20.100000000000001" customHeight="1" x14ac:dyDescent="0.25">
      <c r="A43" s="51">
        <v>38</v>
      </c>
      <c r="B43" s="24"/>
      <c r="C43" s="24"/>
      <c r="D43" s="24"/>
      <c r="E43" s="24"/>
      <c r="F43" s="24"/>
      <c r="G43" s="139" t="str">
        <f>IF(C43="","",IF(C43="","",(VLOOKUP(C43,Listes!$B$31:$C$35,2,FALSE))))</f>
        <v/>
      </c>
      <c r="H43" s="24" t="str">
        <f t="shared" si="0"/>
        <v/>
      </c>
      <c r="I43" s="292"/>
      <c r="J43" s="114" t="str">
        <f>IF(G43="","",IF(G43="","",(VLOOKUP(G43,Listes!$C$31:$D$35,2,FALSE))))</f>
        <v/>
      </c>
      <c r="K43" s="111" t="str">
        <f>IF($G43="","",IF($C43=Listes!$B$32,IF(Forfaitaires!$E43&lt;=Listes!$B$53,(Forfaitaires!$E43*(VLOOKUP(Forfaitaires!$D43,Listes!$A$54:$E$60,2,FALSE))),IF(Forfaitaires!$E43&gt;Listes!$E$53,(Forfaitaires!$E43*(VLOOKUP(Forfaitaires!$D43,Listes!$A$54:$E$60,5,FALSE))),(Forfaitaires!$E43*(VLOOKUP(Forfaitaires!$D43,Listes!$A$54:$E$60,3,FALSE)))+(VLOOKUP(Forfaitaires!$D43,Listes!$A$54:$E$60,4,FALSE))))))</f>
        <v/>
      </c>
      <c r="L43" s="111" t="str">
        <f>IF($G43="","",IF($C43=Listes!$B$31,IF(Forfaitaires!$E43&lt;=Listes!$B$42,(Forfaitaires!$E43*(VLOOKUP(Forfaitaires!$D43,Listes!$A$43:$E$49,2,FALSE))),IF(Forfaitaires!$E43&gt;Listes!$D$42,(Forfaitaires!$E43*(VLOOKUP(Forfaitaires!$D43,Listes!$A$43:$E$49,5,FALSE))),(Forfaitaires!$E43*(VLOOKUP(Forfaitaires!$D43,Listes!$A$43:$E$49,3,FALSE)))+(VLOOKUP(Forfaitaires!$D43,Listes!$A$43:$E$49,4,FALSE))))))</f>
        <v/>
      </c>
      <c r="M43" s="111" t="str">
        <f>IF($G43="","",IF($C43=Listes!$B$34,Listes!$I$31,IF($C43=Listes!$B$35,(VLOOKUP(Forfaitaires!$F43,Listes!$E$31:$F$36,2,FALSE)),IF($C43=Listes!$B$33,IF(Forfaitaires!$E43&lt;Listes!$A$64,Forfaitaires!$E43*Listes!$A$65,IF(Forfaitaires!$E43&gt;Listes!$D$64,Forfaitaires!$E43*Listes!$D$65,((Forfaitaires!$E43*Listes!$B$65)+Listes!$C$65)))))))</f>
        <v/>
      </c>
      <c r="N43" s="114" t="str">
        <f t="shared" si="1"/>
        <v/>
      </c>
      <c r="O43" s="106"/>
    </row>
    <row r="44" spans="1:15" ht="20.100000000000001" customHeight="1" x14ac:dyDescent="0.25">
      <c r="A44" s="51">
        <v>39</v>
      </c>
      <c r="B44" s="24"/>
      <c r="C44" s="24"/>
      <c r="D44" s="24"/>
      <c r="E44" s="24"/>
      <c r="F44" s="24"/>
      <c r="G44" s="139" t="str">
        <f>IF(C44="","",IF(C44="","",(VLOOKUP(C44,Listes!$B$31:$C$35,2,FALSE))))</f>
        <v/>
      </c>
      <c r="H44" s="24" t="str">
        <f t="shared" si="0"/>
        <v/>
      </c>
      <c r="I44" s="292"/>
      <c r="J44" s="114" t="str">
        <f>IF(G44="","",IF(G44="","",(VLOOKUP(G44,Listes!$C$31:$D$35,2,FALSE))))</f>
        <v/>
      </c>
      <c r="K44" s="111" t="str">
        <f>IF($G44="","",IF($C44=Listes!$B$32,IF(Forfaitaires!$E44&lt;=Listes!$B$53,(Forfaitaires!$E44*(VLOOKUP(Forfaitaires!$D44,Listes!$A$54:$E$60,2,FALSE))),IF(Forfaitaires!$E44&gt;Listes!$E$53,(Forfaitaires!$E44*(VLOOKUP(Forfaitaires!$D44,Listes!$A$54:$E$60,5,FALSE))),(Forfaitaires!$E44*(VLOOKUP(Forfaitaires!$D44,Listes!$A$54:$E$60,3,FALSE)))+(VLOOKUP(Forfaitaires!$D44,Listes!$A$54:$E$60,4,FALSE))))))</f>
        <v/>
      </c>
      <c r="L44" s="111" t="str">
        <f>IF($G44="","",IF($C44=Listes!$B$31,IF(Forfaitaires!$E44&lt;=Listes!$B$42,(Forfaitaires!$E44*(VLOOKUP(Forfaitaires!$D44,Listes!$A$43:$E$49,2,FALSE))),IF(Forfaitaires!$E44&gt;Listes!$D$42,(Forfaitaires!$E44*(VLOOKUP(Forfaitaires!$D44,Listes!$A$43:$E$49,5,FALSE))),(Forfaitaires!$E44*(VLOOKUP(Forfaitaires!$D44,Listes!$A$43:$E$49,3,FALSE)))+(VLOOKUP(Forfaitaires!$D44,Listes!$A$43:$E$49,4,FALSE))))))</f>
        <v/>
      </c>
      <c r="M44" s="111" t="str">
        <f>IF($G44="","",IF($C44=Listes!$B$34,Listes!$I$31,IF($C44=Listes!$B$35,(VLOOKUP(Forfaitaires!$F44,Listes!$E$31:$F$36,2,FALSE)),IF($C44=Listes!$B$33,IF(Forfaitaires!$E44&lt;Listes!$A$64,Forfaitaires!$E44*Listes!$A$65,IF(Forfaitaires!$E44&gt;Listes!$D$64,Forfaitaires!$E44*Listes!$D$65,((Forfaitaires!$E44*Listes!$B$65)+Listes!$C$65)))))))</f>
        <v/>
      </c>
      <c r="N44" s="114" t="str">
        <f t="shared" si="1"/>
        <v/>
      </c>
      <c r="O44" s="106"/>
    </row>
    <row r="45" spans="1:15" ht="20.100000000000001" customHeight="1" x14ac:dyDescent="0.25">
      <c r="A45" s="51">
        <v>40</v>
      </c>
      <c r="B45" s="24"/>
      <c r="C45" s="24"/>
      <c r="D45" s="24"/>
      <c r="E45" s="24"/>
      <c r="F45" s="24"/>
      <c r="G45" s="139" t="str">
        <f>IF(C45="","",IF(C45="","",(VLOOKUP(C45,Listes!$B$31:$C$35,2,FALSE))))</f>
        <v/>
      </c>
      <c r="H45" s="24" t="str">
        <f t="shared" si="0"/>
        <v/>
      </c>
      <c r="I45" s="292"/>
      <c r="J45" s="114" t="str">
        <f>IF(G45="","",IF(G45="","",(VLOOKUP(G45,Listes!$C$31:$D$35,2,FALSE))))</f>
        <v/>
      </c>
      <c r="K45" s="111" t="str">
        <f>IF($G45="","",IF($C45=Listes!$B$32,IF(Forfaitaires!$E45&lt;=Listes!$B$53,(Forfaitaires!$E45*(VLOOKUP(Forfaitaires!$D45,Listes!$A$54:$E$60,2,FALSE))),IF(Forfaitaires!$E45&gt;Listes!$E$53,(Forfaitaires!$E45*(VLOOKUP(Forfaitaires!$D45,Listes!$A$54:$E$60,5,FALSE))),(Forfaitaires!$E45*(VLOOKUP(Forfaitaires!$D45,Listes!$A$54:$E$60,3,FALSE)))+(VLOOKUP(Forfaitaires!$D45,Listes!$A$54:$E$60,4,FALSE))))))</f>
        <v/>
      </c>
      <c r="L45" s="111" t="str">
        <f>IF($G45="","",IF($C45=Listes!$B$31,IF(Forfaitaires!$E45&lt;=Listes!$B$42,(Forfaitaires!$E45*(VLOOKUP(Forfaitaires!$D45,Listes!$A$43:$E$49,2,FALSE))),IF(Forfaitaires!$E45&gt;Listes!$D$42,(Forfaitaires!$E45*(VLOOKUP(Forfaitaires!$D45,Listes!$A$43:$E$49,5,FALSE))),(Forfaitaires!$E45*(VLOOKUP(Forfaitaires!$D45,Listes!$A$43:$E$49,3,FALSE)))+(VLOOKUP(Forfaitaires!$D45,Listes!$A$43:$E$49,4,FALSE))))))</f>
        <v/>
      </c>
      <c r="M45" s="111" t="str">
        <f>IF($G45="","",IF($C45=Listes!$B$34,Listes!$I$31,IF($C45=Listes!$B$35,(VLOOKUP(Forfaitaires!$F45,Listes!$E$31:$F$36,2,FALSE)),IF($C45=Listes!$B$33,IF(Forfaitaires!$E45&lt;Listes!$A$64,Forfaitaires!$E45*Listes!$A$65,IF(Forfaitaires!$E45&gt;Listes!$D$64,Forfaitaires!$E45*Listes!$D$65,((Forfaitaires!$E45*Listes!$B$65)+Listes!$C$65)))))))</f>
        <v/>
      </c>
      <c r="N45" s="114" t="str">
        <f t="shared" si="1"/>
        <v/>
      </c>
      <c r="O45" s="106"/>
    </row>
    <row r="46" spans="1:15" ht="20.100000000000001" customHeight="1" x14ac:dyDescent="0.25">
      <c r="A46" s="51">
        <v>41</v>
      </c>
      <c r="B46" s="24"/>
      <c r="C46" s="24"/>
      <c r="D46" s="24"/>
      <c r="E46" s="24"/>
      <c r="F46" s="24"/>
      <c r="G46" s="139" t="str">
        <f>IF(C46="","",IF(C46="","",(VLOOKUP(C46,Listes!$B$31:$C$35,2,FALSE))))</f>
        <v/>
      </c>
      <c r="H46" s="24" t="str">
        <f t="shared" si="0"/>
        <v/>
      </c>
      <c r="I46" s="292"/>
      <c r="J46" s="114" t="str">
        <f>IF(G46="","",IF(G46="","",(VLOOKUP(G46,Listes!$C$31:$D$35,2,FALSE))))</f>
        <v/>
      </c>
      <c r="K46" s="111" t="str">
        <f>IF($G46="","",IF($C46=Listes!$B$32,IF(Forfaitaires!$E46&lt;=Listes!$B$53,(Forfaitaires!$E46*(VLOOKUP(Forfaitaires!$D46,Listes!$A$54:$E$60,2,FALSE))),IF(Forfaitaires!$E46&gt;Listes!$E$53,(Forfaitaires!$E46*(VLOOKUP(Forfaitaires!$D46,Listes!$A$54:$E$60,5,FALSE))),(Forfaitaires!$E46*(VLOOKUP(Forfaitaires!$D46,Listes!$A$54:$E$60,3,FALSE)))+(VLOOKUP(Forfaitaires!$D46,Listes!$A$54:$E$60,4,FALSE))))))</f>
        <v/>
      </c>
      <c r="L46" s="111" t="str">
        <f>IF($G46="","",IF($C46=Listes!$B$31,IF(Forfaitaires!$E46&lt;=Listes!$B$42,(Forfaitaires!$E46*(VLOOKUP(Forfaitaires!$D46,Listes!$A$43:$E$49,2,FALSE))),IF(Forfaitaires!$E46&gt;Listes!$D$42,(Forfaitaires!$E46*(VLOOKUP(Forfaitaires!$D46,Listes!$A$43:$E$49,5,FALSE))),(Forfaitaires!$E46*(VLOOKUP(Forfaitaires!$D46,Listes!$A$43:$E$49,3,FALSE)))+(VLOOKUP(Forfaitaires!$D46,Listes!$A$43:$E$49,4,FALSE))))))</f>
        <v/>
      </c>
      <c r="M46" s="111" t="str">
        <f>IF($G46="","",IF($C46=Listes!$B$34,Listes!$I$31,IF($C46=Listes!$B$35,(VLOOKUP(Forfaitaires!$F46,Listes!$E$31:$F$36,2,FALSE)),IF($C46=Listes!$B$33,IF(Forfaitaires!$E46&lt;Listes!$A$64,Forfaitaires!$E46*Listes!$A$65,IF(Forfaitaires!$E46&gt;Listes!$D$64,Forfaitaires!$E46*Listes!$D$65,((Forfaitaires!$E46*Listes!$B$65)+Listes!$C$65)))))))</f>
        <v/>
      </c>
      <c r="N46" s="114" t="str">
        <f t="shared" si="1"/>
        <v/>
      </c>
      <c r="O46" s="106"/>
    </row>
    <row r="47" spans="1:15" ht="20.100000000000001" customHeight="1" x14ac:dyDescent="0.25">
      <c r="A47" s="51">
        <v>42</v>
      </c>
      <c r="B47" s="24"/>
      <c r="C47" s="24"/>
      <c r="D47" s="24"/>
      <c r="E47" s="24"/>
      <c r="F47" s="24"/>
      <c r="G47" s="139" t="str">
        <f>IF(C47="","",IF(C47="","",(VLOOKUP(C47,Listes!$B$31:$C$35,2,FALSE))))</f>
        <v/>
      </c>
      <c r="H47" s="24" t="str">
        <f t="shared" si="0"/>
        <v/>
      </c>
      <c r="I47" s="292"/>
      <c r="J47" s="114" t="str">
        <f>IF(G47="","",IF(G47="","",(VLOOKUP(G47,Listes!$C$31:$D$35,2,FALSE))))</f>
        <v/>
      </c>
      <c r="K47" s="111" t="str">
        <f>IF($G47="","",IF($C47=Listes!$B$32,IF(Forfaitaires!$E47&lt;=Listes!$B$53,(Forfaitaires!$E47*(VLOOKUP(Forfaitaires!$D47,Listes!$A$54:$E$60,2,FALSE))),IF(Forfaitaires!$E47&gt;Listes!$E$53,(Forfaitaires!$E47*(VLOOKUP(Forfaitaires!$D47,Listes!$A$54:$E$60,5,FALSE))),(Forfaitaires!$E47*(VLOOKUP(Forfaitaires!$D47,Listes!$A$54:$E$60,3,FALSE)))+(VLOOKUP(Forfaitaires!$D47,Listes!$A$54:$E$60,4,FALSE))))))</f>
        <v/>
      </c>
      <c r="L47" s="111" t="str">
        <f>IF($G47="","",IF($C47=Listes!$B$31,IF(Forfaitaires!$E47&lt;=Listes!$B$42,(Forfaitaires!$E47*(VLOOKUP(Forfaitaires!$D47,Listes!$A$43:$E$49,2,FALSE))),IF(Forfaitaires!$E47&gt;Listes!$D$42,(Forfaitaires!$E47*(VLOOKUP(Forfaitaires!$D47,Listes!$A$43:$E$49,5,FALSE))),(Forfaitaires!$E47*(VLOOKUP(Forfaitaires!$D47,Listes!$A$43:$E$49,3,FALSE)))+(VLOOKUP(Forfaitaires!$D47,Listes!$A$43:$E$49,4,FALSE))))))</f>
        <v/>
      </c>
      <c r="M47" s="111" t="str">
        <f>IF($G47="","",IF($C47=Listes!$B$34,Listes!$I$31,IF($C47=Listes!$B$35,(VLOOKUP(Forfaitaires!$F47,Listes!$E$31:$F$36,2,FALSE)),IF($C47=Listes!$B$33,IF(Forfaitaires!$E47&lt;Listes!$A$64,Forfaitaires!$E47*Listes!$A$65,IF(Forfaitaires!$E47&gt;Listes!$D$64,Forfaitaires!$E47*Listes!$D$65,((Forfaitaires!$E47*Listes!$B$65)+Listes!$C$65)))))))</f>
        <v/>
      </c>
      <c r="N47" s="114" t="str">
        <f t="shared" si="1"/>
        <v/>
      </c>
      <c r="O47" s="106"/>
    </row>
    <row r="48" spans="1:15" ht="20.100000000000001" customHeight="1" x14ac:dyDescent="0.25">
      <c r="A48" s="51">
        <v>43</v>
      </c>
      <c r="B48" s="24"/>
      <c r="C48" s="24"/>
      <c r="D48" s="24"/>
      <c r="E48" s="24"/>
      <c r="F48" s="24"/>
      <c r="G48" s="139" t="str">
        <f>IF(C48="","",IF(C48="","",(VLOOKUP(C48,Listes!$B$31:$C$35,2,FALSE))))</f>
        <v/>
      </c>
      <c r="H48" s="24" t="str">
        <f t="shared" si="0"/>
        <v/>
      </c>
      <c r="I48" s="292"/>
      <c r="J48" s="114" t="str">
        <f>IF(G48="","",IF(G48="","",(VLOOKUP(G48,Listes!$C$31:$D$35,2,FALSE))))</f>
        <v/>
      </c>
      <c r="K48" s="111" t="str">
        <f>IF($G48="","",IF($C48=Listes!$B$32,IF(Forfaitaires!$E48&lt;=Listes!$B$53,(Forfaitaires!$E48*(VLOOKUP(Forfaitaires!$D48,Listes!$A$54:$E$60,2,FALSE))),IF(Forfaitaires!$E48&gt;Listes!$E$53,(Forfaitaires!$E48*(VLOOKUP(Forfaitaires!$D48,Listes!$A$54:$E$60,5,FALSE))),(Forfaitaires!$E48*(VLOOKUP(Forfaitaires!$D48,Listes!$A$54:$E$60,3,FALSE)))+(VLOOKUP(Forfaitaires!$D48,Listes!$A$54:$E$60,4,FALSE))))))</f>
        <v/>
      </c>
      <c r="L48" s="111" t="str">
        <f>IF($G48="","",IF($C48=Listes!$B$31,IF(Forfaitaires!$E48&lt;=Listes!$B$42,(Forfaitaires!$E48*(VLOOKUP(Forfaitaires!$D48,Listes!$A$43:$E$49,2,FALSE))),IF(Forfaitaires!$E48&gt;Listes!$D$42,(Forfaitaires!$E48*(VLOOKUP(Forfaitaires!$D48,Listes!$A$43:$E$49,5,FALSE))),(Forfaitaires!$E48*(VLOOKUP(Forfaitaires!$D48,Listes!$A$43:$E$49,3,FALSE)))+(VLOOKUP(Forfaitaires!$D48,Listes!$A$43:$E$49,4,FALSE))))))</f>
        <v/>
      </c>
      <c r="M48" s="111" t="str">
        <f>IF($G48="","",IF($C48=Listes!$B$34,Listes!$I$31,IF($C48=Listes!$B$35,(VLOOKUP(Forfaitaires!$F48,Listes!$E$31:$F$36,2,FALSE)),IF($C48=Listes!$B$33,IF(Forfaitaires!$E48&lt;Listes!$A$64,Forfaitaires!$E48*Listes!$A$65,IF(Forfaitaires!$E48&gt;Listes!$D$64,Forfaitaires!$E48*Listes!$D$65,((Forfaitaires!$E48*Listes!$B$65)+Listes!$C$65)))))))</f>
        <v/>
      </c>
      <c r="N48" s="114" t="str">
        <f t="shared" si="1"/>
        <v/>
      </c>
      <c r="O48" s="106"/>
    </row>
    <row r="49" spans="1:15" ht="20.100000000000001" customHeight="1" x14ac:dyDescent="0.25">
      <c r="A49" s="51">
        <v>44</v>
      </c>
      <c r="B49" s="24"/>
      <c r="C49" s="24"/>
      <c r="D49" s="24"/>
      <c r="E49" s="24"/>
      <c r="F49" s="24"/>
      <c r="G49" s="139" t="str">
        <f>IF(C49="","",IF(C49="","",(VLOOKUP(C49,Listes!$B$31:$C$35,2,FALSE))))</f>
        <v/>
      </c>
      <c r="H49" s="24" t="str">
        <f t="shared" si="0"/>
        <v/>
      </c>
      <c r="I49" s="292"/>
      <c r="J49" s="114" t="str">
        <f>IF(G49="","",IF(G49="","",(VLOOKUP(G49,Listes!$C$31:$D$35,2,FALSE))))</f>
        <v/>
      </c>
      <c r="K49" s="111" t="str">
        <f>IF($G49="","",IF($C49=Listes!$B$32,IF(Forfaitaires!$E49&lt;=Listes!$B$53,(Forfaitaires!$E49*(VLOOKUP(Forfaitaires!$D49,Listes!$A$54:$E$60,2,FALSE))),IF(Forfaitaires!$E49&gt;Listes!$E$53,(Forfaitaires!$E49*(VLOOKUP(Forfaitaires!$D49,Listes!$A$54:$E$60,5,FALSE))),(Forfaitaires!$E49*(VLOOKUP(Forfaitaires!$D49,Listes!$A$54:$E$60,3,FALSE)))+(VLOOKUP(Forfaitaires!$D49,Listes!$A$54:$E$60,4,FALSE))))))</f>
        <v/>
      </c>
      <c r="L49" s="111" t="str">
        <f>IF($G49="","",IF($C49=Listes!$B$31,IF(Forfaitaires!$E49&lt;=Listes!$B$42,(Forfaitaires!$E49*(VLOOKUP(Forfaitaires!$D49,Listes!$A$43:$E$49,2,FALSE))),IF(Forfaitaires!$E49&gt;Listes!$D$42,(Forfaitaires!$E49*(VLOOKUP(Forfaitaires!$D49,Listes!$A$43:$E$49,5,FALSE))),(Forfaitaires!$E49*(VLOOKUP(Forfaitaires!$D49,Listes!$A$43:$E$49,3,FALSE)))+(VLOOKUP(Forfaitaires!$D49,Listes!$A$43:$E$49,4,FALSE))))))</f>
        <v/>
      </c>
      <c r="M49" s="111" t="str">
        <f>IF($G49="","",IF($C49=Listes!$B$34,Listes!$I$31,IF($C49=Listes!$B$35,(VLOOKUP(Forfaitaires!$F49,Listes!$E$31:$F$36,2,FALSE)),IF($C49=Listes!$B$33,IF(Forfaitaires!$E49&lt;Listes!$A$64,Forfaitaires!$E49*Listes!$A$65,IF(Forfaitaires!$E49&gt;Listes!$D$64,Forfaitaires!$E49*Listes!$D$65,((Forfaitaires!$E49*Listes!$B$65)+Listes!$C$65)))))))</f>
        <v/>
      </c>
      <c r="N49" s="114" t="str">
        <f t="shared" si="1"/>
        <v/>
      </c>
      <c r="O49" s="106"/>
    </row>
    <row r="50" spans="1:15" ht="20.100000000000001" customHeight="1" x14ac:dyDescent="0.25">
      <c r="A50" s="51">
        <v>45</v>
      </c>
      <c r="B50" s="24"/>
      <c r="C50" s="24"/>
      <c r="D50" s="24"/>
      <c r="E50" s="24"/>
      <c r="F50" s="24"/>
      <c r="G50" s="139" t="str">
        <f>IF(C50="","",IF(C50="","",(VLOOKUP(C50,Listes!$B$31:$C$35,2,FALSE))))</f>
        <v/>
      </c>
      <c r="H50" s="24" t="str">
        <f t="shared" si="0"/>
        <v/>
      </c>
      <c r="I50" s="292"/>
      <c r="J50" s="114" t="str">
        <f>IF(G50="","",IF(G50="","",(VLOOKUP(G50,Listes!$C$31:$D$35,2,FALSE))))</f>
        <v/>
      </c>
      <c r="K50" s="111" t="str">
        <f>IF($G50="","",IF($C50=Listes!$B$32,IF(Forfaitaires!$E50&lt;=Listes!$B$53,(Forfaitaires!$E50*(VLOOKUP(Forfaitaires!$D50,Listes!$A$54:$E$60,2,FALSE))),IF(Forfaitaires!$E50&gt;Listes!$E$53,(Forfaitaires!$E50*(VLOOKUP(Forfaitaires!$D50,Listes!$A$54:$E$60,5,FALSE))),(Forfaitaires!$E50*(VLOOKUP(Forfaitaires!$D50,Listes!$A$54:$E$60,3,FALSE)))+(VLOOKUP(Forfaitaires!$D50,Listes!$A$54:$E$60,4,FALSE))))))</f>
        <v/>
      </c>
      <c r="L50" s="111" t="str">
        <f>IF($G50="","",IF($C50=Listes!$B$31,IF(Forfaitaires!$E50&lt;=Listes!$B$42,(Forfaitaires!$E50*(VLOOKUP(Forfaitaires!$D50,Listes!$A$43:$E$49,2,FALSE))),IF(Forfaitaires!$E50&gt;Listes!$D$42,(Forfaitaires!$E50*(VLOOKUP(Forfaitaires!$D50,Listes!$A$43:$E$49,5,FALSE))),(Forfaitaires!$E50*(VLOOKUP(Forfaitaires!$D50,Listes!$A$43:$E$49,3,FALSE)))+(VLOOKUP(Forfaitaires!$D50,Listes!$A$43:$E$49,4,FALSE))))))</f>
        <v/>
      </c>
      <c r="M50" s="111" t="str">
        <f>IF($G50="","",IF($C50=Listes!$B$34,Listes!$I$31,IF($C50=Listes!$B$35,(VLOOKUP(Forfaitaires!$F50,Listes!$E$31:$F$36,2,FALSE)),IF($C50=Listes!$B$33,IF(Forfaitaires!$E50&lt;Listes!$A$64,Forfaitaires!$E50*Listes!$A$65,IF(Forfaitaires!$E50&gt;Listes!$D$64,Forfaitaires!$E50*Listes!$D$65,((Forfaitaires!$E50*Listes!$B$65)+Listes!$C$65)))))))</f>
        <v/>
      </c>
      <c r="N50" s="114" t="str">
        <f t="shared" si="1"/>
        <v/>
      </c>
      <c r="O50" s="106"/>
    </row>
    <row r="51" spans="1:15" ht="20.100000000000001" customHeight="1" x14ac:dyDescent="0.25">
      <c r="A51" s="51">
        <v>46</v>
      </c>
      <c r="B51" s="24"/>
      <c r="C51" s="24"/>
      <c r="D51" s="24"/>
      <c r="E51" s="24"/>
      <c r="F51" s="24"/>
      <c r="G51" s="139" t="str">
        <f>IF(C51="","",IF(C51="","",(VLOOKUP(C51,Listes!$B$31:$C$35,2,FALSE))))</f>
        <v/>
      </c>
      <c r="H51" s="24" t="str">
        <f t="shared" si="0"/>
        <v/>
      </c>
      <c r="I51" s="292"/>
      <c r="J51" s="114" t="str">
        <f>IF(G51="","",IF(G51="","",(VLOOKUP(G51,Listes!$C$31:$D$35,2,FALSE))))</f>
        <v/>
      </c>
      <c r="K51" s="111" t="str">
        <f>IF($G51="","",IF($C51=Listes!$B$32,IF(Forfaitaires!$E51&lt;=Listes!$B$53,(Forfaitaires!$E51*(VLOOKUP(Forfaitaires!$D51,Listes!$A$54:$E$60,2,FALSE))),IF(Forfaitaires!$E51&gt;Listes!$E$53,(Forfaitaires!$E51*(VLOOKUP(Forfaitaires!$D51,Listes!$A$54:$E$60,5,FALSE))),(Forfaitaires!$E51*(VLOOKUP(Forfaitaires!$D51,Listes!$A$54:$E$60,3,FALSE)))+(VLOOKUP(Forfaitaires!$D51,Listes!$A$54:$E$60,4,FALSE))))))</f>
        <v/>
      </c>
      <c r="L51" s="111" t="str">
        <f>IF($G51="","",IF($C51=Listes!$B$31,IF(Forfaitaires!$E51&lt;=Listes!$B$42,(Forfaitaires!$E51*(VLOOKUP(Forfaitaires!$D51,Listes!$A$43:$E$49,2,FALSE))),IF(Forfaitaires!$E51&gt;Listes!$D$42,(Forfaitaires!$E51*(VLOOKUP(Forfaitaires!$D51,Listes!$A$43:$E$49,5,FALSE))),(Forfaitaires!$E51*(VLOOKUP(Forfaitaires!$D51,Listes!$A$43:$E$49,3,FALSE)))+(VLOOKUP(Forfaitaires!$D51,Listes!$A$43:$E$49,4,FALSE))))))</f>
        <v/>
      </c>
      <c r="M51" s="111" t="str">
        <f>IF($G51="","",IF($C51=Listes!$B$34,Listes!$I$31,IF($C51=Listes!$B$35,(VLOOKUP(Forfaitaires!$F51,Listes!$E$31:$F$36,2,FALSE)),IF($C51=Listes!$B$33,IF(Forfaitaires!$E51&lt;Listes!$A$64,Forfaitaires!$E51*Listes!$A$65,IF(Forfaitaires!$E51&gt;Listes!$D$64,Forfaitaires!$E51*Listes!$D$65,((Forfaitaires!$E51*Listes!$B$65)+Listes!$C$65)))))))</f>
        <v/>
      </c>
      <c r="N51" s="114" t="str">
        <f t="shared" si="1"/>
        <v/>
      </c>
      <c r="O51" s="106"/>
    </row>
    <row r="52" spans="1:15" ht="20.100000000000001" customHeight="1" x14ac:dyDescent="0.25">
      <c r="A52" s="51">
        <v>47</v>
      </c>
      <c r="B52" s="24"/>
      <c r="C52" s="24"/>
      <c r="D52" s="24"/>
      <c r="E52" s="24"/>
      <c r="F52" s="24"/>
      <c r="G52" s="139" t="str">
        <f>IF(C52="","",IF(C52="","",(VLOOKUP(C52,Listes!$B$31:$C$35,2,FALSE))))</f>
        <v/>
      </c>
      <c r="H52" s="24" t="str">
        <f t="shared" si="0"/>
        <v/>
      </c>
      <c r="I52" s="292"/>
      <c r="J52" s="114" t="str">
        <f>IF(G52="","",IF(G52="","",(VLOOKUP(G52,Listes!$C$31:$D$35,2,FALSE))))</f>
        <v/>
      </c>
      <c r="K52" s="111" t="str">
        <f>IF($G52="","",IF($C52=Listes!$B$32,IF(Forfaitaires!$E52&lt;=Listes!$B$53,(Forfaitaires!$E52*(VLOOKUP(Forfaitaires!$D52,Listes!$A$54:$E$60,2,FALSE))),IF(Forfaitaires!$E52&gt;Listes!$E$53,(Forfaitaires!$E52*(VLOOKUP(Forfaitaires!$D52,Listes!$A$54:$E$60,5,FALSE))),(Forfaitaires!$E52*(VLOOKUP(Forfaitaires!$D52,Listes!$A$54:$E$60,3,FALSE)))+(VLOOKUP(Forfaitaires!$D52,Listes!$A$54:$E$60,4,FALSE))))))</f>
        <v/>
      </c>
      <c r="L52" s="111" t="str">
        <f>IF($G52="","",IF($C52=Listes!$B$31,IF(Forfaitaires!$E52&lt;=Listes!$B$42,(Forfaitaires!$E52*(VLOOKUP(Forfaitaires!$D52,Listes!$A$43:$E$49,2,FALSE))),IF(Forfaitaires!$E52&gt;Listes!$D$42,(Forfaitaires!$E52*(VLOOKUP(Forfaitaires!$D52,Listes!$A$43:$E$49,5,FALSE))),(Forfaitaires!$E52*(VLOOKUP(Forfaitaires!$D52,Listes!$A$43:$E$49,3,FALSE)))+(VLOOKUP(Forfaitaires!$D52,Listes!$A$43:$E$49,4,FALSE))))))</f>
        <v/>
      </c>
      <c r="M52" s="111" t="str">
        <f>IF($G52="","",IF($C52=Listes!$B$34,Listes!$I$31,IF($C52=Listes!$B$35,(VLOOKUP(Forfaitaires!$F52,Listes!$E$31:$F$36,2,FALSE)),IF($C52=Listes!$B$33,IF(Forfaitaires!$E52&lt;Listes!$A$64,Forfaitaires!$E52*Listes!$A$65,IF(Forfaitaires!$E52&gt;Listes!$D$64,Forfaitaires!$E52*Listes!$D$65,((Forfaitaires!$E52*Listes!$B$65)+Listes!$C$65)))))))</f>
        <v/>
      </c>
      <c r="N52" s="114" t="str">
        <f t="shared" si="1"/>
        <v/>
      </c>
      <c r="O52" s="106"/>
    </row>
    <row r="53" spans="1:15" ht="20.100000000000001" customHeight="1" x14ac:dyDescent="0.25">
      <c r="A53" s="51">
        <v>48</v>
      </c>
      <c r="B53" s="24"/>
      <c r="C53" s="24"/>
      <c r="D53" s="24"/>
      <c r="E53" s="24"/>
      <c r="F53" s="24"/>
      <c r="G53" s="139" t="str">
        <f>IF(C53="","",IF(C53="","",(VLOOKUP(C53,Listes!$B$31:$C$35,2,FALSE))))</f>
        <v/>
      </c>
      <c r="H53" s="24" t="str">
        <f t="shared" si="0"/>
        <v/>
      </c>
      <c r="I53" s="292"/>
      <c r="J53" s="114" t="str">
        <f>IF(G53="","",IF(G53="","",(VLOOKUP(G53,Listes!$C$31:$D$35,2,FALSE))))</f>
        <v/>
      </c>
      <c r="K53" s="111" t="str">
        <f>IF($G53="","",IF($C53=Listes!$B$32,IF(Forfaitaires!$E53&lt;=Listes!$B$53,(Forfaitaires!$E53*(VLOOKUP(Forfaitaires!$D53,Listes!$A$54:$E$60,2,FALSE))),IF(Forfaitaires!$E53&gt;Listes!$E$53,(Forfaitaires!$E53*(VLOOKUP(Forfaitaires!$D53,Listes!$A$54:$E$60,5,FALSE))),(Forfaitaires!$E53*(VLOOKUP(Forfaitaires!$D53,Listes!$A$54:$E$60,3,FALSE)))+(VLOOKUP(Forfaitaires!$D53,Listes!$A$54:$E$60,4,FALSE))))))</f>
        <v/>
      </c>
      <c r="L53" s="111" t="str">
        <f>IF($G53="","",IF($C53=Listes!$B$31,IF(Forfaitaires!$E53&lt;=Listes!$B$42,(Forfaitaires!$E53*(VLOOKUP(Forfaitaires!$D53,Listes!$A$43:$E$49,2,FALSE))),IF(Forfaitaires!$E53&gt;Listes!$D$42,(Forfaitaires!$E53*(VLOOKUP(Forfaitaires!$D53,Listes!$A$43:$E$49,5,FALSE))),(Forfaitaires!$E53*(VLOOKUP(Forfaitaires!$D53,Listes!$A$43:$E$49,3,FALSE)))+(VLOOKUP(Forfaitaires!$D53,Listes!$A$43:$E$49,4,FALSE))))))</f>
        <v/>
      </c>
      <c r="M53" s="111" t="str">
        <f>IF($G53="","",IF($C53=Listes!$B$34,Listes!$I$31,IF($C53=Listes!$B$35,(VLOOKUP(Forfaitaires!$F53,Listes!$E$31:$F$36,2,FALSE)),IF($C53=Listes!$B$33,IF(Forfaitaires!$E53&lt;Listes!$A$64,Forfaitaires!$E53*Listes!$A$65,IF(Forfaitaires!$E53&gt;Listes!$D$64,Forfaitaires!$E53*Listes!$D$65,((Forfaitaires!$E53*Listes!$B$65)+Listes!$C$65)))))))</f>
        <v/>
      </c>
      <c r="N53" s="114" t="str">
        <f t="shared" si="1"/>
        <v/>
      </c>
      <c r="O53" s="106"/>
    </row>
    <row r="54" spans="1:15" ht="20.100000000000001" customHeight="1" x14ac:dyDescent="0.25">
      <c r="A54" s="51">
        <v>49</v>
      </c>
      <c r="B54" s="24"/>
      <c r="C54" s="24"/>
      <c r="D54" s="24"/>
      <c r="E54" s="24"/>
      <c r="F54" s="24"/>
      <c r="G54" s="139" t="str">
        <f>IF(C54="","",IF(C54="","",(VLOOKUP(C54,Listes!$B$31:$C$35,2,FALSE))))</f>
        <v/>
      </c>
      <c r="H54" s="24" t="str">
        <f t="shared" si="0"/>
        <v/>
      </c>
      <c r="I54" s="292"/>
      <c r="J54" s="114" t="str">
        <f>IF(G54="","",IF(G54="","",(VLOOKUP(G54,Listes!$C$31:$D$35,2,FALSE))))</f>
        <v/>
      </c>
      <c r="K54" s="111" t="str">
        <f>IF($G54="","",IF($C54=Listes!$B$32,IF(Forfaitaires!$E54&lt;=Listes!$B$53,(Forfaitaires!$E54*(VLOOKUP(Forfaitaires!$D54,Listes!$A$54:$E$60,2,FALSE))),IF(Forfaitaires!$E54&gt;Listes!$E$53,(Forfaitaires!$E54*(VLOOKUP(Forfaitaires!$D54,Listes!$A$54:$E$60,5,FALSE))),(Forfaitaires!$E54*(VLOOKUP(Forfaitaires!$D54,Listes!$A$54:$E$60,3,FALSE)))+(VLOOKUP(Forfaitaires!$D54,Listes!$A$54:$E$60,4,FALSE))))))</f>
        <v/>
      </c>
      <c r="L54" s="111" t="str">
        <f>IF($G54="","",IF($C54=Listes!$B$31,IF(Forfaitaires!$E54&lt;=Listes!$B$42,(Forfaitaires!$E54*(VLOOKUP(Forfaitaires!$D54,Listes!$A$43:$E$49,2,FALSE))),IF(Forfaitaires!$E54&gt;Listes!$D$42,(Forfaitaires!$E54*(VLOOKUP(Forfaitaires!$D54,Listes!$A$43:$E$49,5,FALSE))),(Forfaitaires!$E54*(VLOOKUP(Forfaitaires!$D54,Listes!$A$43:$E$49,3,FALSE)))+(VLOOKUP(Forfaitaires!$D54,Listes!$A$43:$E$49,4,FALSE))))))</f>
        <v/>
      </c>
      <c r="M54" s="111" t="str">
        <f>IF($G54="","",IF($C54=Listes!$B$34,Listes!$I$31,IF($C54=Listes!$B$35,(VLOOKUP(Forfaitaires!$F54,Listes!$E$31:$F$36,2,FALSE)),IF($C54=Listes!$B$33,IF(Forfaitaires!$E54&lt;Listes!$A$64,Forfaitaires!$E54*Listes!$A$65,IF(Forfaitaires!$E54&gt;Listes!$D$64,Forfaitaires!$E54*Listes!$D$65,((Forfaitaires!$E54*Listes!$B$65)+Listes!$C$65)))))))</f>
        <v/>
      </c>
      <c r="N54" s="114" t="str">
        <f t="shared" si="1"/>
        <v/>
      </c>
      <c r="O54" s="106"/>
    </row>
    <row r="55" spans="1:15" ht="20.100000000000001" customHeight="1" x14ac:dyDescent="0.25">
      <c r="A55" s="51">
        <v>50</v>
      </c>
      <c r="B55" s="24"/>
      <c r="C55" s="24"/>
      <c r="D55" s="24"/>
      <c r="E55" s="24"/>
      <c r="F55" s="24"/>
      <c r="G55" s="139" t="str">
        <f>IF(C55="","",IF(C55="","",(VLOOKUP(C55,Listes!$B$31:$C$35,2,FALSE))))</f>
        <v/>
      </c>
      <c r="H55" s="24" t="str">
        <f t="shared" si="0"/>
        <v/>
      </c>
      <c r="I55" s="292"/>
      <c r="J55" s="114" t="str">
        <f>IF(G55="","",IF(G55="","",(VLOOKUP(G55,Listes!$C$31:$D$35,2,FALSE))))</f>
        <v/>
      </c>
      <c r="K55" s="111" t="str">
        <f>IF($G55="","",IF($C55=Listes!$B$32,IF(Forfaitaires!$E55&lt;=Listes!$B$53,(Forfaitaires!$E55*(VLOOKUP(Forfaitaires!$D55,Listes!$A$54:$E$60,2,FALSE))),IF(Forfaitaires!$E55&gt;Listes!$E$53,(Forfaitaires!$E55*(VLOOKUP(Forfaitaires!$D55,Listes!$A$54:$E$60,5,FALSE))),(Forfaitaires!$E55*(VLOOKUP(Forfaitaires!$D55,Listes!$A$54:$E$60,3,FALSE)))+(VLOOKUP(Forfaitaires!$D55,Listes!$A$54:$E$60,4,FALSE))))))</f>
        <v/>
      </c>
      <c r="L55" s="111" t="str">
        <f>IF($G55="","",IF($C55=Listes!$B$31,IF(Forfaitaires!$E55&lt;=Listes!$B$42,(Forfaitaires!$E55*(VLOOKUP(Forfaitaires!$D55,Listes!$A$43:$E$49,2,FALSE))),IF(Forfaitaires!$E55&gt;Listes!$D$42,(Forfaitaires!$E55*(VLOOKUP(Forfaitaires!$D55,Listes!$A$43:$E$49,5,FALSE))),(Forfaitaires!$E55*(VLOOKUP(Forfaitaires!$D55,Listes!$A$43:$E$49,3,FALSE)))+(VLOOKUP(Forfaitaires!$D55,Listes!$A$43:$E$49,4,FALSE))))))</f>
        <v/>
      </c>
      <c r="M55" s="111" t="str">
        <f>IF($G55="","",IF($C55=Listes!$B$34,Listes!$I$31,IF($C55=Listes!$B$35,(VLOOKUP(Forfaitaires!$F55,Listes!$E$31:$F$36,2,FALSE)),IF($C55=Listes!$B$33,IF(Forfaitaires!$E55&lt;Listes!$A$64,Forfaitaires!$E55*Listes!$A$65,IF(Forfaitaires!$E55&gt;Listes!$D$64,Forfaitaires!$E55*Listes!$D$65,((Forfaitaires!$E55*Listes!$B$65)+Listes!$C$65)))))))</f>
        <v/>
      </c>
      <c r="N55" s="114" t="str">
        <f t="shared" si="1"/>
        <v/>
      </c>
      <c r="O55" s="106"/>
    </row>
    <row r="56" spans="1:15" ht="20.100000000000001" customHeight="1" x14ac:dyDescent="0.25">
      <c r="A56" s="51">
        <v>51</v>
      </c>
      <c r="B56" s="24"/>
      <c r="C56" s="24"/>
      <c r="D56" s="24"/>
      <c r="E56" s="24"/>
      <c r="F56" s="24"/>
      <c r="G56" s="139" t="str">
        <f>IF(C56="","",IF(C56="","",(VLOOKUP(C56,Listes!$B$31:$C$35,2,FALSE))))</f>
        <v/>
      </c>
      <c r="H56" s="24" t="str">
        <f t="shared" si="0"/>
        <v/>
      </c>
      <c r="I56" s="292"/>
      <c r="J56" s="114" t="str">
        <f>IF(G56="","",IF(G56="","",(VLOOKUP(G56,Listes!$C$31:$D$35,2,FALSE))))</f>
        <v/>
      </c>
      <c r="K56" s="111" t="str">
        <f>IF($G56="","",IF($C56=Listes!$B$32,IF(Forfaitaires!$E56&lt;=Listes!$B$53,(Forfaitaires!$E56*(VLOOKUP(Forfaitaires!$D56,Listes!$A$54:$E$60,2,FALSE))),IF(Forfaitaires!$E56&gt;Listes!$E$53,(Forfaitaires!$E56*(VLOOKUP(Forfaitaires!$D56,Listes!$A$54:$E$60,5,FALSE))),(Forfaitaires!$E56*(VLOOKUP(Forfaitaires!$D56,Listes!$A$54:$E$60,3,FALSE)))+(VLOOKUP(Forfaitaires!$D56,Listes!$A$54:$E$60,4,FALSE))))))</f>
        <v/>
      </c>
      <c r="L56" s="111" t="str">
        <f>IF($G56="","",IF($C56=Listes!$B$31,IF(Forfaitaires!$E56&lt;=Listes!$B$42,(Forfaitaires!$E56*(VLOOKUP(Forfaitaires!$D56,Listes!$A$43:$E$49,2,FALSE))),IF(Forfaitaires!$E56&gt;Listes!$D$42,(Forfaitaires!$E56*(VLOOKUP(Forfaitaires!$D56,Listes!$A$43:$E$49,5,FALSE))),(Forfaitaires!$E56*(VLOOKUP(Forfaitaires!$D56,Listes!$A$43:$E$49,3,FALSE)))+(VLOOKUP(Forfaitaires!$D56,Listes!$A$43:$E$49,4,FALSE))))))</f>
        <v/>
      </c>
      <c r="M56" s="111" t="str">
        <f>IF($G56="","",IF($C56=Listes!$B$34,Listes!$I$31,IF($C56=Listes!$B$35,(VLOOKUP(Forfaitaires!$F56,Listes!$E$31:$F$36,2,FALSE)),IF($C56=Listes!$B$33,IF(Forfaitaires!$E56&lt;Listes!$A$64,Forfaitaires!$E56*Listes!$A$65,IF(Forfaitaires!$E56&gt;Listes!$D$64,Forfaitaires!$E56*Listes!$D$65,((Forfaitaires!$E56*Listes!$B$65)+Listes!$C$65)))))))</f>
        <v/>
      </c>
      <c r="N56" s="114" t="str">
        <f t="shared" si="1"/>
        <v/>
      </c>
      <c r="O56" s="106"/>
    </row>
    <row r="57" spans="1:15" ht="20.100000000000001" customHeight="1" x14ac:dyDescent="0.25">
      <c r="A57" s="51">
        <v>52</v>
      </c>
      <c r="B57" s="24"/>
      <c r="C57" s="24"/>
      <c r="D57" s="24"/>
      <c r="E57" s="24"/>
      <c r="F57" s="24"/>
      <c r="G57" s="139" t="str">
        <f>IF(C57="","",IF(C57="","",(VLOOKUP(C57,Listes!$B$31:$C$35,2,FALSE))))</f>
        <v/>
      </c>
      <c r="H57" s="24" t="str">
        <f t="shared" si="0"/>
        <v/>
      </c>
      <c r="I57" s="292"/>
      <c r="J57" s="114" t="str">
        <f>IF(G57="","",IF(G57="","",(VLOOKUP(G57,Listes!$C$31:$D$35,2,FALSE))))</f>
        <v/>
      </c>
      <c r="K57" s="111" t="str">
        <f>IF($G57="","",IF($C57=Listes!$B$32,IF(Forfaitaires!$E57&lt;=Listes!$B$53,(Forfaitaires!$E57*(VLOOKUP(Forfaitaires!$D57,Listes!$A$54:$E$60,2,FALSE))),IF(Forfaitaires!$E57&gt;Listes!$E$53,(Forfaitaires!$E57*(VLOOKUP(Forfaitaires!$D57,Listes!$A$54:$E$60,5,FALSE))),(Forfaitaires!$E57*(VLOOKUP(Forfaitaires!$D57,Listes!$A$54:$E$60,3,FALSE)))+(VLOOKUP(Forfaitaires!$D57,Listes!$A$54:$E$60,4,FALSE))))))</f>
        <v/>
      </c>
      <c r="L57" s="111" t="str">
        <f>IF($G57="","",IF($C57=Listes!$B$31,IF(Forfaitaires!$E57&lt;=Listes!$B$42,(Forfaitaires!$E57*(VLOOKUP(Forfaitaires!$D57,Listes!$A$43:$E$49,2,FALSE))),IF(Forfaitaires!$E57&gt;Listes!$D$42,(Forfaitaires!$E57*(VLOOKUP(Forfaitaires!$D57,Listes!$A$43:$E$49,5,FALSE))),(Forfaitaires!$E57*(VLOOKUP(Forfaitaires!$D57,Listes!$A$43:$E$49,3,FALSE)))+(VLOOKUP(Forfaitaires!$D57,Listes!$A$43:$E$49,4,FALSE))))))</f>
        <v/>
      </c>
      <c r="M57" s="111" t="str">
        <f>IF($G57="","",IF($C57=Listes!$B$34,Listes!$I$31,IF($C57=Listes!$B$35,(VLOOKUP(Forfaitaires!$F57,Listes!$E$31:$F$36,2,FALSE)),IF($C57=Listes!$B$33,IF(Forfaitaires!$E57&lt;Listes!$A$64,Forfaitaires!$E57*Listes!$A$65,IF(Forfaitaires!$E57&gt;Listes!$D$64,Forfaitaires!$E57*Listes!$D$65,((Forfaitaires!$E57*Listes!$B$65)+Listes!$C$65)))))))</f>
        <v/>
      </c>
      <c r="N57" s="114" t="str">
        <f t="shared" si="1"/>
        <v/>
      </c>
      <c r="O57" s="106"/>
    </row>
    <row r="58" spans="1:15" ht="20.100000000000001" customHeight="1" x14ac:dyDescent="0.25">
      <c r="A58" s="51">
        <v>53</v>
      </c>
      <c r="B58" s="24"/>
      <c r="C58" s="24"/>
      <c r="D58" s="24"/>
      <c r="E58" s="24"/>
      <c r="F58" s="24"/>
      <c r="G58" s="139" t="str">
        <f>IF(C58="","",IF(C58="","",(VLOOKUP(C58,Listes!$B$31:$C$35,2,FALSE))))</f>
        <v/>
      </c>
      <c r="H58" s="24" t="str">
        <f t="shared" si="0"/>
        <v/>
      </c>
      <c r="I58" s="292"/>
      <c r="J58" s="114" t="str">
        <f>IF(G58="","",IF(G58="","",(VLOOKUP(G58,Listes!$C$31:$D$35,2,FALSE))))</f>
        <v/>
      </c>
      <c r="K58" s="111" t="str">
        <f>IF($G58="","",IF($C58=Listes!$B$32,IF(Forfaitaires!$E58&lt;=Listes!$B$53,(Forfaitaires!$E58*(VLOOKUP(Forfaitaires!$D58,Listes!$A$54:$E$60,2,FALSE))),IF(Forfaitaires!$E58&gt;Listes!$E$53,(Forfaitaires!$E58*(VLOOKUP(Forfaitaires!$D58,Listes!$A$54:$E$60,5,FALSE))),(Forfaitaires!$E58*(VLOOKUP(Forfaitaires!$D58,Listes!$A$54:$E$60,3,FALSE)))+(VLOOKUP(Forfaitaires!$D58,Listes!$A$54:$E$60,4,FALSE))))))</f>
        <v/>
      </c>
      <c r="L58" s="111" t="str">
        <f>IF($G58="","",IF($C58=Listes!$B$31,IF(Forfaitaires!$E58&lt;=Listes!$B$42,(Forfaitaires!$E58*(VLOOKUP(Forfaitaires!$D58,Listes!$A$43:$E$49,2,FALSE))),IF(Forfaitaires!$E58&gt;Listes!$D$42,(Forfaitaires!$E58*(VLOOKUP(Forfaitaires!$D58,Listes!$A$43:$E$49,5,FALSE))),(Forfaitaires!$E58*(VLOOKUP(Forfaitaires!$D58,Listes!$A$43:$E$49,3,FALSE)))+(VLOOKUP(Forfaitaires!$D58,Listes!$A$43:$E$49,4,FALSE))))))</f>
        <v/>
      </c>
      <c r="M58" s="111" t="str">
        <f>IF($G58="","",IF($C58=Listes!$B$34,Listes!$I$31,IF($C58=Listes!$B$35,(VLOOKUP(Forfaitaires!$F58,Listes!$E$31:$F$36,2,FALSE)),IF($C58=Listes!$B$33,IF(Forfaitaires!$E58&lt;Listes!$A$64,Forfaitaires!$E58*Listes!$A$65,IF(Forfaitaires!$E58&gt;Listes!$D$64,Forfaitaires!$E58*Listes!$D$65,((Forfaitaires!$E58*Listes!$B$65)+Listes!$C$65)))))))</f>
        <v/>
      </c>
      <c r="N58" s="114" t="str">
        <f t="shared" si="1"/>
        <v/>
      </c>
      <c r="O58" s="106"/>
    </row>
    <row r="59" spans="1:15" ht="20.100000000000001" customHeight="1" x14ac:dyDescent="0.25">
      <c r="A59" s="51">
        <v>54</v>
      </c>
      <c r="B59" s="24"/>
      <c r="C59" s="24"/>
      <c r="D59" s="24"/>
      <c r="E59" s="24"/>
      <c r="F59" s="24"/>
      <c r="G59" s="139" t="str">
        <f>IF(C59="","",IF(C59="","",(VLOOKUP(C59,Listes!$B$31:$C$35,2,FALSE))))</f>
        <v/>
      </c>
      <c r="H59" s="24" t="str">
        <f t="shared" si="0"/>
        <v/>
      </c>
      <c r="I59" s="292"/>
      <c r="J59" s="114" t="str">
        <f>IF(G59="","",IF(G59="","",(VLOOKUP(G59,Listes!$C$31:$D$35,2,FALSE))))</f>
        <v/>
      </c>
      <c r="K59" s="111" t="str">
        <f>IF($G59="","",IF($C59=Listes!$B$32,IF(Forfaitaires!$E59&lt;=Listes!$B$53,(Forfaitaires!$E59*(VLOOKUP(Forfaitaires!$D59,Listes!$A$54:$E$60,2,FALSE))),IF(Forfaitaires!$E59&gt;Listes!$E$53,(Forfaitaires!$E59*(VLOOKUP(Forfaitaires!$D59,Listes!$A$54:$E$60,5,FALSE))),(Forfaitaires!$E59*(VLOOKUP(Forfaitaires!$D59,Listes!$A$54:$E$60,3,FALSE)))+(VLOOKUP(Forfaitaires!$D59,Listes!$A$54:$E$60,4,FALSE))))))</f>
        <v/>
      </c>
      <c r="L59" s="111" t="str">
        <f>IF($G59="","",IF($C59=Listes!$B$31,IF(Forfaitaires!$E59&lt;=Listes!$B$42,(Forfaitaires!$E59*(VLOOKUP(Forfaitaires!$D59,Listes!$A$43:$E$49,2,FALSE))),IF(Forfaitaires!$E59&gt;Listes!$D$42,(Forfaitaires!$E59*(VLOOKUP(Forfaitaires!$D59,Listes!$A$43:$E$49,5,FALSE))),(Forfaitaires!$E59*(VLOOKUP(Forfaitaires!$D59,Listes!$A$43:$E$49,3,FALSE)))+(VLOOKUP(Forfaitaires!$D59,Listes!$A$43:$E$49,4,FALSE))))))</f>
        <v/>
      </c>
      <c r="M59" s="111" t="str">
        <f>IF($G59="","",IF($C59=Listes!$B$34,Listes!$I$31,IF($C59=Listes!$B$35,(VLOOKUP(Forfaitaires!$F59,Listes!$E$31:$F$36,2,FALSE)),IF($C59=Listes!$B$33,IF(Forfaitaires!$E59&lt;Listes!$A$64,Forfaitaires!$E59*Listes!$A$65,IF(Forfaitaires!$E59&gt;Listes!$D$64,Forfaitaires!$E59*Listes!$D$65,((Forfaitaires!$E59*Listes!$B$65)+Listes!$C$65)))))))</f>
        <v/>
      </c>
      <c r="N59" s="114" t="str">
        <f t="shared" si="1"/>
        <v/>
      </c>
      <c r="O59" s="106"/>
    </row>
    <row r="60" spans="1:15" ht="20.100000000000001" customHeight="1" x14ac:dyDescent="0.25">
      <c r="A60" s="51">
        <v>55</v>
      </c>
      <c r="B60" s="24"/>
      <c r="C60" s="24"/>
      <c r="D60" s="24"/>
      <c r="E60" s="24"/>
      <c r="F60" s="24"/>
      <c r="G60" s="139" t="str">
        <f>IF(C60="","",IF(C60="","",(VLOOKUP(C60,Listes!$B$31:$C$35,2,FALSE))))</f>
        <v/>
      </c>
      <c r="H60" s="24" t="str">
        <f t="shared" si="0"/>
        <v/>
      </c>
      <c r="I60" s="292"/>
      <c r="J60" s="114" t="str">
        <f>IF(G60="","",IF(G60="","",(VLOOKUP(G60,Listes!$C$31:$D$35,2,FALSE))))</f>
        <v/>
      </c>
      <c r="K60" s="111" t="str">
        <f>IF($G60="","",IF($C60=Listes!$B$32,IF(Forfaitaires!$E60&lt;=Listes!$B$53,(Forfaitaires!$E60*(VLOOKUP(Forfaitaires!$D60,Listes!$A$54:$E$60,2,FALSE))),IF(Forfaitaires!$E60&gt;Listes!$E$53,(Forfaitaires!$E60*(VLOOKUP(Forfaitaires!$D60,Listes!$A$54:$E$60,5,FALSE))),(Forfaitaires!$E60*(VLOOKUP(Forfaitaires!$D60,Listes!$A$54:$E$60,3,FALSE)))+(VLOOKUP(Forfaitaires!$D60,Listes!$A$54:$E$60,4,FALSE))))))</f>
        <v/>
      </c>
      <c r="L60" s="111" t="str">
        <f>IF($G60="","",IF($C60=Listes!$B$31,IF(Forfaitaires!$E60&lt;=Listes!$B$42,(Forfaitaires!$E60*(VLOOKUP(Forfaitaires!$D60,Listes!$A$43:$E$49,2,FALSE))),IF(Forfaitaires!$E60&gt;Listes!$D$42,(Forfaitaires!$E60*(VLOOKUP(Forfaitaires!$D60,Listes!$A$43:$E$49,5,FALSE))),(Forfaitaires!$E60*(VLOOKUP(Forfaitaires!$D60,Listes!$A$43:$E$49,3,FALSE)))+(VLOOKUP(Forfaitaires!$D60,Listes!$A$43:$E$49,4,FALSE))))))</f>
        <v/>
      </c>
      <c r="M60" s="111" t="str">
        <f>IF($G60="","",IF($C60=Listes!$B$34,Listes!$I$31,IF($C60=Listes!$B$35,(VLOOKUP(Forfaitaires!$F60,Listes!$E$31:$F$36,2,FALSE)),IF($C60=Listes!$B$33,IF(Forfaitaires!$E60&lt;Listes!$A$64,Forfaitaires!$E60*Listes!$A$65,IF(Forfaitaires!$E60&gt;Listes!$D$64,Forfaitaires!$E60*Listes!$D$65,((Forfaitaires!$E60*Listes!$B$65)+Listes!$C$65)))))))</f>
        <v/>
      </c>
      <c r="N60" s="114" t="str">
        <f t="shared" si="1"/>
        <v/>
      </c>
      <c r="O60" s="106"/>
    </row>
    <row r="61" spans="1:15" ht="20.100000000000001" customHeight="1" x14ac:dyDescent="0.25">
      <c r="A61" s="51">
        <v>56</v>
      </c>
      <c r="B61" s="24"/>
      <c r="C61" s="24"/>
      <c r="D61" s="24"/>
      <c r="E61" s="24"/>
      <c r="F61" s="24"/>
      <c r="G61" s="139" t="str">
        <f>IF(C61="","",IF(C61="","",(VLOOKUP(C61,Listes!$B$31:$C$35,2,FALSE))))</f>
        <v/>
      </c>
      <c r="H61" s="24" t="str">
        <f t="shared" si="0"/>
        <v/>
      </c>
      <c r="I61" s="292"/>
      <c r="J61" s="114" t="str">
        <f>IF(G61="","",IF(G61="","",(VLOOKUP(G61,Listes!$C$31:$D$35,2,FALSE))))</f>
        <v/>
      </c>
      <c r="K61" s="111" t="str">
        <f>IF($G61="","",IF($C61=Listes!$B$32,IF(Forfaitaires!$E61&lt;=Listes!$B$53,(Forfaitaires!$E61*(VLOOKUP(Forfaitaires!$D61,Listes!$A$54:$E$60,2,FALSE))),IF(Forfaitaires!$E61&gt;Listes!$E$53,(Forfaitaires!$E61*(VLOOKUP(Forfaitaires!$D61,Listes!$A$54:$E$60,5,FALSE))),(Forfaitaires!$E61*(VLOOKUP(Forfaitaires!$D61,Listes!$A$54:$E$60,3,FALSE)))+(VLOOKUP(Forfaitaires!$D61,Listes!$A$54:$E$60,4,FALSE))))))</f>
        <v/>
      </c>
      <c r="L61" s="111" t="str">
        <f>IF($G61="","",IF($C61=Listes!$B$31,IF(Forfaitaires!$E61&lt;=Listes!$B$42,(Forfaitaires!$E61*(VLOOKUP(Forfaitaires!$D61,Listes!$A$43:$E$49,2,FALSE))),IF(Forfaitaires!$E61&gt;Listes!$D$42,(Forfaitaires!$E61*(VLOOKUP(Forfaitaires!$D61,Listes!$A$43:$E$49,5,FALSE))),(Forfaitaires!$E61*(VLOOKUP(Forfaitaires!$D61,Listes!$A$43:$E$49,3,FALSE)))+(VLOOKUP(Forfaitaires!$D61,Listes!$A$43:$E$49,4,FALSE))))))</f>
        <v/>
      </c>
      <c r="M61" s="111" t="str">
        <f>IF($G61="","",IF($C61=Listes!$B$34,Listes!$I$31,IF($C61=Listes!$B$35,(VLOOKUP(Forfaitaires!$F61,Listes!$E$31:$F$36,2,FALSE)),IF($C61=Listes!$B$33,IF(Forfaitaires!$E61&lt;Listes!$A$64,Forfaitaires!$E61*Listes!$A$65,IF(Forfaitaires!$E61&gt;Listes!$D$64,Forfaitaires!$E61*Listes!$D$65,((Forfaitaires!$E61*Listes!$B$65)+Listes!$C$65)))))))</f>
        <v/>
      </c>
      <c r="N61" s="114" t="str">
        <f t="shared" si="1"/>
        <v/>
      </c>
      <c r="O61" s="106"/>
    </row>
    <row r="62" spans="1:15" ht="20.100000000000001" customHeight="1" x14ac:dyDescent="0.25">
      <c r="A62" s="51">
        <v>57</v>
      </c>
      <c r="B62" s="24"/>
      <c r="C62" s="24"/>
      <c r="D62" s="24"/>
      <c r="E62" s="24"/>
      <c r="F62" s="24"/>
      <c r="G62" s="139" t="str">
        <f>IF(C62="","",IF(C62="","",(VLOOKUP(C62,Listes!$B$31:$C$35,2,FALSE))))</f>
        <v/>
      </c>
      <c r="H62" s="24" t="str">
        <f t="shared" si="0"/>
        <v/>
      </c>
      <c r="I62" s="292"/>
      <c r="J62" s="114" t="str">
        <f>IF(G62="","",IF(G62="","",(VLOOKUP(G62,Listes!$C$31:$D$35,2,FALSE))))</f>
        <v/>
      </c>
      <c r="K62" s="111" t="str">
        <f>IF($G62="","",IF($C62=Listes!$B$32,IF(Forfaitaires!$E62&lt;=Listes!$B$53,(Forfaitaires!$E62*(VLOOKUP(Forfaitaires!$D62,Listes!$A$54:$E$60,2,FALSE))),IF(Forfaitaires!$E62&gt;Listes!$E$53,(Forfaitaires!$E62*(VLOOKUP(Forfaitaires!$D62,Listes!$A$54:$E$60,5,FALSE))),(Forfaitaires!$E62*(VLOOKUP(Forfaitaires!$D62,Listes!$A$54:$E$60,3,FALSE)))+(VLOOKUP(Forfaitaires!$D62,Listes!$A$54:$E$60,4,FALSE))))))</f>
        <v/>
      </c>
      <c r="L62" s="111" t="str">
        <f>IF($G62="","",IF($C62=Listes!$B$31,IF(Forfaitaires!$E62&lt;=Listes!$B$42,(Forfaitaires!$E62*(VLOOKUP(Forfaitaires!$D62,Listes!$A$43:$E$49,2,FALSE))),IF(Forfaitaires!$E62&gt;Listes!$D$42,(Forfaitaires!$E62*(VLOOKUP(Forfaitaires!$D62,Listes!$A$43:$E$49,5,FALSE))),(Forfaitaires!$E62*(VLOOKUP(Forfaitaires!$D62,Listes!$A$43:$E$49,3,FALSE)))+(VLOOKUP(Forfaitaires!$D62,Listes!$A$43:$E$49,4,FALSE))))))</f>
        <v/>
      </c>
      <c r="M62" s="111" t="str">
        <f>IF($G62="","",IF($C62=Listes!$B$34,Listes!$I$31,IF($C62=Listes!$B$35,(VLOOKUP(Forfaitaires!$F62,Listes!$E$31:$F$36,2,FALSE)),IF($C62=Listes!$B$33,IF(Forfaitaires!$E62&lt;Listes!$A$64,Forfaitaires!$E62*Listes!$A$65,IF(Forfaitaires!$E62&gt;Listes!$D$64,Forfaitaires!$E62*Listes!$D$65,((Forfaitaires!$E62*Listes!$B$65)+Listes!$C$65)))))))</f>
        <v/>
      </c>
      <c r="N62" s="114" t="str">
        <f t="shared" si="1"/>
        <v/>
      </c>
      <c r="O62" s="106"/>
    </row>
    <row r="63" spans="1:15" ht="20.100000000000001" customHeight="1" x14ac:dyDescent="0.25">
      <c r="A63" s="51">
        <v>58</v>
      </c>
      <c r="B63" s="24"/>
      <c r="C63" s="24"/>
      <c r="D63" s="24"/>
      <c r="E63" s="24"/>
      <c r="F63" s="24"/>
      <c r="G63" s="139" t="str">
        <f>IF(C63="","",IF(C63="","",(VLOOKUP(C63,Listes!$B$31:$C$35,2,FALSE))))</f>
        <v/>
      </c>
      <c r="H63" s="24" t="str">
        <f t="shared" si="0"/>
        <v/>
      </c>
      <c r="I63" s="292"/>
      <c r="J63" s="114" t="str">
        <f>IF(G63="","",IF(G63="","",(VLOOKUP(G63,Listes!$C$31:$D$35,2,FALSE))))</f>
        <v/>
      </c>
      <c r="K63" s="111" t="str">
        <f>IF($G63="","",IF($C63=Listes!$B$32,IF(Forfaitaires!$E63&lt;=Listes!$B$53,(Forfaitaires!$E63*(VLOOKUP(Forfaitaires!$D63,Listes!$A$54:$E$60,2,FALSE))),IF(Forfaitaires!$E63&gt;Listes!$E$53,(Forfaitaires!$E63*(VLOOKUP(Forfaitaires!$D63,Listes!$A$54:$E$60,5,FALSE))),(Forfaitaires!$E63*(VLOOKUP(Forfaitaires!$D63,Listes!$A$54:$E$60,3,FALSE)))+(VLOOKUP(Forfaitaires!$D63,Listes!$A$54:$E$60,4,FALSE))))))</f>
        <v/>
      </c>
      <c r="L63" s="111" t="str">
        <f>IF($G63="","",IF($C63=Listes!$B$31,IF(Forfaitaires!$E63&lt;=Listes!$B$42,(Forfaitaires!$E63*(VLOOKUP(Forfaitaires!$D63,Listes!$A$43:$E$49,2,FALSE))),IF(Forfaitaires!$E63&gt;Listes!$D$42,(Forfaitaires!$E63*(VLOOKUP(Forfaitaires!$D63,Listes!$A$43:$E$49,5,FALSE))),(Forfaitaires!$E63*(VLOOKUP(Forfaitaires!$D63,Listes!$A$43:$E$49,3,FALSE)))+(VLOOKUP(Forfaitaires!$D63,Listes!$A$43:$E$49,4,FALSE))))))</f>
        <v/>
      </c>
      <c r="M63" s="111" t="str">
        <f>IF($G63="","",IF($C63=Listes!$B$34,Listes!$I$31,IF($C63=Listes!$B$35,(VLOOKUP(Forfaitaires!$F63,Listes!$E$31:$F$36,2,FALSE)),IF($C63=Listes!$B$33,IF(Forfaitaires!$E63&lt;Listes!$A$64,Forfaitaires!$E63*Listes!$A$65,IF(Forfaitaires!$E63&gt;Listes!$D$64,Forfaitaires!$E63*Listes!$D$65,((Forfaitaires!$E63*Listes!$B$65)+Listes!$C$65)))))))</f>
        <v/>
      </c>
      <c r="N63" s="114" t="str">
        <f t="shared" si="1"/>
        <v/>
      </c>
      <c r="O63" s="106"/>
    </row>
    <row r="64" spans="1:15" ht="20.100000000000001" customHeight="1" x14ac:dyDescent="0.25">
      <c r="A64" s="51">
        <v>59</v>
      </c>
      <c r="B64" s="24"/>
      <c r="C64" s="24"/>
      <c r="D64" s="24"/>
      <c r="E64" s="24"/>
      <c r="F64" s="24"/>
      <c r="G64" s="139" t="str">
        <f>IF(C64="","",IF(C64="","",(VLOOKUP(C64,Listes!$B$31:$C$35,2,FALSE))))</f>
        <v/>
      </c>
      <c r="H64" s="24" t="str">
        <f t="shared" si="0"/>
        <v/>
      </c>
      <c r="I64" s="292"/>
      <c r="J64" s="114" t="str">
        <f>IF(G64="","",IF(G64="","",(VLOOKUP(G64,Listes!$C$31:$D$35,2,FALSE))))</f>
        <v/>
      </c>
      <c r="K64" s="111" t="str">
        <f>IF($G64="","",IF($C64=Listes!$B$32,IF(Forfaitaires!$E64&lt;=Listes!$B$53,(Forfaitaires!$E64*(VLOOKUP(Forfaitaires!$D64,Listes!$A$54:$E$60,2,FALSE))),IF(Forfaitaires!$E64&gt;Listes!$E$53,(Forfaitaires!$E64*(VLOOKUP(Forfaitaires!$D64,Listes!$A$54:$E$60,5,FALSE))),(Forfaitaires!$E64*(VLOOKUP(Forfaitaires!$D64,Listes!$A$54:$E$60,3,FALSE)))+(VLOOKUP(Forfaitaires!$D64,Listes!$A$54:$E$60,4,FALSE))))))</f>
        <v/>
      </c>
      <c r="L64" s="111" t="str">
        <f>IF($G64="","",IF($C64=Listes!$B$31,IF(Forfaitaires!$E64&lt;=Listes!$B$42,(Forfaitaires!$E64*(VLOOKUP(Forfaitaires!$D64,Listes!$A$43:$E$49,2,FALSE))),IF(Forfaitaires!$E64&gt;Listes!$D$42,(Forfaitaires!$E64*(VLOOKUP(Forfaitaires!$D64,Listes!$A$43:$E$49,5,FALSE))),(Forfaitaires!$E64*(VLOOKUP(Forfaitaires!$D64,Listes!$A$43:$E$49,3,FALSE)))+(VLOOKUP(Forfaitaires!$D64,Listes!$A$43:$E$49,4,FALSE))))))</f>
        <v/>
      </c>
      <c r="M64" s="111" t="str">
        <f>IF($G64="","",IF($C64=Listes!$B$34,Listes!$I$31,IF($C64=Listes!$B$35,(VLOOKUP(Forfaitaires!$F64,Listes!$E$31:$F$36,2,FALSE)),IF($C64=Listes!$B$33,IF(Forfaitaires!$E64&lt;Listes!$A$64,Forfaitaires!$E64*Listes!$A$65,IF(Forfaitaires!$E64&gt;Listes!$D$64,Forfaitaires!$E64*Listes!$D$65,((Forfaitaires!$E64*Listes!$B$65)+Listes!$C$65)))))))</f>
        <v/>
      </c>
      <c r="N64" s="114" t="str">
        <f t="shared" si="1"/>
        <v/>
      </c>
      <c r="O64" s="106"/>
    </row>
    <row r="65" spans="1:15" ht="20.100000000000001" customHeight="1" x14ac:dyDescent="0.25">
      <c r="A65" s="51">
        <v>60</v>
      </c>
      <c r="B65" s="24"/>
      <c r="C65" s="24"/>
      <c r="D65" s="24"/>
      <c r="E65" s="24"/>
      <c r="F65" s="24"/>
      <c r="G65" s="139" t="str">
        <f>IF(C65="","",IF(C65="","",(VLOOKUP(C65,Listes!$B$31:$C$35,2,FALSE))))</f>
        <v/>
      </c>
      <c r="H65" s="24" t="str">
        <f t="shared" si="0"/>
        <v/>
      </c>
      <c r="I65" s="292"/>
      <c r="J65" s="114" t="str">
        <f>IF(G65="","",IF(G65="","",(VLOOKUP(G65,Listes!$C$31:$D$35,2,FALSE))))</f>
        <v/>
      </c>
      <c r="K65" s="111" t="str">
        <f>IF($G65="","",IF($C65=Listes!$B$32,IF(Forfaitaires!$E65&lt;=Listes!$B$53,(Forfaitaires!$E65*(VLOOKUP(Forfaitaires!$D65,Listes!$A$54:$E$60,2,FALSE))),IF(Forfaitaires!$E65&gt;Listes!$E$53,(Forfaitaires!$E65*(VLOOKUP(Forfaitaires!$D65,Listes!$A$54:$E$60,5,FALSE))),(Forfaitaires!$E65*(VLOOKUP(Forfaitaires!$D65,Listes!$A$54:$E$60,3,FALSE)))+(VLOOKUP(Forfaitaires!$D65,Listes!$A$54:$E$60,4,FALSE))))))</f>
        <v/>
      </c>
      <c r="L65" s="111" t="str">
        <f>IF($G65="","",IF($C65=Listes!$B$31,IF(Forfaitaires!$E65&lt;=Listes!$B$42,(Forfaitaires!$E65*(VLOOKUP(Forfaitaires!$D65,Listes!$A$43:$E$49,2,FALSE))),IF(Forfaitaires!$E65&gt;Listes!$D$42,(Forfaitaires!$E65*(VLOOKUP(Forfaitaires!$D65,Listes!$A$43:$E$49,5,FALSE))),(Forfaitaires!$E65*(VLOOKUP(Forfaitaires!$D65,Listes!$A$43:$E$49,3,FALSE)))+(VLOOKUP(Forfaitaires!$D65,Listes!$A$43:$E$49,4,FALSE))))))</f>
        <v/>
      </c>
      <c r="M65" s="111" t="str">
        <f>IF($G65="","",IF($C65=Listes!$B$34,Listes!$I$31,IF($C65=Listes!$B$35,(VLOOKUP(Forfaitaires!$F65,Listes!$E$31:$F$36,2,FALSE)),IF($C65=Listes!$B$33,IF(Forfaitaires!$E65&lt;Listes!$A$64,Forfaitaires!$E65*Listes!$A$65,IF(Forfaitaires!$E65&gt;Listes!$D$64,Forfaitaires!$E65*Listes!$D$65,((Forfaitaires!$E65*Listes!$B$65)+Listes!$C$65)))))))</f>
        <v/>
      </c>
      <c r="N65" s="114" t="str">
        <f t="shared" si="1"/>
        <v/>
      </c>
      <c r="O65" s="106"/>
    </row>
    <row r="66" spans="1:15" ht="20.100000000000001" customHeight="1" x14ac:dyDescent="0.25">
      <c r="A66" s="51">
        <v>61</v>
      </c>
      <c r="B66" s="24"/>
      <c r="C66" s="24"/>
      <c r="D66" s="24"/>
      <c r="E66" s="24"/>
      <c r="F66" s="24"/>
      <c r="G66" s="139" t="str">
        <f>IF(C66="","",IF(C66="","",(VLOOKUP(C66,Listes!$B$31:$C$35,2,FALSE))))</f>
        <v/>
      </c>
      <c r="H66" s="24" t="str">
        <f t="shared" si="0"/>
        <v/>
      </c>
      <c r="I66" s="292"/>
      <c r="J66" s="114" t="str">
        <f>IF(G66="","",IF(G66="","",(VLOOKUP(G66,Listes!$C$31:$D$35,2,FALSE))))</f>
        <v/>
      </c>
      <c r="K66" s="111" t="str">
        <f>IF($G66="","",IF($C66=Listes!$B$32,IF(Forfaitaires!$E66&lt;=Listes!$B$53,(Forfaitaires!$E66*(VLOOKUP(Forfaitaires!$D66,Listes!$A$54:$E$60,2,FALSE))),IF(Forfaitaires!$E66&gt;Listes!$E$53,(Forfaitaires!$E66*(VLOOKUP(Forfaitaires!$D66,Listes!$A$54:$E$60,5,FALSE))),(Forfaitaires!$E66*(VLOOKUP(Forfaitaires!$D66,Listes!$A$54:$E$60,3,FALSE)))+(VLOOKUP(Forfaitaires!$D66,Listes!$A$54:$E$60,4,FALSE))))))</f>
        <v/>
      </c>
      <c r="L66" s="111" t="str">
        <f>IF($G66="","",IF($C66=Listes!$B$31,IF(Forfaitaires!$E66&lt;=Listes!$B$42,(Forfaitaires!$E66*(VLOOKUP(Forfaitaires!$D66,Listes!$A$43:$E$49,2,FALSE))),IF(Forfaitaires!$E66&gt;Listes!$D$42,(Forfaitaires!$E66*(VLOOKUP(Forfaitaires!$D66,Listes!$A$43:$E$49,5,FALSE))),(Forfaitaires!$E66*(VLOOKUP(Forfaitaires!$D66,Listes!$A$43:$E$49,3,FALSE)))+(VLOOKUP(Forfaitaires!$D66,Listes!$A$43:$E$49,4,FALSE))))))</f>
        <v/>
      </c>
      <c r="M66" s="111" t="str">
        <f>IF($G66="","",IF($C66=Listes!$B$34,Listes!$I$31,IF($C66=Listes!$B$35,(VLOOKUP(Forfaitaires!$F66,Listes!$E$31:$F$36,2,FALSE)),IF($C66=Listes!$B$33,IF(Forfaitaires!$E66&lt;Listes!$A$64,Forfaitaires!$E66*Listes!$A$65,IF(Forfaitaires!$E66&gt;Listes!$D$64,Forfaitaires!$E66*Listes!$D$65,((Forfaitaires!$E66*Listes!$B$65)+Listes!$C$65)))))))</f>
        <v/>
      </c>
      <c r="N66" s="114" t="str">
        <f t="shared" si="1"/>
        <v/>
      </c>
      <c r="O66" s="106"/>
    </row>
    <row r="67" spans="1:15" ht="20.100000000000001" customHeight="1" x14ac:dyDescent="0.25">
      <c r="A67" s="51">
        <v>62</v>
      </c>
      <c r="B67" s="24"/>
      <c r="C67" s="24"/>
      <c r="D67" s="24"/>
      <c r="E67" s="24"/>
      <c r="F67" s="24"/>
      <c r="G67" s="139" t="str">
        <f>IF(C67="","",IF(C67="","",(VLOOKUP(C67,Listes!$B$31:$C$35,2,FALSE))))</f>
        <v/>
      </c>
      <c r="H67" s="24" t="str">
        <f t="shared" si="0"/>
        <v/>
      </c>
      <c r="I67" s="292"/>
      <c r="J67" s="114" t="str">
        <f>IF(G67="","",IF(G67="","",(VLOOKUP(G67,Listes!$C$31:$D$35,2,FALSE))))</f>
        <v/>
      </c>
      <c r="K67" s="111" t="str">
        <f>IF($G67="","",IF($C67=Listes!$B$32,IF(Forfaitaires!$E67&lt;=Listes!$B$53,(Forfaitaires!$E67*(VLOOKUP(Forfaitaires!$D67,Listes!$A$54:$E$60,2,FALSE))),IF(Forfaitaires!$E67&gt;Listes!$E$53,(Forfaitaires!$E67*(VLOOKUP(Forfaitaires!$D67,Listes!$A$54:$E$60,5,FALSE))),(Forfaitaires!$E67*(VLOOKUP(Forfaitaires!$D67,Listes!$A$54:$E$60,3,FALSE)))+(VLOOKUP(Forfaitaires!$D67,Listes!$A$54:$E$60,4,FALSE))))))</f>
        <v/>
      </c>
      <c r="L67" s="111" t="str">
        <f>IF($G67="","",IF($C67=Listes!$B$31,IF(Forfaitaires!$E67&lt;=Listes!$B$42,(Forfaitaires!$E67*(VLOOKUP(Forfaitaires!$D67,Listes!$A$43:$E$49,2,FALSE))),IF(Forfaitaires!$E67&gt;Listes!$D$42,(Forfaitaires!$E67*(VLOOKUP(Forfaitaires!$D67,Listes!$A$43:$E$49,5,FALSE))),(Forfaitaires!$E67*(VLOOKUP(Forfaitaires!$D67,Listes!$A$43:$E$49,3,FALSE)))+(VLOOKUP(Forfaitaires!$D67,Listes!$A$43:$E$49,4,FALSE))))))</f>
        <v/>
      </c>
      <c r="M67" s="111" t="str">
        <f>IF($G67="","",IF($C67=Listes!$B$34,Listes!$I$31,IF($C67=Listes!$B$35,(VLOOKUP(Forfaitaires!$F67,Listes!$E$31:$F$36,2,FALSE)),IF($C67=Listes!$B$33,IF(Forfaitaires!$E67&lt;Listes!$A$64,Forfaitaires!$E67*Listes!$A$65,IF(Forfaitaires!$E67&gt;Listes!$D$64,Forfaitaires!$E67*Listes!$D$65,((Forfaitaires!$E67*Listes!$B$65)+Listes!$C$65)))))))</f>
        <v/>
      </c>
      <c r="N67" s="114" t="str">
        <f t="shared" si="1"/>
        <v/>
      </c>
      <c r="O67" s="106"/>
    </row>
    <row r="68" spans="1:15" ht="20.100000000000001" customHeight="1" x14ac:dyDescent="0.25">
      <c r="A68" s="51">
        <v>63</v>
      </c>
      <c r="B68" s="24"/>
      <c r="C68" s="24"/>
      <c r="D68" s="24"/>
      <c r="E68" s="24"/>
      <c r="F68" s="24"/>
      <c r="G68" s="139" t="str">
        <f>IF(C68="","",IF(C68="","",(VLOOKUP(C68,Listes!$B$31:$C$35,2,FALSE))))</f>
        <v/>
      </c>
      <c r="H68" s="24" t="str">
        <f t="shared" si="0"/>
        <v/>
      </c>
      <c r="I68" s="292"/>
      <c r="J68" s="114" t="str">
        <f>IF(G68="","",IF(G68="","",(VLOOKUP(G68,Listes!$C$31:$D$35,2,FALSE))))</f>
        <v/>
      </c>
      <c r="K68" s="111" t="str">
        <f>IF($G68="","",IF($C68=Listes!$B$32,IF(Forfaitaires!$E68&lt;=Listes!$B$53,(Forfaitaires!$E68*(VLOOKUP(Forfaitaires!$D68,Listes!$A$54:$E$60,2,FALSE))),IF(Forfaitaires!$E68&gt;Listes!$E$53,(Forfaitaires!$E68*(VLOOKUP(Forfaitaires!$D68,Listes!$A$54:$E$60,5,FALSE))),(Forfaitaires!$E68*(VLOOKUP(Forfaitaires!$D68,Listes!$A$54:$E$60,3,FALSE)))+(VLOOKUP(Forfaitaires!$D68,Listes!$A$54:$E$60,4,FALSE))))))</f>
        <v/>
      </c>
      <c r="L68" s="111" t="str">
        <f>IF($G68="","",IF($C68=Listes!$B$31,IF(Forfaitaires!$E68&lt;=Listes!$B$42,(Forfaitaires!$E68*(VLOOKUP(Forfaitaires!$D68,Listes!$A$43:$E$49,2,FALSE))),IF(Forfaitaires!$E68&gt;Listes!$D$42,(Forfaitaires!$E68*(VLOOKUP(Forfaitaires!$D68,Listes!$A$43:$E$49,5,FALSE))),(Forfaitaires!$E68*(VLOOKUP(Forfaitaires!$D68,Listes!$A$43:$E$49,3,FALSE)))+(VLOOKUP(Forfaitaires!$D68,Listes!$A$43:$E$49,4,FALSE))))))</f>
        <v/>
      </c>
      <c r="M68" s="111" t="str">
        <f>IF($G68="","",IF($C68=Listes!$B$34,Listes!$I$31,IF($C68=Listes!$B$35,(VLOOKUP(Forfaitaires!$F68,Listes!$E$31:$F$36,2,FALSE)),IF($C68=Listes!$B$33,IF(Forfaitaires!$E68&lt;Listes!$A$64,Forfaitaires!$E68*Listes!$A$65,IF(Forfaitaires!$E68&gt;Listes!$D$64,Forfaitaires!$E68*Listes!$D$65,((Forfaitaires!$E68*Listes!$B$65)+Listes!$C$65)))))))</f>
        <v/>
      </c>
      <c r="N68" s="114" t="str">
        <f t="shared" si="1"/>
        <v/>
      </c>
      <c r="O68" s="106"/>
    </row>
    <row r="69" spans="1:15" ht="20.100000000000001" customHeight="1" x14ac:dyDescent="0.25">
      <c r="A69" s="51">
        <v>64</v>
      </c>
      <c r="B69" s="24"/>
      <c r="C69" s="24"/>
      <c r="D69" s="24"/>
      <c r="E69" s="24"/>
      <c r="F69" s="24"/>
      <c r="G69" s="139" t="str">
        <f>IF(C69="","",IF(C69="","",(VLOOKUP(C69,Listes!$B$31:$C$35,2,FALSE))))</f>
        <v/>
      </c>
      <c r="H69" s="24" t="str">
        <f t="shared" si="0"/>
        <v/>
      </c>
      <c r="I69" s="292"/>
      <c r="J69" s="114" t="str">
        <f>IF(G69="","",IF(G69="","",(VLOOKUP(G69,Listes!$C$31:$D$35,2,FALSE))))</f>
        <v/>
      </c>
      <c r="K69" s="111" t="str">
        <f>IF($G69="","",IF($C69=Listes!$B$32,IF(Forfaitaires!$E69&lt;=Listes!$B$53,(Forfaitaires!$E69*(VLOOKUP(Forfaitaires!$D69,Listes!$A$54:$E$60,2,FALSE))),IF(Forfaitaires!$E69&gt;Listes!$E$53,(Forfaitaires!$E69*(VLOOKUP(Forfaitaires!$D69,Listes!$A$54:$E$60,5,FALSE))),(Forfaitaires!$E69*(VLOOKUP(Forfaitaires!$D69,Listes!$A$54:$E$60,3,FALSE)))+(VLOOKUP(Forfaitaires!$D69,Listes!$A$54:$E$60,4,FALSE))))))</f>
        <v/>
      </c>
      <c r="L69" s="111" t="str">
        <f>IF($G69="","",IF($C69=Listes!$B$31,IF(Forfaitaires!$E69&lt;=Listes!$B$42,(Forfaitaires!$E69*(VLOOKUP(Forfaitaires!$D69,Listes!$A$43:$E$49,2,FALSE))),IF(Forfaitaires!$E69&gt;Listes!$D$42,(Forfaitaires!$E69*(VLOOKUP(Forfaitaires!$D69,Listes!$A$43:$E$49,5,FALSE))),(Forfaitaires!$E69*(VLOOKUP(Forfaitaires!$D69,Listes!$A$43:$E$49,3,FALSE)))+(VLOOKUP(Forfaitaires!$D69,Listes!$A$43:$E$49,4,FALSE))))))</f>
        <v/>
      </c>
      <c r="M69" s="111" t="str">
        <f>IF($G69="","",IF($C69=Listes!$B$34,Listes!$I$31,IF($C69=Listes!$B$35,(VLOOKUP(Forfaitaires!$F69,Listes!$E$31:$F$36,2,FALSE)),IF($C69=Listes!$B$33,IF(Forfaitaires!$E69&lt;Listes!$A$64,Forfaitaires!$E69*Listes!$A$65,IF(Forfaitaires!$E69&gt;Listes!$D$64,Forfaitaires!$E69*Listes!$D$65,((Forfaitaires!$E69*Listes!$B$65)+Listes!$C$65)))))))</f>
        <v/>
      </c>
      <c r="N69" s="114" t="str">
        <f t="shared" si="1"/>
        <v/>
      </c>
      <c r="O69" s="106"/>
    </row>
    <row r="70" spans="1:15" ht="20.100000000000001" customHeight="1" x14ac:dyDescent="0.25">
      <c r="A70" s="51">
        <v>65</v>
      </c>
      <c r="B70" s="24"/>
      <c r="C70" s="24"/>
      <c r="D70" s="24"/>
      <c r="E70" s="24"/>
      <c r="F70" s="24"/>
      <c r="G70" s="139" t="str">
        <f>IF(C70="","",IF(C70="","",(VLOOKUP(C70,Listes!$B$31:$C$35,2,FALSE))))</f>
        <v/>
      </c>
      <c r="H70" s="24" t="str">
        <f t="shared" ref="H70:H133" si="2">IF(G70="Frais de déplacement (barèmes kilométriques) ",1,"")</f>
        <v/>
      </c>
      <c r="I70" s="292"/>
      <c r="J70" s="114" t="str">
        <f>IF(G70="","",IF(G70="","",(VLOOKUP(G70,Listes!$C$31:$D$35,2,FALSE))))</f>
        <v/>
      </c>
      <c r="K70" s="111" t="str">
        <f>IF($G70="","",IF($C70=Listes!$B$32,IF(Forfaitaires!$E70&lt;=Listes!$B$53,(Forfaitaires!$E70*(VLOOKUP(Forfaitaires!$D70,Listes!$A$54:$E$60,2,FALSE))),IF(Forfaitaires!$E70&gt;Listes!$E$53,(Forfaitaires!$E70*(VLOOKUP(Forfaitaires!$D70,Listes!$A$54:$E$60,5,FALSE))),(Forfaitaires!$E70*(VLOOKUP(Forfaitaires!$D70,Listes!$A$54:$E$60,3,FALSE)))+(VLOOKUP(Forfaitaires!$D70,Listes!$A$54:$E$60,4,FALSE))))))</f>
        <v/>
      </c>
      <c r="L70" s="111" t="str">
        <f>IF($G70="","",IF($C70=Listes!$B$31,IF(Forfaitaires!$E70&lt;=Listes!$B$42,(Forfaitaires!$E70*(VLOOKUP(Forfaitaires!$D70,Listes!$A$43:$E$49,2,FALSE))),IF(Forfaitaires!$E70&gt;Listes!$D$42,(Forfaitaires!$E70*(VLOOKUP(Forfaitaires!$D70,Listes!$A$43:$E$49,5,FALSE))),(Forfaitaires!$E70*(VLOOKUP(Forfaitaires!$D70,Listes!$A$43:$E$49,3,FALSE)))+(VLOOKUP(Forfaitaires!$D70,Listes!$A$43:$E$49,4,FALSE))))))</f>
        <v/>
      </c>
      <c r="M70" s="111" t="str">
        <f>IF($G70="","",IF($C70=Listes!$B$34,Listes!$I$31,IF($C70=Listes!$B$35,(VLOOKUP(Forfaitaires!$F70,Listes!$E$31:$F$36,2,FALSE)),IF($C70=Listes!$B$33,IF(Forfaitaires!$E70&lt;Listes!$A$64,Forfaitaires!$E70*Listes!$A$65,IF(Forfaitaires!$E70&gt;Listes!$D$64,Forfaitaires!$E70*Listes!$D$65,((Forfaitaires!$E70*Listes!$B$65)+Listes!$C$65)))))))</f>
        <v/>
      </c>
      <c r="N70" s="114" t="str">
        <f t="shared" ref="N70:N133" si="3">IF($H70="","",($M70+$L70+$K70)*$H70)</f>
        <v/>
      </c>
      <c r="O70" s="106"/>
    </row>
    <row r="71" spans="1:15" ht="20.100000000000001" customHeight="1" x14ac:dyDescent="0.25">
      <c r="A71" s="51">
        <v>66</v>
      </c>
      <c r="B71" s="24"/>
      <c r="C71" s="24"/>
      <c r="D71" s="24"/>
      <c r="E71" s="24"/>
      <c r="F71" s="24"/>
      <c r="G71" s="139" t="str">
        <f>IF(C71="","",IF(C71="","",(VLOOKUP(C71,Listes!$B$31:$C$35,2,FALSE))))</f>
        <v/>
      </c>
      <c r="H71" s="24" t="str">
        <f t="shared" si="2"/>
        <v/>
      </c>
      <c r="I71" s="292"/>
      <c r="J71" s="114" t="str">
        <f>IF(G71="","",IF(G71="","",(VLOOKUP(G71,Listes!$C$31:$D$35,2,FALSE))))</f>
        <v/>
      </c>
      <c r="K71" s="111" t="str">
        <f>IF($G71="","",IF($C71=Listes!$B$32,IF(Forfaitaires!$E71&lt;=Listes!$B$53,(Forfaitaires!$E71*(VLOOKUP(Forfaitaires!$D71,Listes!$A$54:$E$60,2,FALSE))),IF(Forfaitaires!$E71&gt;Listes!$E$53,(Forfaitaires!$E71*(VLOOKUP(Forfaitaires!$D71,Listes!$A$54:$E$60,5,FALSE))),(Forfaitaires!$E71*(VLOOKUP(Forfaitaires!$D71,Listes!$A$54:$E$60,3,FALSE)))+(VLOOKUP(Forfaitaires!$D71,Listes!$A$54:$E$60,4,FALSE))))))</f>
        <v/>
      </c>
      <c r="L71" s="111" t="str">
        <f>IF($G71="","",IF($C71=Listes!$B$31,IF(Forfaitaires!$E71&lt;=Listes!$B$42,(Forfaitaires!$E71*(VLOOKUP(Forfaitaires!$D71,Listes!$A$43:$E$49,2,FALSE))),IF(Forfaitaires!$E71&gt;Listes!$D$42,(Forfaitaires!$E71*(VLOOKUP(Forfaitaires!$D71,Listes!$A$43:$E$49,5,FALSE))),(Forfaitaires!$E71*(VLOOKUP(Forfaitaires!$D71,Listes!$A$43:$E$49,3,FALSE)))+(VLOOKUP(Forfaitaires!$D71,Listes!$A$43:$E$49,4,FALSE))))))</f>
        <v/>
      </c>
      <c r="M71" s="111" t="str">
        <f>IF($G71="","",IF($C71=Listes!$B$34,Listes!$I$31,IF($C71=Listes!$B$35,(VLOOKUP(Forfaitaires!$F71,Listes!$E$31:$F$36,2,FALSE)),IF($C71=Listes!$B$33,IF(Forfaitaires!$E71&lt;Listes!$A$64,Forfaitaires!$E71*Listes!$A$65,IF(Forfaitaires!$E71&gt;Listes!$D$64,Forfaitaires!$E71*Listes!$D$65,((Forfaitaires!$E71*Listes!$B$65)+Listes!$C$65)))))))</f>
        <v/>
      </c>
      <c r="N71" s="114" t="str">
        <f t="shared" si="3"/>
        <v/>
      </c>
      <c r="O71" s="106"/>
    </row>
    <row r="72" spans="1:15" ht="20.100000000000001" customHeight="1" x14ac:dyDescent="0.25">
      <c r="A72" s="51">
        <v>67</v>
      </c>
      <c r="B72" s="24"/>
      <c r="C72" s="24"/>
      <c r="D72" s="24"/>
      <c r="E72" s="24"/>
      <c r="F72" s="24"/>
      <c r="G72" s="139" t="str">
        <f>IF(C72="","",IF(C72="","",(VLOOKUP(C72,Listes!$B$31:$C$35,2,FALSE))))</f>
        <v/>
      </c>
      <c r="H72" s="24" t="str">
        <f t="shared" si="2"/>
        <v/>
      </c>
      <c r="I72" s="292"/>
      <c r="J72" s="114" t="str">
        <f>IF(G72="","",IF(G72="","",(VLOOKUP(G72,Listes!$C$31:$D$35,2,FALSE))))</f>
        <v/>
      </c>
      <c r="K72" s="111" t="str">
        <f>IF($G72="","",IF($C72=Listes!$B$32,IF(Forfaitaires!$E72&lt;=Listes!$B$53,(Forfaitaires!$E72*(VLOOKUP(Forfaitaires!$D72,Listes!$A$54:$E$60,2,FALSE))),IF(Forfaitaires!$E72&gt;Listes!$E$53,(Forfaitaires!$E72*(VLOOKUP(Forfaitaires!$D72,Listes!$A$54:$E$60,5,FALSE))),(Forfaitaires!$E72*(VLOOKUP(Forfaitaires!$D72,Listes!$A$54:$E$60,3,FALSE)))+(VLOOKUP(Forfaitaires!$D72,Listes!$A$54:$E$60,4,FALSE))))))</f>
        <v/>
      </c>
      <c r="L72" s="111" t="str">
        <f>IF($G72="","",IF($C72=Listes!$B$31,IF(Forfaitaires!$E72&lt;=Listes!$B$42,(Forfaitaires!$E72*(VLOOKUP(Forfaitaires!$D72,Listes!$A$43:$E$49,2,FALSE))),IF(Forfaitaires!$E72&gt;Listes!$D$42,(Forfaitaires!$E72*(VLOOKUP(Forfaitaires!$D72,Listes!$A$43:$E$49,5,FALSE))),(Forfaitaires!$E72*(VLOOKUP(Forfaitaires!$D72,Listes!$A$43:$E$49,3,FALSE)))+(VLOOKUP(Forfaitaires!$D72,Listes!$A$43:$E$49,4,FALSE))))))</f>
        <v/>
      </c>
      <c r="M72" s="111" t="str">
        <f>IF($G72="","",IF($C72=Listes!$B$34,Listes!$I$31,IF($C72=Listes!$B$35,(VLOOKUP(Forfaitaires!$F72,Listes!$E$31:$F$36,2,FALSE)),IF($C72=Listes!$B$33,IF(Forfaitaires!$E72&lt;Listes!$A$64,Forfaitaires!$E72*Listes!$A$65,IF(Forfaitaires!$E72&gt;Listes!$D$64,Forfaitaires!$E72*Listes!$D$65,((Forfaitaires!$E72*Listes!$B$65)+Listes!$C$65)))))))</f>
        <v/>
      </c>
      <c r="N72" s="114" t="str">
        <f t="shared" si="3"/>
        <v/>
      </c>
      <c r="O72" s="106"/>
    </row>
    <row r="73" spans="1:15" ht="20.100000000000001" customHeight="1" x14ac:dyDescent="0.25">
      <c r="A73" s="51">
        <v>68</v>
      </c>
      <c r="B73" s="24"/>
      <c r="C73" s="24"/>
      <c r="D73" s="24"/>
      <c r="E73" s="24"/>
      <c r="F73" s="24"/>
      <c r="G73" s="139" t="str">
        <f>IF(C73="","",IF(C73="","",(VLOOKUP(C73,Listes!$B$31:$C$35,2,FALSE))))</f>
        <v/>
      </c>
      <c r="H73" s="24" t="str">
        <f t="shared" si="2"/>
        <v/>
      </c>
      <c r="I73" s="292"/>
      <c r="J73" s="114" t="str">
        <f>IF(G73="","",IF(G73="","",(VLOOKUP(G73,Listes!$C$31:$D$35,2,FALSE))))</f>
        <v/>
      </c>
      <c r="K73" s="111" t="str">
        <f>IF($G73="","",IF($C73=Listes!$B$32,IF(Forfaitaires!$E73&lt;=Listes!$B$53,(Forfaitaires!$E73*(VLOOKUP(Forfaitaires!$D73,Listes!$A$54:$E$60,2,FALSE))),IF(Forfaitaires!$E73&gt;Listes!$E$53,(Forfaitaires!$E73*(VLOOKUP(Forfaitaires!$D73,Listes!$A$54:$E$60,5,FALSE))),(Forfaitaires!$E73*(VLOOKUP(Forfaitaires!$D73,Listes!$A$54:$E$60,3,FALSE)))+(VLOOKUP(Forfaitaires!$D73,Listes!$A$54:$E$60,4,FALSE))))))</f>
        <v/>
      </c>
      <c r="L73" s="111" t="str">
        <f>IF($G73="","",IF($C73=Listes!$B$31,IF(Forfaitaires!$E73&lt;=Listes!$B$42,(Forfaitaires!$E73*(VLOOKUP(Forfaitaires!$D73,Listes!$A$43:$E$49,2,FALSE))),IF(Forfaitaires!$E73&gt;Listes!$D$42,(Forfaitaires!$E73*(VLOOKUP(Forfaitaires!$D73,Listes!$A$43:$E$49,5,FALSE))),(Forfaitaires!$E73*(VLOOKUP(Forfaitaires!$D73,Listes!$A$43:$E$49,3,FALSE)))+(VLOOKUP(Forfaitaires!$D73,Listes!$A$43:$E$49,4,FALSE))))))</f>
        <v/>
      </c>
      <c r="M73" s="111" t="str">
        <f>IF($G73="","",IF($C73=Listes!$B$34,Listes!$I$31,IF($C73=Listes!$B$35,(VLOOKUP(Forfaitaires!$F73,Listes!$E$31:$F$36,2,FALSE)),IF($C73=Listes!$B$33,IF(Forfaitaires!$E73&lt;Listes!$A$64,Forfaitaires!$E73*Listes!$A$65,IF(Forfaitaires!$E73&gt;Listes!$D$64,Forfaitaires!$E73*Listes!$D$65,((Forfaitaires!$E73*Listes!$B$65)+Listes!$C$65)))))))</f>
        <v/>
      </c>
      <c r="N73" s="114" t="str">
        <f t="shared" si="3"/>
        <v/>
      </c>
      <c r="O73" s="106"/>
    </row>
    <row r="74" spans="1:15" ht="20.100000000000001" customHeight="1" x14ac:dyDescent="0.25">
      <c r="A74" s="51">
        <v>69</v>
      </c>
      <c r="B74" s="24"/>
      <c r="C74" s="24"/>
      <c r="D74" s="24"/>
      <c r="E74" s="24"/>
      <c r="F74" s="24"/>
      <c r="G74" s="139" t="str">
        <f>IF(C74="","",IF(C74="","",(VLOOKUP(C74,Listes!$B$31:$C$35,2,FALSE))))</f>
        <v/>
      </c>
      <c r="H74" s="24" t="str">
        <f t="shared" si="2"/>
        <v/>
      </c>
      <c r="I74" s="292"/>
      <c r="J74" s="114" t="str">
        <f>IF(G74="","",IF(G74="","",(VLOOKUP(G74,Listes!$C$31:$D$35,2,FALSE))))</f>
        <v/>
      </c>
      <c r="K74" s="111" t="str">
        <f>IF($G74="","",IF($C74=Listes!$B$32,IF(Forfaitaires!$E74&lt;=Listes!$B$53,(Forfaitaires!$E74*(VLOOKUP(Forfaitaires!$D74,Listes!$A$54:$E$60,2,FALSE))),IF(Forfaitaires!$E74&gt;Listes!$E$53,(Forfaitaires!$E74*(VLOOKUP(Forfaitaires!$D74,Listes!$A$54:$E$60,5,FALSE))),(Forfaitaires!$E74*(VLOOKUP(Forfaitaires!$D74,Listes!$A$54:$E$60,3,FALSE)))+(VLOOKUP(Forfaitaires!$D74,Listes!$A$54:$E$60,4,FALSE))))))</f>
        <v/>
      </c>
      <c r="L74" s="111" t="str">
        <f>IF($G74="","",IF($C74=Listes!$B$31,IF(Forfaitaires!$E74&lt;=Listes!$B$42,(Forfaitaires!$E74*(VLOOKUP(Forfaitaires!$D74,Listes!$A$43:$E$49,2,FALSE))),IF(Forfaitaires!$E74&gt;Listes!$D$42,(Forfaitaires!$E74*(VLOOKUP(Forfaitaires!$D74,Listes!$A$43:$E$49,5,FALSE))),(Forfaitaires!$E74*(VLOOKUP(Forfaitaires!$D74,Listes!$A$43:$E$49,3,FALSE)))+(VLOOKUP(Forfaitaires!$D74,Listes!$A$43:$E$49,4,FALSE))))))</f>
        <v/>
      </c>
      <c r="M74" s="111" t="str">
        <f>IF($G74="","",IF($C74=Listes!$B$34,Listes!$I$31,IF($C74=Listes!$B$35,(VLOOKUP(Forfaitaires!$F74,Listes!$E$31:$F$36,2,FALSE)),IF($C74=Listes!$B$33,IF(Forfaitaires!$E74&lt;Listes!$A$64,Forfaitaires!$E74*Listes!$A$65,IF(Forfaitaires!$E74&gt;Listes!$D$64,Forfaitaires!$E74*Listes!$D$65,((Forfaitaires!$E74*Listes!$B$65)+Listes!$C$65)))))))</f>
        <v/>
      </c>
      <c r="N74" s="114" t="str">
        <f t="shared" si="3"/>
        <v/>
      </c>
      <c r="O74" s="106"/>
    </row>
    <row r="75" spans="1:15" ht="20.100000000000001" customHeight="1" x14ac:dyDescent="0.25">
      <c r="A75" s="51">
        <v>70</v>
      </c>
      <c r="B75" s="24"/>
      <c r="C75" s="24"/>
      <c r="D75" s="24"/>
      <c r="E75" s="24"/>
      <c r="F75" s="24"/>
      <c r="G75" s="139" t="str">
        <f>IF(C75="","",IF(C75="","",(VLOOKUP(C75,Listes!$B$31:$C$35,2,FALSE))))</f>
        <v/>
      </c>
      <c r="H75" s="24" t="str">
        <f t="shared" si="2"/>
        <v/>
      </c>
      <c r="I75" s="292"/>
      <c r="J75" s="114" t="str">
        <f>IF(G75="","",IF(G75="","",(VLOOKUP(G75,Listes!$C$31:$D$35,2,FALSE))))</f>
        <v/>
      </c>
      <c r="K75" s="111" t="str">
        <f>IF($G75="","",IF($C75=Listes!$B$32,IF(Forfaitaires!$E75&lt;=Listes!$B$53,(Forfaitaires!$E75*(VLOOKUP(Forfaitaires!$D75,Listes!$A$54:$E$60,2,FALSE))),IF(Forfaitaires!$E75&gt;Listes!$E$53,(Forfaitaires!$E75*(VLOOKUP(Forfaitaires!$D75,Listes!$A$54:$E$60,5,FALSE))),(Forfaitaires!$E75*(VLOOKUP(Forfaitaires!$D75,Listes!$A$54:$E$60,3,FALSE)))+(VLOOKUP(Forfaitaires!$D75,Listes!$A$54:$E$60,4,FALSE))))))</f>
        <v/>
      </c>
      <c r="L75" s="111" t="str">
        <f>IF($G75="","",IF($C75=Listes!$B$31,IF(Forfaitaires!$E75&lt;=Listes!$B$42,(Forfaitaires!$E75*(VLOOKUP(Forfaitaires!$D75,Listes!$A$43:$E$49,2,FALSE))),IF(Forfaitaires!$E75&gt;Listes!$D$42,(Forfaitaires!$E75*(VLOOKUP(Forfaitaires!$D75,Listes!$A$43:$E$49,5,FALSE))),(Forfaitaires!$E75*(VLOOKUP(Forfaitaires!$D75,Listes!$A$43:$E$49,3,FALSE)))+(VLOOKUP(Forfaitaires!$D75,Listes!$A$43:$E$49,4,FALSE))))))</f>
        <v/>
      </c>
      <c r="M75" s="111" t="str">
        <f>IF($G75="","",IF($C75=Listes!$B$34,Listes!$I$31,IF($C75=Listes!$B$35,(VLOOKUP(Forfaitaires!$F75,Listes!$E$31:$F$36,2,FALSE)),IF($C75=Listes!$B$33,IF(Forfaitaires!$E75&lt;Listes!$A$64,Forfaitaires!$E75*Listes!$A$65,IF(Forfaitaires!$E75&gt;Listes!$D$64,Forfaitaires!$E75*Listes!$D$65,((Forfaitaires!$E75*Listes!$B$65)+Listes!$C$65)))))))</f>
        <v/>
      </c>
      <c r="N75" s="114" t="str">
        <f t="shared" si="3"/>
        <v/>
      </c>
      <c r="O75" s="106"/>
    </row>
    <row r="76" spans="1:15" ht="20.100000000000001" customHeight="1" x14ac:dyDescent="0.25">
      <c r="A76" s="51">
        <v>71</v>
      </c>
      <c r="B76" s="24"/>
      <c r="C76" s="24"/>
      <c r="D76" s="24"/>
      <c r="E76" s="24"/>
      <c r="F76" s="24"/>
      <c r="G76" s="139" t="str">
        <f>IF(C76="","",IF(C76="","",(VLOOKUP(C76,Listes!$B$31:$C$35,2,FALSE))))</f>
        <v/>
      </c>
      <c r="H76" s="24" t="str">
        <f t="shared" si="2"/>
        <v/>
      </c>
      <c r="I76" s="292"/>
      <c r="J76" s="114" t="str">
        <f>IF(G76="","",IF(G76="","",(VLOOKUP(G76,Listes!$C$31:$D$35,2,FALSE))))</f>
        <v/>
      </c>
      <c r="K76" s="111" t="str">
        <f>IF($G76="","",IF($C76=Listes!$B$32,IF(Forfaitaires!$E76&lt;=Listes!$B$53,(Forfaitaires!$E76*(VLOOKUP(Forfaitaires!$D76,Listes!$A$54:$E$60,2,FALSE))),IF(Forfaitaires!$E76&gt;Listes!$E$53,(Forfaitaires!$E76*(VLOOKUP(Forfaitaires!$D76,Listes!$A$54:$E$60,5,FALSE))),(Forfaitaires!$E76*(VLOOKUP(Forfaitaires!$D76,Listes!$A$54:$E$60,3,FALSE)))+(VLOOKUP(Forfaitaires!$D76,Listes!$A$54:$E$60,4,FALSE))))))</f>
        <v/>
      </c>
      <c r="L76" s="111" t="str">
        <f>IF($G76="","",IF($C76=Listes!$B$31,IF(Forfaitaires!$E76&lt;=Listes!$B$42,(Forfaitaires!$E76*(VLOOKUP(Forfaitaires!$D76,Listes!$A$43:$E$49,2,FALSE))),IF(Forfaitaires!$E76&gt;Listes!$D$42,(Forfaitaires!$E76*(VLOOKUP(Forfaitaires!$D76,Listes!$A$43:$E$49,5,FALSE))),(Forfaitaires!$E76*(VLOOKUP(Forfaitaires!$D76,Listes!$A$43:$E$49,3,FALSE)))+(VLOOKUP(Forfaitaires!$D76,Listes!$A$43:$E$49,4,FALSE))))))</f>
        <v/>
      </c>
      <c r="M76" s="111" t="str">
        <f>IF($G76="","",IF($C76=Listes!$B$34,Listes!$I$31,IF($C76=Listes!$B$35,(VLOOKUP(Forfaitaires!$F76,Listes!$E$31:$F$36,2,FALSE)),IF($C76=Listes!$B$33,IF(Forfaitaires!$E76&lt;Listes!$A$64,Forfaitaires!$E76*Listes!$A$65,IF(Forfaitaires!$E76&gt;Listes!$D$64,Forfaitaires!$E76*Listes!$D$65,((Forfaitaires!$E76*Listes!$B$65)+Listes!$C$65)))))))</f>
        <v/>
      </c>
      <c r="N76" s="114" t="str">
        <f t="shared" si="3"/>
        <v/>
      </c>
      <c r="O76" s="106"/>
    </row>
    <row r="77" spans="1:15" ht="20.100000000000001" customHeight="1" x14ac:dyDescent="0.25">
      <c r="A77" s="51">
        <v>72</v>
      </c>
      <c r="B77" s="24"/>
      <c r="C77" s="24"/>
      <c r="D77" s="24"/>
      <c r="E77" s="24"/>
      <c r="F77" s="24"/>
      <c r="G77" s="139" t="str">
        <f>IF(C77="","",IF(C77="","",(VLOOKUP(C77,Listes!$B$31:$C$35,2,FALSE))))</f>
        <v/>
      </c>
      <c r="H77" s="24" t="str">
        <f t="shared" si="2"/>
        <v/>
      </c>
      <c r="I77" s="292"/>
      <c r="J77" s="114" t="str">
        <f>IF(G77="","",IF(G77="","",(VLOOKUP(G77,Listes!$C$31:$D$35,2,FALSE))))</f>
        <v/>
      </c>
      <c r="K77" s="111" t="str">
        <f>IF($G77="","",IF($C77=Listes!$B$32,IF(Forfaitaires!$E77&lt;=Listes!$B$53,(Forfaitaires!$E77*(VLOOKUP(Forfaitaires!$D77,Listes!$A$54:$E$60,2,FALSE))),IF(Forfaitaires!$E77&gt;Listes!$E$53,(Forfaitaires!$E77*(VLOOKUP(Forfaitaires!$D77,Listes!$A$54:$E$60,5,FALSE))),(Forfaitaires!$E77*(VLOOKUP(Forfaitaires!$D77,Listes!$A$54:$E$60,3,FALSE)))+(VLOOKUP(Forfaitaires!$D77,Listes!$A$54:$E$60,4,FALSE))))))</f>
        <v/>
      </c>
      <c r="L77" s="111" t="str">
        <f>IF($G77="","",IF($C77=Listes!$B$31,IF(Forfaitaires!$E77&lt;=Listes!$B$42,(Forfaitaires!$E77*(VLOOKUP(Forfaitaires!$D77,Listes!$A$43:$E$49,2,FALSE))),IF(Forfaitaires!$E77&gt;Listes!$D$42,(Forfaitaires!$E77*(VLOOKUP(Forfaitaires!$D77,Listes!$A$43:$E$49,5,FALSE))),(Forfaitaires!$E77*(VLOOKUP(Forfaitaires!$D77,Listes!$A$43:$E$49,3,FALSE)))+(VLOOKUP(Forfaitaires!$D77,Listes!$A$43:$E$49,4,FALSE))))))</f>
        <v/>
      </c>
      <c r="M77" s="111" t="str">
        <f>IF($G77="","",IF($C77=Listes!$B$34,Listes!$I$31,IF($C77=Listes!$B$35,(VLOOKUP(Forfaitaires!$F77,Listes!$E$31:$F$36,2,FALSE)),IF($C77=Listes!$B$33,IF(Forfaitaires!$E77&lt;Listes!$A$64,Forfaitaires!$E77*Listes!$A$65,IF(Forfaitaires!$E77&gt;Listes!$D$64,Forfaitaires!$E77*Listes!$D$65,((Forfaitaires!$E77*Listes!$B$65)+Listes!$C$65)))))))</f>
        <v/>
      </c>
      <c r="N77" s="114" t="str">
        <f t="shared" si="3"/>
        <v/>
      </c>
      <c r="O77" s="106"/>
    </row>
    <row r="78" spans="1:15" ht="20.100000000000001" customHeight="1" x14ac:dyDescent="0.25">
      <c r="A78" s="51">
        <v>73</v>
      </c>
      <c r="B78" s="24"/>
      <c r="C78" s="24"/>
      <c r="D78" s="24"/>
      <c r="E78" s="24"/>
      <c r="F78" s="24"/>
      <c r="G78" s="139" t="str">
        <f>IF(C78="","",IF(C78="","",(VLOOKUP(C78,Listes!$B$31:$C$35,2,FALSE))))</f>
        <v/>
      </c>
      <c r="H78" s="24" t="str">
        <f t="shared" si="2"/>
        <v/>
      </c>
      <c r="I78" s="292"/>
      <c r="J78" s="114" t="str">
        <f>IF(G78="","",IF(G78="","",(VLOOKUP(G78,Listes!$C$31:$D$35,2,FALSE))))</f>
        <v/>
      </c>
      <c r="K78" s="111" t="str">
        <f>IF($G78="","",IF($C78=Listes!$B$32,IF(Forfaitaires!$E78&lt;=Listes!$B$53,(Forfaitaires!$E78*(VLOOKUP(Forfaitaires!$D78,Listes!$A$54:$E$60,2,FALSE))),IF(Forfaitaires!$E78&gt;Listes!$E$53,(Forfaitaires!$E78*(VLOOKUP(Forfaitaires!$D78,Listes!$A$54:$E$60,5,FALSE))),(Forfaitaires!$E78*(VLOOKUP(Forfaitaires!$D78,Listes!$A$54:$E$60,3,FALSE)))+(VLOOKUP(Forfaitaires!$D78,Listes!$A$54:$E$60,4,FALSE))))))</f>
        <v/>
      </c>
      <c r="L78" s="111" t="str">
        <f>IF($G78="","",IF($C78=Listes!$B$31,IF(Forfaitaires!$E78&lt;=Listes!$B$42,(Forfaitaires!$E78*(VLOOKUP(Forfaitaires!$D78,Listes!$A$43:$E$49,2,FALSE))),IF(Forfaitaires!$E78&gt;Listes!$D$42,(Forfaitaires!$E78*(VLOOKUP(Forfaitaires!$D78,Listes!$A$43:$E$49,5,FALSE))),(Forfaitaires!$E78*(VLOOKUP(Forfaitaires!$D78,Listes!$A$43:$E$49,3,FALSE)))+(VLOOKUP(Forfaitaires!$D78,Listes!$A$43:$E$49,4,FALSE))))))</f>
        <v/>
      </c>
      <c r="M78" s="111" t="str">
        <f>IF($G78="","",IF($C78=Listes!$B$34,Listes!$I$31,IF($C78=Listes!$B$35,(VLOOKUP(Forfaitaires!$F78,Listes!$E$31:$F$36,2,FALSE)),IF($C78=Listes!$B$33,IF(Forfaitaires!$E78&lt;Listes!$A$64,Forfaitaires!$E78*Listes!$A$65,IF(Forfaitaires!$E78&gt;Listes!$D$64,Forfaitaires!$E78*Listes!$D$65,((Forfaitaires!$E78*Listes!$B$65)+Listes!$C$65)))))))</f>
        <v/>
      </c>
      <c r="N78" s="114" t="str">
        <f t="shared" si="3"/>
        <v/>
      </c>
      <c r="O78" s="106"/>
    </row>
    <row r="79" spans="1:15" ht="20.100000000000001" customHeight="1" x14ac:dyDescent="0.25">
      <c r="A79" s="51">
        <v>74</v>
      </c>
      <c r="B79" s="24"/>
      <c r="C79" s="24"/>
      <c r="D79" s="24"/>
      <c r="E79" s="24"/>
      <c r="F79" s="24"/>
      <c r="G79" s="139" t="str">
        <f>IF(C79="","",IF(C79="","",(VLOOKUP(C79,Listes!$B$31:$C$35,2,FALSE))))</f>
        <v/>
      </c>
      <c r="H79" s="24" t="str">
        <f t="shared" si="2"/>
        <v/>
      </c>
      <c r="I79" s="292"/>
      <c r="J79" s="114" t="str">
        <f>IF(G79="","",IF(G79="","",(VLOOKUP(G79,Listes!$C$31:$D$35,2,FALSE))))</f>
        <v/>
      </c>
      <c r="K79" s="111" t="str">
        <f>IF($G79="","",IF($C79=Listes!$B$32,IF(Forfaitaires!$E79&lt;=Listes!$B$53,(Forfaitaires!$E79*(VLOOKUP(Forfaitaires!$D79,Listes!$A$54:$E$60,2,FALSE))),IF(Forfaitaires!$E79&gt;Listes!$E$53,(Forfaitaires!$E79*(VLOOKUP(Forfaitaires!$D79,Listes!$A$54:$E$60,5,FALSE))),(Forfaitaires!$E79*(VLOOKUP(Forfaitaires!$D79,Listes!$A$54:$E$60,3,FALSE)))+(VLOOKUP(Forfaitaires!$D79,Listes!$A$54:$E$60,4,FALSE))))))</f>
        <v/>
      </c>
      <c r="L79" s="111" t="str">
        <f>IF($G79="","",IF($C79=Listes!$B$31,IF(Forfaitaires!$E79&lt;=Listes!$B$42,(Forfaitaires!$E79*(VLOOKUP(Forfaitaires!$D79,Listes!$A$43:$E$49,2,FALSE))),IF(Forfaitaires!$E79&gt;Listes!$D$42,(Forfaitaires!$E79*(VLOOKUP(Forfaitaires!$D79,Listes!$A$43:$E$49,5,FALSE))),(Forfaitaires!$E79*(VLOOKUP(Forfaitaires!$D79,Listes!$A$43:$E$49,3,FALSE)))+(VLOOKUP(Forfaitaires!$D79,Listes!$A$43:$E$49,4,FALSE))))))</f>
        <v/>
      </c>
      <c r="M79" s="111" t="str">
        <f>IF($G79="","",IF($C79=Listes!$B$34,Listes!$I$31,IF($C79=Listes!$B$35,(VLOOKUP(Forfaitaires!$F79,Listes!$E$31:$F$36,2,FALSE)),IF($C79=Listes!$B$33,IF(Forfaitaires!$E79&lt;Listes!$A$64,Forfaitaires!$E79*Listes!$A$65,IF(Forfaitaires!$E79&gt;Listes!$D$64,Forfaitaires!$E79*Listes!$D$65,((Forfaitaires!$E79*Listes!$B$65)+Listes!$C$65)))))))</f>
        <v/>
      </c>
      <c r="N79" s="114" t="str">
        <f t="shared" si="3"/>
        <v/>
      </c>
      <c r="O79" s="106"/>
    </row>
    <row r="80" spans="1:15" ht="20.100000000000001" customHeight="1" x14ac:dyDescent="0.25">
      <c r="A80" s="51">
        <v>75</v>
      </c>
      <c r="B80" s="24"/>
      <c r="C80" s="24"/>
      <c r="D80" s="24"/>
      <c r="E80" s="24"/>
      <c r="F80" s="24"/>
      <c r="G80" s="139" t="str">
        <f>IF(C80="","",IF(C80="","",(VLOOKUP(C80,Listes!$B$31:$C$35,2,FALSE))))</f>
        <v/>
      </c>
      <c r="H80" s="24" t="str">
        <f t="shared" si="2"/>
        <v/>
      </c>
      <c r="I80" s="292"/>
      <c r="J80" s="114" t="str">
        <f>IF(G80="","",IF(G80="","",(VLOOKUP(G80,Listes!$C$31:$D$35,2,FALSE))))</f>
        <v/>
      </c>
      <c r="K80" s="111" t="str">
        <f>IF($G80="","",IF($C80=Listes!$B$32,IF(Forfaitaires!$E80&lt;=Listes!$B$53,(Forfaitaires!$E80*(VLOOKUP(Forfaitaires!$D80,Listes!$A$54:$E$60,2,FALSE))),IF(Forfaitaires!$E80&gt;Listes!$E$53,(Forfaitaires!$E80*(VLOOKUP(Forfaitaires!$D80,Listes!$A$54:$E$60,5,FALSE))),(Forfaitaires!$E80*(VLOOKUP(Forfaitaires!$D80,Listes!$A$54:$E$60,3,FALSE)))+(VLOOKUP(Forfaitaires!$D80,Listes!$A$54:$E$60,4,FALSE))))))</f>
        <v/>
      </c>
      <c r="L80" s="111" t="str">
        <f>IF($G80="","",IF($C80=Listes!$B$31,IF(Forfaitaires!$E80&lt;=Listes!$B$42,(Forfaitaires!$E80*(VLOOKUP(Forfaitaires!$D80,Listes!$A$43:$E$49,2,FALSE))),IF(Forfaitaires!$E80&gt;Listes!$D$42,(Forfaitaires!$E80*(VLOOKUP(Forfaitaires!$D80,Listes!$A$43:$E$49,5,FALSE))),(Forfaitaires!$E80*(VLOOKUP(Forfaitaires!$D80,Listes!$A$43:$E$49,3,FALSE)))+(VLOOKUP(Forfaitaires!$D80,Listes!$A$43:$E$49,4,FALSE))))))</f>
        <v/>
      </c>
      <c r="M80" s="111" t="str">
        <f>IF($G80="","",IF($C80=Listes!$B$34,Listes!$I$31,IF($C80=Listes!$B$35,(VLOOKUP(Forfaitaires!$F80,Listes!$E$31:$F$36,2,FALSE)),IF($C80=Listes!$B$33,IF(Forfaitaires!$E80&lt;Listes!$A$64,Forfaitaires!$E80*Listes!$A$65,IF(Forfaitaires!$E80&gt;Listes!$D$64,Forfaitaires!$E80*Listes!$D$65,((Forfaitaires!$E80*Listes!$B$65)+Listes!$C$65)))))))</f>
        <v/>
      </c>
      <c r="N80" s="114" t="str">
        <f t="shared" si="3"/>
        <v/>
      </c>
      <c r="O80" s="106"/>
    </row>
    <row r="81" spans="1:15" ht="20.100000000000001" customHeight="1" x14ac:dyDescent="0.25">
      <c r="A81" s="51">
        <v>76</v>
      </c>
      <c r="B81" s="24"/>
      <c r="C81" s="24"/>
      <c r="D81" s="24"/>
      <c r="E81" s="24"/>
      <c r="F81" s="24"/>
      <c r="G81" s="139" t="str">
        <f>IF(C81="","",IF(C81="","",(VLOOKUP(C81,Listes!$B$31:$C$35,2,FALSE))))</f>
        <v/>
      </c>
      <c r="H81" s="24" t="str">
        <f t="shared" si="2"/>
        <v/>
      </c>
      <c r="I81" s="292"/>
      <c r="J81" s="114" t="str">
        <f>IF(G81="","",IF(G81="","",(VLOOKUP(G81,Listes!$C$31:$D$35,2,FALSE))))</f>
        <v/>
      </c>
      <c r="K81" s="111" t="str">
        <f>IF($G81="","",IF($C81=Listes!$B$32,IF(Forfaitaires!$E81&lt;=Listes!$B$53,(Forfaitaires!$E81*(VLOOKUP(Forfaitaires!$D81,Listes!$A$54:$E$60,2,FALSE))),IF(Forfaitaires!$E81&gt;Listes!$E$53,(Forfaitaires!$E81*(VLOOKUP(Forfaitaires!$D81,Listes!$A$54:$E$60,5,FALSE))),(Forfaitaires!$E81*(VLOOKUP(Forfaitaires!$D81,Listes!$A$54:$E$60,3,FALSE)))+(VLOOKUP(Forfaitaires!$D81,Listes!$A$54:$E$60,4,FALSE))))))</f>
        <v/>
      </c>
      <c r="L81" s="111" t="str">
        <f>IF($G81="","",IF($C81=Listes!$B$31,IF(Forfaitaires!$E81&lt;=Listes!$B$42,(Forfaitaires!$E81*(VLOOKUP(Forfaitaires!$D81,Listes!$A$43:$E$49,2,FALSE))),IF(Forfaitaires!$E81&gt;Listes!$D$42,(Forfaitaires!$E81*(VLOOKUP(Forfaitaires!$D81,Listes!$A$43:$E$49,5,FALSE))),(Forfaitaires!$E81*(VLOOKUP(Forfaitaires!$D81,Listes!$A$43:$E$49,3,FALSE)))+(VLOOKUP(Forfaitaires!$D81,Listes!$A$43:$E$49,4,FALSE))))))</f>
        <v/>
      </c>
      <c r="M81" s="111" t="str">
        <f>IF($G81="","",IF($C81=Listes!$B$34,Listes!$I$31,IF($C81=Listes!$B$35,(VLOOKUP(Forfaitaires!$F81,Listes!$E$31:$F$36,2,FALSE)),IF($C81=Listes!$B$33,IF(Forfaitaires!$E81&lt;Listes!$A$64,Forfaitaires!$E81*Listes!$A$65,IF(Forfaitaires!$E81&gt;Listes!$D$64,Forfaitaires!$E81*Listes!$D$65,((Forfaitaires!$E81*Listes!$B$65)+Listes!$C$65)))))))</f>
        <v/>
      </c>
      <c r="N81" s="114" t="str">
        <f t="shared" si="3"/>
        <v/>
      </c>
      <c r="O81" s="106"/>
    </row>
    <row r="82" spans="1:15" ht="20.100000000000001" customHeight="1" x14ac:dyDescent="0.25">
      <c r="A82" s="51">
        <v>77</v>
      </c>
      <c r="B82" s="24"/>
      <c r="C82" s="24"/>
      <c r="D82" s="24"/>
      <c r="E82" s="24"/>
      <c r="F82" s="24"/>
      <c r="G82" s="139" t="str">
        <f>IF(C82="","",IF(C82="","",(VLOOKUP(C82,Listes!$B$31:$C$35,2,FALSE))))</f>
        <v/>
      </c>
      <c r="H82" s="24" t="str">
        <f t="shared" si="2"/>
        <v/>
      </c>
      <c r="I82" s="292"/>
      <c r="J82" s="114" t="str">
        <f>IF(G82="","",IF(G82="","",(VLOOKUP(G82,Listes!$C$31:$D$35,2,FALSE))))</f>
        <v/>
      </c>
      <c r="K82" s="111" t="str">
        <f>IF($G82="","",IF($C82=Listes!$B$32,IF(Forfaitaires!$E82&lt;=Listes!$B$53,(Forfaitaires!$E82*(VLOOKUP(Forfaitaires!$D82,Listes!$A$54:$E$60,2,FALSE))),IF(Forfaitaires!$E82&gt;Listes!$E$53,(Forfaitaires!$E82*(VLOOKUP(Forfaitaires!$D82,Listes!$A$54:$E$60,5,FALSE))),(Forfaitaires!$E82*(VLOOKUP(Forfaitaires!$D82,Listes!$A$54:$E$60,3,FALSE)))+(VLOOKUP(Forfaitaires!$D82,Listes!$A$54:$E$60,4,FALSE))))))</f>
        <v/>
      </c>
      <c r="L82" s="111" t="str">
        <f>IF($G82="","",IF($C82=Listes!$B$31,IF(Forfaitaires!$E82&lt;=Listes!$B$42,(Forfaitaires!$E82*(VLOOKUP(Forfaitaires!$D82,Listes!$A$43:$E$49,2,FALSE))),IF(Forfaitaires!$E82&gt;Listes!$D$42,(Forfaitaires!$E82*(VLOOKUP(Forfaitaires!$D82,Listes!$A$43:$E$49,5,FALSE))),(Forfaitaires!$E82*(VLOOKUP(Forfaitaires!$D82,Listes!$A$43:$E$49,3,FALSE)))+(VLOOKUP(Forfaitaires!$D82,Listes!$A$43:$E$49,4,FALSE))))))</f>
        <v/>
      </c>
      <c r="M82" s="111" t="str">
        <f>IF($G82="","",IF($C82=Listes!$B$34,Listes!$I$31,IF($C82=Listes!$B$35,(VLOOKUP(Forfaitaires!$F82,Listes!$E$31:$F$36,2,FALSE)),IF($C82=Listes!$B$33,IF(Forfaitaires!$E82&lt;Listes!$A$64,Forfaitaires!$E82*Listes!$A$65,IF(Forfaitaires!$E82&gt;Listes!$D$64,Forfaitaires!$E82*Listes!$D$65,((Forfaitaires!$E82*Listes!$B$65)+Listes!$C$65)))))))</f>
        <v/>
      </c>
      <c r="N82" s="114" t="str">
        <f t="shared" si="3"/>
        <v/>
      </c>
      <c r="O82" s="106"/>
    </row>
    <row r="83" spans="1:15" ht="20.100000000000001" customHeight="1" x14ac:dyDescent="0.25">
      <c r="A83" s="51">
        <v>78</v>
      </c>
      <c r="B83" s="24"/>
      <c r="C83" s="24"/>
      <c r="D83" s="24"/>
      <c r="E83" s="24"/>
      <c r="F83" s="24"/>
      <c r="G83" s="139" t="str">
        <f>IF(C83="","",IF(C83="","",(VLOOKUP(C83,Listes!$B$31:$C$35,2,FALSE))))</f>
        <v/>
      </c>
      <c r="H83" s="24" t="str">
        <f t="shared" si="2"/>
        <v/>
      </c>
      <c r="I83" s="292"/>
      <c r="J83" s="114" t="str">
        <f>IF(G83="","",IF(G83="","",(VLOOKUP(G83,Listes!$C$31:$D$35,2,FALSE))))</f>
        <v/>
      </c>
      <c r="K83" s="111" t="str">
        <f>IF($G83="","",IF($C83=Listes!$B$32,IF(Forfaitaires!$E83&lt;=Listes!$B$53,(Forfaitaires!$E83*(VLOOKUP(Forfaitaires!$D83,Listes!$A$54:$E$60,2,FALSE))),IF(Forfaitaires!$E83&gt;Listes!$E$53,(Forfaitaires!$E83*(VLOOKUP(Forfaitaires!$D83,Listes!$A$54:$E$60,5,FALSE))),(Forfaitaires!$E83*(VLOOKUP(Forfaitaires!$D83,Listes!$A$54:$E$60,3,FALSE)))+(VLOOKUP(Forfaitaires!$D83,Listes!$A$54:$E$60,4,FALSE))))))</f>
        <v/>
      </c>
      <c r="L83" s="111" t="str">
        <f>IF($G83="","",IF($C83=Listes!$B$31,IF(Forfaitaires!$E83&lt;=Listes!$B$42,(Forfaitaires!$E83*(VLOOKUP(Forfaitaires!$D83,Listes!$A$43:$E$49,2,FALSE))),IF(Forfaitaires!$E83&gt;Listes!$D$42,(Forfaitaires!$E83*(VLOOKUP(Forfaitaires!$D83,Listes!$A$43:$E$49,5,FALSE))),(Forfaitaires!$E83*(VLOOKUP(Forfaitaires!$D83,Listes!$A$43:$E$49,3,FALSE)))+(VLOOKUP(Forfaitaires!$D83,Listes!$A$43:$E$49,4,FALSE))))))</f>
        <v/>
      </c>
      <c r="M83" s="111" t="str">
        <f>IF($G83="","",IF($C83=Listes!$B$34,Listes!$I$31,IF($C83=Listes!$B$35,(VLOOKUP(Forfaitaires!$F83,Listes!$E$31:$F$36,2,FALSE)),IF($C83=Listes!$B$33,IF(Forfaitaires!$E83&lt;Listes!$A$64,Forfaitaires!$E83*Listes!$A$65,IF(Forfaitaires!$E83&gt;Listes!$D$64,Forfaitaires!$E83*Listes!$D$65,((Forfaitaires!$E83*Listes!$B$65)+Listes!$C$65)))))))</f>
        <v/>
      </c>
      <c r="N83" s="114" t="str">
        <f t="shared" si="3"/>
        <v/>
      </c>
      <c r="O83" s="106"/>
    </row>
    <row r="84" spans="1:15" ht="20.100000000000001" customHeight="1" x14ac:dyDescent="0.25">
      <c r="A84" s="51">
        <v>79</v>
      </c>
      <c r="B84" s="24"/>
      <c r="C84" s="24"/>
      <c r="D84" s="24"/>
      <c r="E84" s="24"/>
      <c r="F84" s="24"/>
      <c r="G84" s="139" t="str">
        <f>IF(C84="","",IF(C84="","",(VLOOKUP(C84,Listes!$B$31:$C$35,2,FALSE))))</f>
        <v/>
      </c>
      <c r="H84" s="24" t="str">
        <f t="shared" si="2"/>
        <v/>
      </c>
      <c r="I84" s="292"/>
      <c r="J84" s="114" t="str">
        <f>IF(G84="","",IF(G84="","",(VLOOKUP(G84,Listes!$C$31:$D$35,2,FALSE))))</f>
        <v/>
      </c>
      <c r="K84" s="111" t="str">
        <f>IF($G84="","",IF($C84=Listes!$B$32,IF(Forfaitaires!$E84&lt;=Listes!$B$53,(Forfaitaires!$E84*(VLOOKUP(Forfaitaires!$D84,Listes!$A$54:$E$60,2,FALSE))),IF(Forfaitaires!$E84&gt;Listes!$E$53,(Forfaitaires!$E84*(VLOOKUP(Forfaitaires!$D84,Listes!$A$54:$E$60,5,FALSE))),(Forfaitaires!$E84*(VLOOKUP(Forfaitaires!$D84,Listes!$A$54:$E$60,3,FALSE)))+(VLOOKUP(Forfaitaires!$D84,Listes!$A$54:$E$60,4,FALSE))))))</f>
        <v/>
      </c>
      <c r="L84" s="111" t="str">
        <f>IF($G84="","",IF($C84=Listes!$B$31,IF(Forfaitaires!$E84&lt;=Listes!$B$42,(Forfaitaires!$E84*(VLOOKUP(Forfaitaires!$D84,Listes!$A$43:$E$49,2,FALSE))),IF(Forfaitaires!$E84&gt;Listes!$D$42,(Forfaitaires!$E84*(VLOOKUP(Forfaitaires!$D84,Listes!$A$43:$E$49,5,FALSE))),(Forfaitaires!$E84*(VLOOKUP(Forfaitaires!$D84,Listes!$A$43:$E$49,3,FALSE)))+(VLOOKUP(Forfaitaires!$D84,Listes!$A$43:$E$49,4,FALSE))))))</f>
        <v/>
      </c>
      <c r="M84" s="111" t="str">
        <f>IF($G84="","",IF($C84=Listes!$B$34,Listes!$I$31,IF($C84=Listes!$B$35,(VLOOKUP(Forfaitaires!$F84,Listes!$E$31:$F$36,2,FALSE)),IF($C84=Listes!$B$33,IF(Forfaitaires!$E84&lt;Listes!$A$64,Forfaitaires!$E84*Listes!$A$65,IF(Forfaitaires!$E84&gt;Listes!$D$64,Forfaitaires!$E84*Listes!$D$65,((Forfaitaires!$E84*Listes!$B$65)+Listes!$C$65)))))))</f>
        <v/>
      </c>
      <c r="N84" s="114" t="str">
        <f t="shared" si="3"/>
        <v/>
      </c>
      <c r="O84" s="106"/>
    </row>
    <row r="85" spans="1:15" ht="20.100000000000001" customHeight="1" x14ac:dyDescent="0.25">
      <c r="A85" s="51">
        <v>80</v>
      </c>
      <c r="B85" s="24"/>
      <c r="C85" s="24"/>
      <c r="D85" s="24"/>
      <c r="E85" s="24"/>
      <c r="F85" s="24"/>
      <c r="G85" s="139" t="str">
        <f>IF(C85="","",IF(C85="","",(VLOOKUP(C85,Listes!$B$31:$C$35,2,FALSE))))</f>
        <v/>
      </c>
      <c r="H85" s="24" t="str">
        <f t="shared" si="2"/>
        <v/>
      </c>
      <c r="I85" s="292"/>
      <c r="J85" s="114" t="str">
        <f>IF(G85="","",IF(G85="","",(VLOOKUP(G85,Listes!$C$31:$D$35,2,FALSE))))</f>
        <v/>
      </c>
      <c r="K85" s="111" t="str">
        <f>IF($G85="","",IF($C85=Listes!$B$32,IF(Forfaitaires!$E85&lt;=Listes!$B$53,(Forfaitaires!$E85*(VLOOKUP(Forfaitaires!$D85,Listes!$A$54:$E$60,2,FALSE))),IF(Forfaitaires!$E85&gt;Listes!$E$53,(Forfaitaires!$E85*(VLOOKUP(Forfaitaires!$D85,Listes!$A$54:$E$60,5,FALSE))),(Forfaitaires!$E85*(VLOOKUP(Forfaitaires!$D85,Listes!$A$54:$E$60,3,FALSE)))+(VLOOKUP(Forfaitaires!$D85,Listes!$A$54:$E$60,4,FALSE))))))</f>
        <v/>
      </c>
      <c r="L85" s="111" t="str">
        <f>IF($G85="","",IF($C85=Listes!$B$31,IF(Forfaitaires!$E85&lt;=Listes!$B$42,(Forfaitaires!$E85*(VLOOKUP(Forfaitaires!$D85,Listes!$A$43:$E$49,2,FALSE))),IF(Forfaitaires!$E85&gt;Listes!$D$42,(Forfaitaires!$E85*(VLOOKUP(Forfaitaires!$D85,Listes!$A$43:$E$49,5,FALSE))),(Forfaitaires!$E85*(VLOOKUP(Forfaitaires!$D85,Listes!$A$43:$E$49,3,FALSE)))+(VLOOKUP(Forfaitaires!$D85,Listes!$A$43:$E$49,4,FALSE))))))</f>
        <v/>
      </c>
      <c r="M85" s="111" t="str">
        <f>IF($G85="","",IF($C85=Listes!$B$34,Listes!$I$31,IF($C85=Listes!$B$35,(VLOOKUP(Forfaitaires!$F85,Listes!$E$31:$F$36,2,FALSE)),IF($C85=Listes!$B$33,IF(Forfaitaires!$E85&lt;Listes!$A$64,Forfaitaires!$E85*Listes!$A$65,IF(Forfaitaires!$E85&gt;Listes!$D$64,Forfaitaires!$E85*Listes!$D$65,((Forfaitaires!$E85*Listes!$B$65)+Listes!$C$65)))))))</f>
        <v/>
      </c>
      <c r="N85" s="114" t="str">
        <f t="shared" si="3"/>
        <v/>
      </c>
      <c r="O85" s="106"/>
    </row>
    <row r="86" spans="1:15" ht="20.100000000000001" customHeight="1" x14ac:dyDescent="0.25">
      <c r="A86" s="51">
        <v>81</v>
      </c>
      <c r="B86" s="24"/>
      <c r="C86" s="24"/>
      <c r="D86" s="24"/>
      <c r="E86" s="24"/>
      <c r="F86" s="24"/>
      <c r="G86" s="139" t="str">
        <f>IF(C86="","",IF(C86="","",(VLOOKUP(C86,Listes!$B$31:$C$35,2,FALSE))))</f>
        <v/>
      </c>
      <c r="H86" s="24" t="str">
        <f t="shared" si="2"/>
        <v/>
      </c>
      <c r="I86" s="292"/>
      <c r="J86" s="114" t="str">
        <f>IF(G86="","",IF(G86="","",(VLOOKUP(G86,Listes!$C$31:$D$35,2,FALSE))))</f>
        <v/>
      </c>
      <c r="K86" s="111" t="str">
        <f>IF($G86="","",IF($C86=Listes!$B$32,IF(Forfaitaires!$E86&lt;=Listes!$B$53,(Forfaitaires!$E86*(VLOOKUP(Forfaitaires!$D86,Listes!$A$54:$E$60,2,FALSE))),IF(Forfaitaires!$E86&gt;Listes!$E$53,(Forfaitaires!$E86*(VLOOKUP(Forfaitaires!$D86,Listes!$A$54:$E$60,5,FALSE))),(Forfaitaires!$E86*(VLOOKUP(Forfaitaires!$D86,Listes!$A$54:$E$60,3,FALSE)))+(VLOOKUP(Forfaitaires!$D86,Listes!$A$54:$E$60,4,FALSE))))))</f>
        <v/>
      </c>
      <c r="L86" s="111" t="str">
        <f>IF($G86="","",IF($C86=Listes!$B$31,IF(Forfaitaires!$E86&lt;=Listes!$B$42,(Forfaitaires!$E86*(VLOOKUP(Forfaitaires!$D86,Listes!$A$43:$E$49,2,FALSE))),IF(Forfaitaires!$E86&gt;Listes!$D$42,(Forfaitaires!$E86*(VLOOKUP(Forfaitaires!$D86,Listes!$A$43:$E$49,5,FALSE))),(Forfaitaires!$E86*(VLOOKUP(Forfaitaires!$D86,Listes!$A$43:$E$49,3,FALSE)))+(VLOOKUP(Forfaitaires!$D86,Listes!$A$43:$E$49,4,FALSE))))))</f>
        <v/>
      </c>
      <c r="M86" s="111" t="str">
        <f>IF($G86="","",IF($C86=Listes!$B$34,Listes!$I$31,IF($C86=Listes!$B$35,(VLOOKUP(Forfaitaires!$F86,Listes!$E$31:$F$36,2,FALSE)),IF($C86=Listes!$B$33,IF(Forfaitaires!$E86&lt;Listes!$A$64,Forfaitaires!$E86*Listes!$A$65,IF(Forfaitaires!$E86&gt;Listes!$D$64,Forfaitaires!$E86*Listes!$D$65,((Forfaitaires!$E86*Listes!$B$65)+Listes!$C$65)))))))</f>
        <v/>
      </c>
      <c r="N86" s="114" t="str">
        <f t="shared" si="3"/>
        <v/>
      </c>
      <c r="O86" s="106"/>
    </row>
    <row r="87" spans="1:15" ht="20.100000000000001" customHeight="1" x14ac:dyDescent="0.25">
      <c r="A87" s="51">
        <v>82</v>
      </c>
      <c r="B87" s="24"/>
      <c r="C87" s="24"/>
      <c r="D87" s="24"/>
      <c r="E87" s="24"/>
      <c r="F87" s="24"/>
      <c r="G87" s="139" t="str">
        <f>IF(C87="","",IF(C87="","",(VLOOKUP(C87,Listes!$B$31:$C$35,2,FALSE))))</f>
        <v/>
      </c>
      <c r="H87" s="24" t="str">
        <f t="shared" si="2"/>
        <v/>
      </c>
      <c r="I87" s="292"/>
      <c r="J87" s="114" t="str">
        <f>IF(G87="","",IF(G87="","",(VLOOKUP(G87,Listes!$C$31:$D$35,2,FALSE))))</f>
        <v/>
      </c>
      <c r="K87" s="111" t="str">
        <f>IF($G87="","",IF($C87=Listes!$B$32,IF(Forfaitaires!$E87&lt;=Listes!$B$53,(Forfaitaires!$E87*(VLOOKUP(Forfaitaires!$D87,Listes!$A$54:$E$60,2,FALSE))),IF(Forfaitaires!$E87&gt;Listes!$E$53,(Forfaitaires!$E87*(VLOOKUP(Forfaitaires!$D87,Listes!$A$54:$E$60,5,FALSE))),(Forfaitaires!$E87*(VLOOKUP(Forfaitaires!$D87,Listes!$A$54:$E$60,3,FALSE)))+(VLOOKUP(Forfaitaires!$D87,Listes!$A$54:$E$60,4,FALSE))))))</f>
        <v/>
      </c>
      <c r="L87" s="111" t="str">
        <f>IF($G87="","",IF($C87=Listes!$B$31,IF(Forfaitaires!$E87&lt;=Listes!$B$42,(Forfaitaires!$E87*(VLOOKUP(Forfaitaires!$D87,Listes!$A$43:$E$49,2,FALSE))),IF(Forfaitaires!$E87&gt;Listes!$D$42,(Forfaitaires!$E87*(VLOOKUP(Forfaitaires!$D87,Listes!$A$43:$E$49,5,FALSE))),(Forfaitaires!$E87*(VLOOKUP(Forfaitaires!$D87,Listes!$A$43:$E$49,3,FALSE)))+(VLOOKUP(Forfaitaires!$D87,Listes!$A$43:$E$49,4,FALSE))))))</f>
        <v/>
      </c>
      <c r="M87" s="111" t="str">
        <f>IF($G87="","",IF($C87=Listes!$B$34,Listes!$I$31,IF($C87=Listes!$B$35,(VLOOKUP(Forfaitaires!$F87,Listes!$E$31:$F$36,2,FALSE)),IF($C87=Listes!$B$33,IF(Forfaitaires!$E87&lt;Listes!$A$64,Forfaitaires!$E87*Listes!$A$65,IF(Forfaitaires!$E87&gt;Listes!$D$64,Forfaitaires!$E87*Listes!$D$65,((Forfaitaires!$E87*Listes!$B$65)+Listes!$C$65)))))))</f>
        <v/>
      </c>
      <c r="N87" s="114" t="str">
        <f t="shared" si="3"/>
        <v/>
      </c>
      <c r="O87" s="106"/>
    </row>
    <row r="88" spans="1:15" ht="20.100000000000001" customHeight="1" x14ac:dyDescent="0.25">
      <c r="A88" s="51">
        <v>83</v>
      </c>
      <c r="B88" s="24"/>
      <c r="C88" s="24"/>
      <c r="D88" s="24"/>
      <c r="E88" s="24"/>
      <c r="F88" s="24"/>
      <c r="G88" s="139" t="str">
        <f>IF(C88="","",IF(C88="","",(VLOOKUP(C88,Listes!$B$31:$C$35,2,FALSE))))</f>
        <v/>
      </c>
      <c r="H88" s="24" t="str">
        <f t="shared" si="2"/>
        <v/>
      </c>
      <c r="I88" s="292"/>
      <c r="J88" s="114" t="str">
        <f>IF(G88="","",IF(G88="","",(VLOOKUP(G88,Listes!$C$31:$D$35,2,FALSE))))</f>
        <v/>
      </c>
      <c r="K88" s="111" t="str">
        <f>IF($G88="","",IF($C88=Listes!$B$32,IF(Forfaitaires!$E88&lt;=Listes!$B$53,(Forfaitaires!$E88*(VLOOKUP(Forfaitaires!$D88,Listes!$A$54:$E$60,2,FALSE))),IF(Forfaitaires!$E88&gt;Listes!$E$53,(Forfaitaires!$E88*(VLOOKUP(Forfaitaires!$D88,Listes!$A$54:$E$60,5,FALSE))),(Forfaitaires!$E88*(VLOOKUP(Forfaitaires!$D88,Listes!$A$54:$E$60,3,FALSE)))+(VLOOKUP(Forfaitaires!$D88,Listes!$A$54:$E$60,4,FALSE))))))</f>
        <v/>
      </c>
      <c r="L88" s="111" t="str">
        <f>IF($G88="","",IF($C88=Listes!$B$31,IF(Forfaitaires!$E88&lt;=Listes!$B$42,(Forfaitaires!$E88*(VLOOKUP(Forfaitaires!$D88,Listes!$A$43:$E$49,2,FALSE))),IF(Forfaitaires!$E88&gt;Listes!$D$42,(Forfaitaires!$E88*(VLOOKUP(Forfaitaires!$D88,Listes!$A$43:$E$49,5,FALSE))),(Forfaitaires!$E88*(VLOOKUP(Forfaitaires!$D88,Listes!$A$43:$E$49,3,FALSE)))+(VLOOKUP(Forfaitaires!$D88,Listes!$A$43:$E$49,4,FALSE))))))</f>
        <v/>
      </c>
      <c r="M88" s="111" t="str">
        <f>IF($G88="","",IF($C88=Listes!$B$34,Listes!$I$31,IF($C88=Listes!$B$35,(VLOOKUP(Forfaitaires!$F88,Listes!$E$31:$F$36,2,FALSE)),IF($C88=Listes!$B$33,IF(Forfaitaires!$E88&lt;Listes!$A$64,Forfaitaires!$E88*Listes!$A$65,IF(Forfaitaires!$E88&gt;Listes!$D$64,Forfaitaires!$E88*Listes!$D$65,((Forfaitaires!$E88*Listes!$B$65)+Listes!$C$65)))))))</f>
        <v/>
      </c>
      <c r="N88" s="114" t="str">
        <f t="shared" si="3"/>
        <v/>
      </c>
      <c r="O88" s="106"/>
    </row>
    <row r="89" spans="1:15" ht="20.100000000000001" customHeight="1" x14ac:dyDescent="0.25">
      <c r="A89" s="51">
        <v>84</v>
      </c>
      <c r="B89" s="24"/>
      <c r="C89" s="24"/>
      <c r="D89" s="24"/>
      <c r="E89" s="24"/>
      <c r="F89" s="24"/>
      <c r="G89" s="139" t="str">
        <f>IF(C89="","",IF(C89="","",(VLOOKUP(C89,Listes!$B$31:$C$35,2,FALSE))))</f>
        <v/>
      </c>
      <c r="H89" s="24" t="str">
        <f t="shared" si="2"/>
        <v/>
      </c>
      <c r="I89" s="292"/>
      <c r="J89" s="114" t="str">
        <f>IF(G89="","",IF(G89="","",(VLOOKUP(G89,Listes!$C$31:$D$35,2,FALSE))))</f>
        <v/>
      </c>
      <c r="K89" s="111" t="str">
        <f>IF($G89="","",IF($C89=Listes!$B$32,IF(Forfaitaires!$E89&lt;=Listes!$B$53,(Forfaitaires!$E89*(VLOOKUP(Forfaitaires!$D89,Listes!$A$54:$E$60,2,FALSE))),IF(Forfaitaires!$E89&gt;Listes!$E$53,(Forfaitaires!$E89*(VLOOKUP(Forfaitaires!$D89,Listes!$A$54:$E$60,5,FALSE))),(Forfaitaires!$E89*(VLOOKUP(Forfaitaires!$D89,Listes!$A$54:$E$60,3,FALSE)))+(VLOOKUP(Forfaitaires!$D89,Listes!$A$54:$E$60,4,FALSE))))))</f>
        <v/>
      </c>
      <c r="L89" s="111" t="str">
        <f>IF($G89="","",IF($C89=Listes!$B$31,IF(Forfaitaires!$E89&lt;=Listes!$B$42,(Forfaitaires!$E89*(VLOOKUP(Forfaitaires!$D89,Listes!$A$43:$E$49,2,FALSE))),IF(Forfaitaires!$E89&gt;Listes!$D$42,(Forfaitaires!$E89*(VLOOKUP(Forfaitaires!$D89,Listes!$A$43:$E$49,5,FALSE))),(Forfaitaires!$E89*(VLOOKUP(Forfaitaires!$D89,Listes!$A$43:$E$49,3,FALSE)))+(VLOOKUP(Forfaitaires!$D89,Listes!$A$43:$E$49,4,FALSE))))))</f>
        <v/>
      </c>
      <c r="M89" s="111" t="str">
        <f>IF($G89="","",IF($C89=Listes!$B$34,Listes!$I$31,IF($C89=Listes!$B$35,(VLOOKUP(Forfaitaires!$F89,Listes!$E$31:$F$36,2,FALSE)),IF($C89=Listes!$B$33,IF(Forfaitaires!$E89&lt;Listes!$A$64,Forfaitaires!$E89*Listes!$A$65,IF(Forfaitaires!$E89&gt;Listes!$D$64,Forfaitaires!$E89*Listes!$D$65,((Forfaitaires!$E89*Listes!$B$65)+Listes!$C$65)))))))</f>
        <v/>
      </c>
      <c r="N89" s="114" t="str">
        <f t="shared" si="3"/>
        <v/>
      </c>
      <c r="O89" s="106"/>
    </row>
    <row r="90" spans="1:15" ht="20.100000000000001" customHeight="1" x14ac:dyDescent="0.25">
      <c r="A90" s="51">
        <v>85</v>
      </c>
      <c r="B90" s="24"/>
      <c r="C90" s="24"/>
      <c r="D90" s="24"/>
      <c r="E90" s="24"/>
      <c r="F90" s="24"/>
      <c r="G90" s="139" t="str">
        <f>IF(C90="","",IF(C90="","",(VLOOKUP(C90,Listes!$B$31:$C$35,2,FALSE))))</f>
        <v/>
      </c>
      <c r="H90" s="24" t="str">
        <f t="shared" si="2"/>
        <v/>
      </c>
      <c r="I90" s="292"/>
      <c r="J90" s="114" t="str">
        <f>IF(G90="","",IF(G90="","",(VLOOKUP(G90,Listes!$C$31:$D$35,2,FALSE))))</f>
        <v/>
      </c>
      <c r="K90" s="111" t="str">
        <f>IF($G90="","",IF($C90=Listes!$B$32,IF(Forfaitaires!$E90&lt;=Listes!$B$53,(Forfaitaires!$E90*(VLOOKUP(Forfaitaires!$D90,Listes!$A$54:$E$60,2,FALSE))),IF(Forfaitaires!$E90&gt;Listes!$E$53,(Forfaitaires!$E90*(VLOOKUP(Forfaitaires!$D90,Listes!$A$54:$E$60,5,FALSE))),(Forfaitaires!$E90*(VLOOKUP(Forfaitaires!$D90,Listes!$A$54:$E$60,3,FALSE)))+(VLOOKUP(Forfaitaires!$D90,Listes!$A$54:$E$60,4,FALSE))))))</f>
        <v/>
      </c>
      <c r="L90" s="111" t="str">
        <f>IF($G90="","",IF($C90=Listes!$B$31,IF(Forfaitaires!$E90&lt;=Listes!$B$42,(Forfaitaires!$E90*(VLOOKUP(Forfaitaires!$D90,Listes!$A$43:$E$49,2,FALSE))),IF(Forfaitaires!$E90&gt;Listes!$D$42,(Forfaitaires!$E90*(VLOOKUP(Forfaitaires!$D90,Listes!$A$43:$E$49,5,FALSE))),(Forfaitaires!$E90*(VLOOKUP(Forfaitaires!$D90,Listes!$A$43:$E$49,3,FALSE)))+(VLOOKUP(Forfaitaires!$D90,Listes!$A$43:$E$49,4,FALSE))))))</f>
        <v/>
      </c>
      <c r="M90" s="111" t="str">
        <f>IF($G90="","",IF($C90=Listes!$B$34,Listes!$I$31,IF($C90=Listes!$B$35,(VLOOKUP(Forfaitaires!$F90,Listes!$E$31:$F$36,2,FALSE)),IF($C90=Listes!$B$33,IF(Forfaitaires!$E90&lt;Listes!$A$64,Forfaitaires!$E90*Listes!$A$65,IF(Forfaitaires!$E90&gt;Listes!$D$64,Forfaitaires!$E90*Listes!$D$65,((Forfaitaires!$E90*Listes!$B$65)+Listes!$C$65)))))))</f>
        <v/>
      </c>
      <c r="N90" s="114" t="str">
        <f t="shared" si="3"/>
        <v/>
      </c>
      <c r="O90" s="106"/>
    </row>
    <row r="91" spans="1:15" ht="20.100000000000001" customHeight="1" x14ac:dyDescent="0.25">
      <c r="A91" s="51">
        <v>86</v>
      </c>
      <c r="B91" s="24"/>
      <c r="C91" s="24"/>
      <c r="D91" s="24"/>
      <c r="E91" s="24"/>
      <c r="F91" s="24"/>
      <c r="G91" s="139" t="str">
        <f>IF(C91="","",IF(C91="","",(VLOOKUP(C91,Listes!$B$31:$C$35,2,FALSE))))</f>
        <v/>
      </c>
      <c r="H91" s="24" t="str">
        <f t="shared" si="2"/>
        <v/>
      </c>
      <c r="I91" s="292"/>
      <c r="J91" s="114" t="str">
        <f>IF(G91="","",IF(G91="","",(VLOOKUP(G91,Listes!$C$31:$D$35,2,FALSE))))</f>
        <v/>
      </c>
      <c r="K91" s="111" t="str">
        <f>IF($G91="","",IF($C91=Listes!$B$32,IF(Forfaitaires!$E91&lt;=Listes!$B$53,(Forfaitaires!$E91*(VLOOKUP(Forfaitaires!$D91,Listes!$A$54:$E$60,2,FALSE))),IF(Forfaitaires!$E91&gt;Listes!$E$53,(Forfaitaires!$E91*(VLOOKUP(Forfaitaires!$D91,Listes!$A$54:$E$60,5,FALSE))),(Forfaitaires!$E91*(VLOOKUP(Forfaitaires!$D91,Listes!$A$54:$E$60,3,FALSE)))+(VLOOKUP(Forfaitaires!$D91,Listes!$A$54:$E$60,4,FALSE))))))</f>
        <v/>
      </c>
      <c r="L91" s="111" t="str">
        <f>IF($G91="","",IF($C91=Listes!$B$31,IF(Forfaitaires!$E91&lt;=Listes!$B$42,(Forfaitaires!$E91*(VLOOKUP(Forfaitaires!$D91,Listes!$A$43:$E$49,2,FALSE))),IF(Forfaitaires!$E91&gt;Listes!$D$42,(Forfaitaires!$E91*(VLOOKUP(Forfaitaires!$D91,Listes!$A$43:$E$49,5,FALSE))),(Forfaitaires!$E91*(VLOOKUP(Forfaitaires!$D91,Listes!$A$43:$E$49,3,FALSE)))+(VLOOKUP(Forfaitaires!$D91,Listes!$A$43:$E$49,4,FALSE))))))</f>
        <v/>
      </c>
      <c r="M91" s="111" t="str">
        <f>IF($G91="","",IF($C91=Listes!$B$34,Listes!$I$31,IF($C91=Listes!$B$35,(VLOOKUP(Forfaitaires!$F91,Listes!$E$31:$F$36,2,FALSE)),IF($C91=Listes!$B$33,IF(Forfaitaires!$E91&lt;Listes!$A$64,Forfaitaires!$E91*Listes!$A$65,IF(Forfaitaires!$E91&gt;Listes!$D$64,Forfaitaires!$E91*Listes!$D$65,((Forfaitaires!$E91*Listes!$B$65)+Listes!$C$65)))))))</f>
        <v/>
      </c>
      <c r="N91" s="114" t="str">
        <f t="shared" si="3"/>
        <v/>
      </c>
      <c r="O91" s="106"/>
    </row>
    <row r="92" spans="1:15" ht="20.100000000000001" customHeight="1" x14ac:dyDescent="0.25">
      <c r="A92" s="51">
        <v>87</v>
      </c>
      <c r="B92" s="24"/>
      <c r="C92" s="24"/>
      <c r="D92" s="24"/>
      <c r="E92" s="24"/>
      <c r="F92" s="24"/>
      <c r="G92" s="139" t="str">
        <f>IF(C92="","",IF(C92="","",(VLOOKUP(C92,Listes!$B$31:$C$35,2,FALSE))))</f>
        <v/>
      </c>
      <c r="H92" s="24" t="str">
        <f t="shared" si="2"/>
        <v/>
      </c>
      <c r="I92" s="292"/>
      <c r="J92" s="114" t="str">
        <f>IF(G92="","",IF(G92="","",(VLOOKUP(G92,Listes!$C$31:$D$35,2,FALSE))))</f>
        <v/>
      </c>
      <c r="K92" s="111" t="str">
        <f>IF($G92="","",IF($C92=Listes!$B$32,IF(Forfaitaires!$E92&lt;=Listes!$B$53,(Forfaitaires!$E92*(VLOOKUP(Forfaitaires!$D92,Listes!$A$54:$E$60,2,FALSE))),IF(Forfaitaires!$E92&gt;Listes!$E$53,(Forfaitaires!$E92*(VLOOKUP(Forfaitaires!$D92,Listes!$A$54:$E$60,5,FALSE))),(Forfaitaires!$E92*(VLOOKUP(Forfaitaires!$D92,Listes!$A$54:$E$60,3,FALSE)))+(VLOOKUP(Forfaitaires!$D92,Listes!$A$54:$E$60,4,FALSE))))))</f>
        <v/>
      </c>
      <c r="L92" s="111" t="str">
        <f>IF($G92="","",IF($C92=Listes!$B$31,IF(Forfaitaires!$E92&lt;=Listes!$B$42,(Forfaitaires!$E92*(VLOOKUP(Forfaitaires!$D92,Listes!$A$43:$E$49,2,FALSE))),IF(Forfaitaires!$E92&gt;Listes!$D$42,(Forfaitaires!$E92*(VLOOKUP(Forfaitaires!$D92,Listes!$A$43:$E$49,5,FALSE))),(Forfaitaires!$E92*(VLOOKUP(Forfaitaires!$D92,Listes!$A$43:$E$49,3,FALSE)))+(VLOOKUP(Forfaitaires!$D92,Listes!$A$43:$E$49,4,FALSE))))))</f>
        <v/>
      </c>
      <c r="M92" s="111" t="str">
        <f>IF($G92="","",IF($C92=Listes!$B$34,Listes!$I$31,IF($C92=Listes!$B$35,(VLOOKUP(Forfaitaires!$F92,Listes!$E$31:$F$36,2,FALSE)),IF($C92=Listes!$B$33,IF(Forfaitaires!$E92&lt;Listes!$A$64,Forfaitaires!$E92*Listes!$A$65,IF(Forfaitaires!$E92&gt;Listes!$D$64,Forfaitaires!$E92*Listes!$D$65,((Forfaitaires!$E92*Listes!$B$65)+Listes!$C$65)))))))</f>
        <v/>
      </c>
      <c r="N92" s="114" t="str">
        <f t="shared" si="3"/>
        <v/>
      </c>
      <c r="O92" s="106"/>
    </row>
    <row r="93" spans="1:15" ht="20.100000000000001" customHeight="1" x14ac:dyDescent="0.25">
      <c r="A93" s="51">
        <v>88</v>
      </c>
      <c r="B93" s="24"/>
      <c r="C93" s="24"/>
      <c r="D93" s="24"/>
      <c r="E93" s="24"/>
      <c r="F93" s="24"/>
      <c r="G93" s="139" t="str">
        <f>IF(C93="","",IF(C93="","",(VLOOKUP(C93,Listes!$B$31:$C$35,2,FALSE))))</f>
        <v/>
      </c>
      <c r="H93" s="24" t="str">
        <f t="shared" si="2"/>
        <v/>
      </c>
      <c r="I93" s="292"/>
      <c r="J93" s="114" t="str">
        <f>IF(G93="","",IF(G93="","",(VLOOKUP(G93,Listes!$C$31:$D$35,2,FALSE))))</f>
        <v/>
      </c>
      <c r="K93" s="111" t="str">
        <f>IF($G93="","",IF($C93=Listes!$B$32,IF(Forfaitaires!$E93&lt;=Listes!$B$53,(Forfaitaires!$E93*(VLOOKUP(Forfaitaires!$D93,Listes!$A$54:$E$60,2,FALSE))),IF(Forfaitaires!$E93&gt;Listes!$E$53,(Forfaitaires!$E93*(VLOOKUP(Forfaitaires!$D93,Listes!$A$54:$E$60,5,FALSE))),(Forfaitaires!$E93*(VLOOKUP(Forfaitaires!$D93,Listes!$A$54:$E$60,3,FALSE)))+(VLOOKUP(Forfaitaires!$D93,Listes!$A$54:$E$60,4,FALSE))))))</f>
        <v/>
      </c>
      <c r="L93" s="111" t="str">
        <f>IF($G93="","",IF($C93=Listes!$B$31,IF(Forfaitaires!$E93&lt;=Listes!$B$42,(Forfaitaires!$E93*(VLOOKUP(Forfaitaires!$D93,Listes!$A$43:$E$49,2,FALSE))),IF(Forfaitaires!$E93&gt;Listes!$D$42,(Forfaitaires!$E93*(VLOOKUP(Forfaitaires!$D93,Listes!$A$43:$E$49,5,FALSE))),(Forfaitaires!$E93*(VLOOKUP(Forfaitaires!$D93,Listes!$A$43:$E$49,3,FALSE)))+(VLOOKUP(Forfaitaires!$D93,Listes!$A$43:$E$49,4,FALSE))))))</f>
        <v/>
      </c>
      <c r="M93" s="111" t="str">
        <f>IF($G93="","",IF($C93=Listes!$B$34,Listes!$I$31,IF($C93=Listes!$B$35,(VLOOKUP(Forfaitaires!$F93,Listes!$E$31:$F$36,2,FALSE)),IF($C93=Listes!$B$33,IF(Forfaitaires!$E93&lt;Listes!$A$64,Forfaitaires!$E93*Listes!$A$65,IF(Forfaitaires!$E93&gt;Listes!$D$64,Forfaitaires!$E93*Listes!$D$65,((Forfaitaires!$E93*Listes!$B$65)+Listes!$C$65)))))))</f>
        <v/>
      </c>
      <c r="N93" s="114" t="str">
        <f t="shared" si="3"/>
        <v/>
      </c>
      <c r="O93" s="106"/>
    </row>
    <row r="94" spans="1:15" ht="20.100000000000001" customHeight="1" x14ac:dyDescent="0.25">
      <c r="A94" s="51">
        <v>89</v>
      </c>
      <c r="B94" s="24"/>
      <c r="C94" s="24"/>
      <c r="D94" s="24"/>
      <c r="E94" s="24"/>
      <c r="F94" s="24"/>
      <c r="G94" s="139" t="str">
        <f>IF(C94="","",IF(C94="","",(VLOOKUP(C94,Listes!$B$31:$C$35,2,FALSE))))</f>
        <v/>
      </c>
      <c r="H94" s="24" t="str">
        <f t="shared" si="2"/>
        <v/>
      </c>
      <c r="I94" s="292"/>
      <c r="J94" s="114" t="str">
        <f>IF(G94="","",IF(G94="","",(VLOOKUP(G94,Listes!$C$31:$D$35,2,FALSE))))</f>
        <v/>
      </c>
      <c r="K94" s="111" t="str">
        <f>IF($G94="","",IF($C94=Listes!$B$32,IF(Forfaitaires!$E94&lt;=Listes!$B$53,(Forfaitaires!$E94*(VLOOKUP(Forfaitaires!$D94,Listes!$A$54:$E$60,2,FALSE))),IF(Forfaitaires!$E94&gt;Listes!$E$53,(Forfaitaires!$E94*(VLOOKUP(Forfaitaires!$D94,Listes!$A$54:$E$60,5,FALSE))),(Forfaitaires!$E94*(VLOOKUP(Forfaitaires!$D94,Listes!$A$54:$E$60,3,FALSE)))+(VLOOKUP(Forfaitaires!$D94,Listes!$A$54:$E$60,4,FALSE))))))</f>
        <v/>
      </c>
      <c r="L94" s="111" t="str">
        <f>IF($G94="","",IF($C94=Listes!$B$31,IF(Forfaitaires!$E94&lt;=Listes!$B$42,(Forfaitaires!$E94*(VLOOKUP(Forfaitaires!$D94,Listes!$A$43:$E$49,2,FALSE))),IF(Forfaitaires!$E94&gt;Listes!$D$42,(Forfaitaires!$E94*(VLOOKUP(Forfaitaires!$D94,Listes!$A$43:$E$49,5,FALSE))),(Forfaitaires!$E94*(VLOOKUP(Forfaitaires!$D94,Listes!$A$43:$E$49,3,FALSE)))+(VLOOKUP(Forfaitaires!$D94,Listes!$A$43:$E$49,4,FALSE))))))</f>
        <v/>
      </c>
      <c r="M94" s="111" t="str">
        <f>IF($G94="","",IF($C94=Listes!$B$34,Listes!$I$31,IF($C94=Listes!$B$35,(VLOOKUP(Forfaitaires!$F94,Listes!$E$31:$F$36,2,FALSE)),IF($C94=Listes!$B$33,IF(Forfaitaires!$E94&lt;Listes!$A$64,Forfaitaires!$E94*Listes!$A$65,IF(Forfaitaires!$E94&gt;Listes!$D$64,Forfaitaires!$E94*Listes!$D$65,((Forfaitaires!$E94*Listes!$B$65)+Listes!$C$65)))))))</f>
        <v/>
      </c>
      <c r="N94" s="114" t="str">
        <f t="shared" si="3"/>
        <v/>
      </c>
      <c r="O94" s="106"/>
    </row>
    <row r="95" spans="1:15" ht="20.100000000000001" customHeight="1" x14ac:dyDescent="0.25">
      <c r="A95" s="51">
        <v>90</v>
      </c>
      <c r="B95" s="24"/>
      <c r="C95" s="24"/>
      <c r="D95" s="24"/>
      <c r="E95" s="24"/>
      <c r="F95" s="24"/>
      <c r="G95" s="139" t="str">
        <f>IF(C95="","",IF(C95="","",(VLOOKUP(C95,Listes!$B$31:$C$35,2,FALSE))))</f>
        <v/>
      </c>
      <c r="H95" s="24" t="str">
        <f t="shared" si="2"/>
        <v/>
      </c>
      <c r="I95" s="292"/>
      <c r="J95" s="114" t="str">
        <f>IF(G95="","",IF(G95="","",(VLOOKUP(G95,Listes!$C$31:$D$35,2,FALSE))))</f>
        <v/>
      </c>
      <c r="K95" s="111" t="str">
        <f>IF($G95="","",IF($C95=Listes!$B$32,IF(Forfaitaires!$E95&lt;=Listes!$B$53,(Forfaitaires!$E95*(VLOOKUP(Forfaitaires!$D95,Listes!$A$54:$E$60,2,FALSE))),IF(Forfaitaires!$E95&gt;Listes!$E$53,(Forfaitaires!$E95*(VLOOKUP(Forfaitaires!$D95,Listes!$A$54:$E$60,5,FALSE))),(Forfaitaires!$E95*(VLOOKUP(Forfaitaires!$D95,Listes!$A$54:$E$60,3,FALSE)))+(VLOOKUP(Forfaitaires!$D95,Listes!$A$54:$E$60,4,FALSE))))))</f>
        <v/>
      </c>
      <c r="L95" s="111" t="str">
        <f>IF($G95="","",IF($C95=Listes!$B$31,IF(Forfaitaires!$E95&lt;=Listes!$B$42,(Forfaitaires!$E95*(VLOOKUP(Forfaitaires!$D95,Listes!$A$43:$E$49,2,FALSE))),IF(Forfaitaires!$E95&gt;Listes!$D$42,(Forfaitaires!$E95*(VLOOKUP(Forfaitaires!$D95,Listes!$A$43:$E$49,5,FALSE))),(Forfaitaires!$E95*(VLOOKUP(Forfaitaires!$D95,Listes!$A$43:$E$49,3,FALSE)))+(VLOOKUP(Forfaitaires!$D95,Listes!$A$43:$E$49,4,FALSE))))))</f>
        <v/>
      </c>
      <c r="M95" s="111" t="str">
        <f>IF($G95="","",IF($C95=Listes!$B$34,Listes!$I$31,IF($C95=Listes!$B$35,(VLOOKUP(Forfaitaires!$F95,Listes!$E$31:$F$36,2,FALSE)),IF($C95=Listes!$B$33,IF(Forfaitaires!$E95&lt;Listes!$A$64,Forfaitaires!$E95*Listes!$A$65,IF(Forfaitaires!$E95&gt;Listes!$D$64,Forfaitaires!$E95*Listes!$D$65,((Forfaitaires!$E95*Listes!$B$65)+Listes!$C$65)))))))</f>
        <v/>
      </c>
      <c r="N95" s="114" t="str">
        <f t="shared" si="3"/>
        <v/>
      </c>
      <c r="O95" s="106"/>
    </row>
    <row r="96" spans="1:15" ht="20.100000000000001" customHeight="1" x14ac:dyDescent="0.25">
      <c r="A96" s="51">
        <v>91</v>
      </c>
      <c r="B96" s="24"/>
      <c r="C96" s="24"/>
      <c r="D96" s="24"/>
      <c r="E96" s="24"/>
      <c r="F96" s="24"/>
      <c r="G96" s="139" t="str">
        <f>IF(C96="","",IF(C96="","",(VLOOKUP(C96,Listes!$B$31:$C$35,2,FALSE))))</f>
        <v/>
      </c>
      <c r="H96" s="24" t="str">
        <f t="shared" si="2"/>
        <v/>
      </c>
      <c r="I96" s="292"/>
      <c r="J96" s="114" t="str">
        <f>IF(G96="","",IF(G96="","",(VLOOKUP(G96,Listes!$C$31:$D$35,2,FALSE))))</f>
        <v/>
      </c>
      <c r="K96" s="111" t="str">
        <f>IF($G96="","",IF($C96=Listes!$B$32,IF(Forfaitaires!$E96&lt;=Listes!$B$53,(Forfaitaires!$E96*(VLOOKUP(Forfaitaires!$D96,Listes!$A$54:$E$60,2,FALSE))),IF(Forfaitaires!$E96&gt;Listes!$E$53,(Forfaitaires!$E96*(VLOOKUP(Forfaitaires!$D96,Listes!$A$54:$E$60,5,FALSE))),(Forfaitaires!$E96*(VLOOKUP(Forfaitaires!$D96,Listes!$A$54:$E$60,3,FALSE)))+(VLOOKUP(Forfaitaires!$D96,Listes!$A$54:$E$60,4,FALSE))))))</f>
        <v/>
      </c>
      <c r="L96" s="111" t="str">
        <f>IF($G96="","",IF($C96=Listes!$B$31,IF(Forfaitaires!$E96&lt;=Listes!$B$42,(Forfaitaires!$E96*(VLOOKUP(Forfaitaires!$D96,Listes!$A$43:$E$49,2,FALSE))),IF(Forfaitaires!$E96&gt;Listes!$D$42,(Forfaitaires!$E96*(VLOOKUP(Forfaitaires!$D96,Listes!$A$43:$E$49,5,FALSE))),(Forfaitaires!$E96*(VLOOKUP(Forfaitaires!$D96,Listes!$A$43:$E$49,3,FALSE)))+(VLOOKUP(Forfaitaires!$D96,Listes!$A$43:$E$49,4,FALSE))))))</f>
        <v/>
      </c>
      <c r="M96" s="111" t="str">
        <f>IF($G96="","",IF($C96=Listes!$B$34,Listes!$I$31,IF($C96=Listes!$B$35,(VLOOKUP(Forfaitaires!$F96,Listes!$E$31:$F$36,2,FALSE)),IF($C96=Listes!$B$33,IF(Forfaitaires!$E96&lt;Listes!$A$64,Forfaitaires!$E96*Listes!$A$65,IF(Forfaitaires!$E96&gt;Listes!$D$64,Forfaitaires!$E96*Listes!$D$65,((Forfaitaires!$E96*Listes!$B$65)+Listes!$C$65)))))))</f>
        <v/>
      </c>
      <c r="N96" s="114" t="str">
        <f t="shared" si="3"/>
        <v/>
      </c>
      <c r="O96" s="106"/>
    </row>
    <row r="97" spans="1:15" ht="20.100000000000001" customHeight="1" x14ac:dyDescent="0.25">
      <c r="A97" s="51">
        <v>92</v>
      </c>
      <c r="B97" s="24"/>
      <c r="C97" s="24"/>
      <c r="D97" s="24"/>
      <c r="E97" s="24"/>
      <c r="F97" s="24"/>
      <c r="G97" s="139" t="str">
        <f>IF(C97="","",IF(C97="","",(VLOOKUP(C97,Listes!$B$31:$C$35,2,FALSE))))</f>
        <v/>
      </c>
      <c r="H97" s="24" t="str">
        <f t="shared" si="2"/>
        <v/>
      </c>
      <c r="I97" s="292"/>
      <c r="J97" s="114" t="str">
        <f>IF(G97="","",IF(G97="","",(VLOOKUP(G97,Listes!$C$31:$D$35,2,FALSE))))</f>
        <v/>
      </c>
      <c r="K97" s="111" t="str">
        <f>IF($G97="","",IF($C97=Listes!$B$32,IF(Forfaitaires!$E97&lt;=Listes!$B$53,(Forfaitaires!$E97*(VLOOKUP(Forfaitaires!$D97,Listes!$A$54:$E$60,2,FALSE))),IF(Forfaitaires!$E97&gt;Listes!$E$53,(Forfaitaires!$E97*(VLOOKUP(Forfaitaires!$D97,Listes!$A$54:$E$60,5,FALSE))),(Forfaitaires!$E97*(VLOOKUP(Forfaitaires!$D97,Listes!$A$54:$E$60,3,FALSE)))+(VLOOKUP(Forfaitaires!$D97,Listes!$A$54:$E$60,4,FALSE))))))</f>
        <v/>
      </c>
      <c r="L97" s="111" t="str">
        <f>IF($G97="","",IF($C97=Listes!$B$31,IF(Forfaitaires!$E97&lt;=Listes!$B$42,(Forfaitaires!$E97*(VLOOKUP(Forfaitaires!$D97,Listes!$A$43:$E$49,2,FALSE))),IF(Forfaitaires!$E97&gt;Listes!$D$42,(Forfaitaires!$E97*(VLOOKUP(Forfaitaires!$D97,Listes!$A$43:$E$49,5,FALSE))),(Forfaitaires!$E97*(VLOOKUP(Forfaitaires!$D97,Listes!$A$43:$E$49,3,FALSE)))+(VLOOKUP(Forfaitaires!$D97,Listes!$A$43:$E$49,4,FALSE))))))</f>
        <v/>
      </c>
      <c r="M97" s="111" t="str">
        <f>IF($G97="","",IF($C97=Listes!$B$34,Listes!$I$31,IF($C97=Listes!$B$35,(VLOOKUP(Forfaitaires!$F97,Listes!$E$31:$F$36,2,FALSE)),IF($C97=Listes!$B$33,IF(Forfaitaires!$E97&lt;Listes!$A$64,Forfaitaires!$E97*Listes!$A$65,IF(Forfaitaires!$E97&gt;Listes!$D$64,Forfaitaires!$E97*Listes!$D$65,((Forfaitaires!$E97*Listes!$B$65)+Listes!$C$65)))))))</f>
        <v/>
      </c>
      <c r="N97" s="114" t="str">
        <f t="shared" si="3"/>
        <v/>
      </c>
      <c r="O97" s="106"/>
    </row>
    <row r="98" spans="1:15" ht="20.100000000000001" customHeight="1" x14ac:dyDescent="0.25">
      <c r="A98" s="51">
        <v>93</v>
      </c>
      <c r="B98" s="24"/>
      <c r="C98" s="24"/>
      <c r="D98" s="24"/>
      <c r="E98" s="24"/>
      <c r="F98" s="24"/>
      <c r="G98" s="139" t="str">
        <f>IF(C98="","",IF(C98="","",(VLOOKUP(C98,Listes!$B$31:$C$35,2,FALSE))))</f>
        <v/>
      </c>
      <c r="H98" s="24" t="str">
        <f t="shared" si="2"/>
        <v/>
      </c>
      <c r="I98" s="292"/>
      <c r="J98" s="114" t="str">
        <f>IF(G98="","",IF(G98="","",(VLOOKUP(G98,Listes!$C$31:$D$35,2,FALSE))))</f>
        <v/>
      </c>
      <c r="K98" s="111" t="str">
        <f>IF($G98="","",IF($C98=Listes!$B$32,IF(Forfaitaires!$E98&lt;=Listes!$B$53,(Forfaitaires!$E98*(VLOOKUP(Forfaitaires!$D98,Listes!$A$54:$E$60,2,FALSE))),IF(Forfaitaires!$E98&gt;Listes!$E$53,(Forfaitaires!$E98*(VLOOKUP(Forfaitaires!$D98,Listes!$A$54:$E$60,5,FALSE))),(Forfaitaires!$E98*(VLOOKUP(Forfaitaires!$D98,Listes!$A$54:$E$60,3,FALSE)))+(VLOOKUP(Forfaitaires!$D98,Listes!$A$54:$E$60,4,FALSE))))))</f>
        <v/>
      </c>
      <c r="L98" s="111" t="str">
        <f>IF($G98="","",IF($C98=Listes!$B$31,IF(Forfaitaires!$E98&lt;=Listes!$B$42,(Forfaitaires!$E98*(VLOOKUP(Forfaitaires!$D98,Listes!$A$43:$E$49,2,FALSE))),IF(Forfaitaires!$E98&gt;Listes!$D$42,(Forfaitaires!$E98*(VLOOKUP(Forfaitaires!$D98,Listes!$A$43:$E$49,5,FALSE))),(Forfaitaires!$E98*(VLOOKUP(Forfaitaires!$D98,Listes!$A$43:$E$49,3,FALSE)))+(VLOOKUP(Forfaitaires!$D98,Listes!$A$43:$E$49,4,FALSE))))))</f>
        <v/>
      </c>
      <c r="M98" s="111" t="str">
        <f>IF($G98="","",IF($C98=Listes!$B$34,Listes!$I$31,IF($C98=Listes!$B$35,(VLOOKUP(Forfaitaires!$F98,Listes!$E$31:$F$36,2,FALSE)),IF($C98=Listes!$B$33,IF(Forfaitaires!$E98&lt;Listes!$A$64,Forfaitaires!$E98*Listes!$A$65,IF(Forfaitaires!$E98&gt;Listes!$D$64,Forfaitaires!$E98*Listes!$D$65,((Forfaitaires!$E98*Listes!$B$65)+Listes!$C$65)))))))</f>
        <v/>
      </c>
      <c r="N98" s="114" t="str">
        <f t="shared" si="3"/>
        <v/>
      </c>
      <c r="O98" s="106"/>
    </row>
    <row r="99" spans="1:15" ht="20.100000000000001" customHeight="1" x14ac:dyDescent="0.25">
      <c r="A99" s="51">
        <v>94</v>
      </c>
      <c r="B99" s="24"/>
      <c r="C99" s="24"/>
      <c r="D99" s="24"/>
      <c r="E99" s="24"/>
      <c r="F99" s="24"/>
      <c r="G99" s="139" t="str">
        <f>IF(C99="","",IF(C99="","",(VLOOKUP(C99,Listes!$B$31:$C$35,2,FALSE))))</f>
        <v/>
      </c>
      <c r="H99" s="24" t="str">
        <f t="shared" si="2"/>
        <v/>
      </c>
      <c r="I99" s="292"/>
      <c r="J99" s="114" t="str">
        <f>IF(G99="","",IF(G99="","",(VLOOKUP(G99,Listes!$C$31:$D$35,2,FALSE))))</f>
        <v/>
      </c>
      <c r="K99" s="111" t="str">
        <f>IF($G99="","",IF($C99=Listes!$B$32,IF(Forfaitaires!$E99&lt;=Listes!$B$53,(Forfaitaires!$E99*(VLOOKUP(Forfaitaires!$D99,Listes!$A$54:$E$60,2,FALSE))),IF(Forfaitaires!$E99&gt;Listes!$E$53,(Forfaitaires!$E99*(VLOOKUP(Forfaitaires!$D99,Listes!$A$54:$E$60,5,FALSE))),(Forfaitaires!$E99*(VLOOKUP(Forfaitaires!$D99,Listes!$A$54:$E$60,3,FALSE)))+(VLOOKUP(Forfaitaires!$D99,Listes!$A$54:$E$60,4,FALSE))))))</f>
        <v/>
      </c>
      <c r="L99" s="111" t="str">
        <f>IF($G99="","",IF($C99=Listes!$B$31,IF(Forfaitaires!$E99&lt;=Listes!$B$42,(Forfaitaires!$E99*(VLOOKUP(Forfaitaires!$D99,Listes!$A$43:$E$49,2,FALSE))),IF(Forfaitaires!$E99&gt;Listes!$D$42,(Forfaitaires!$E99*(VLOOKUP(Forfaitaires!$D99,Listes!$A$43:$E$49,5,FALSE))),(Forfaitaires!$E99*(VLOOKUP(Forfaitaires!$D99,Listes!$A$43:$E$49,3,FALSE)))+(VLOOKUP(Forfaitaires!$D99,Listes!$A$43:$E$49,4,FALSE))))))</f>
        <v/>
      </c>
      <c r="M99" s="111" t="str">
        <f>IF($G99="","",IF($C99=Listes!$B$34,Listes!$I$31,IF($C99=Listes!$B$35,(VLOOKUP(Forfaitaires!$F99,Listes!$E$31:$F$36,2,FALSE)),IF($C99=Listes!$B$33,IF(Forfaitaires!$E99&lt;Listes!$A$64,Forfaitaires!$E99*Listes!$A$65,IF(Forfaitaires!$E99&gt;Listes!$D$64,Forfaitaires!$E99*Listes!$D$65,((Forfaitaires!$E99*Listes!$B$65)+Listes!$C$65)))))))</f>
        <v/>
      </c>
      <c r="N99" s="114" t="str">
        <f t="shared" si="3"/>
        <v/>
      </c>
      <c r="O99" s="106"/>
    </row>
    <row r="100" spans="1:15" ht="20.100000000000001" customHeight="1" x14ac:dyDescent="0.25">
      <c r="A100" s="51">
        <v>95</v>
      </c>
      <c r="B100" s="24"/>
      <c r="C100" s="24"/>
      <c r="D100" s="24"/>
      <c r="E100" s="24"/>
      <c r="F100" s="24"/>
      <c r="G100" s="139" t="str">
        <f>IF(C100="","",IF(C100="","",(VLOOKUP(C100,Listes!$B$31:$C$35,2,FALSE))))</f>
        <v/>
      </c>
      <c r="H100" s="24" t="str">
        <f t="shared" si="2"/>
        <v/>
      </c>
      <c r="I100" s="292"/>
      <c r="J100" s="114" t="str">
        <f>IF(G100="","",IF(G100="","",(VLOOKUP(G100,Listes!$C$31:$D$35,2,FALSE))))</f>
        <v/>
      </c>
      <c r="K100" s="111" t="str">
        <f>IF($G100="","",IF($C100=Listes!$B$32,IF(Forfaitaires!$E100&lt;=Listes!$B$53,(Forfaitaires!$E100*(VLOOKUP(Forfaitaires!$D100,Listes!$A$54:$E$60,2,FALSE))),IF(Forfaitaires!$E100&gt;Listes!$E$53,(Forfaitaires!$E100*(VLOOKUP(Forfaitaires!$D100,Listes!$A$54:$E$60,5,FALSE))),(Forfaitaires!$E100*(VLOOKUP(Forfaitaires!$D100,Listes!$A$54:$E$60,3,FALSE)))+(VLOOKUP(Forfaitaires!$D100,Listes!$A$54:$E$60,4,FALSE))))))</f>
        <v/>
      </c>
      <c r="L100" s="111" t="str">
        <f>IF($G100="","",IF($C100=Listes!$B$31,IF(Forfaitaires!$E100&lt;=Listes!$B$42,(Forfaitaires!$E100*(VLOOKUP(Forfaitaires!$D100,Listes!$A$43:$E$49,2,FALSE))),IF(Forfaitaires!$E100&gt;Listes!$D$42,(Forfaitaires!$E100*(VLOOKUP(Forfaitaires!$D100,Listes!$A$43:$E$49,5,FALSE))),(Forfaitaires!$E100*(VLOOKUP(Forfaitaires!$D100,Listes!$A$43:$E$49,3,FALSE)))+(VLOOKUP(Forfaitaires!$D100,Listes!$A$43:$E$49,4,FALSE))))))</f>
        <v/>
      </c>
      <c r="M100" s="111" t="str">
        <f>IF($G100="","",IF($C100=Listes!$B$34,Listes!$I$31,IF($C100=Listes!$B$35,(VLOOKUP(Forfaitaires!$F100,Listes!$E$31:$F$36,2,FALSE)),IF($C100=Listes!$B$33,IF(Forfaitaires!$E100&lt;Listes!$A$64,Forfaitaires!$E100*Listes!$A$65,IF(Forfaitaires!$E100&gt;Listes!$D$64,Forfaitaires!$E100*Listes!$D$65,((Forfaitaires!$E100*Listes!$B$65)+Listes!$C$65)))))))</f>
        <v/>
      </c>
      <c r="N100" s="114" t="str">
        <f t="shared" si="3"/>
        <v/>
      </c>
      <c r="O100" s="106"/>
    </row>
    <row r="101" spans="1:15" ht="20.100000000000001" customHeight="1" x14ac:dyDescent="0.25">
      <c r="A101" s="51">
        <v>96</v>
      </c>
      <c r="B101" s="24"/>
      <c r="C101" s="24"/>
      <c r="D101" s="24"/>
      <c r="E101" s="24"/>
      <c r="F101" s="24"/>
      <c r="G101" s="139" t="str">
        <f>IF(C101="","",IF(C101="","",(VLOOKUP(C101,Listes!$B$31:$C$35,2,FALSE))))</f>
        <v/>
      </c>
      <c r="H101" s="24" t="str">
        <f t="shared" si="2"/>
        <v/>
      </c>
      <c r="I101" s="292"/>
      <c r="J101" s="114" t="str">
        <f>IF(G101="","",IF(G101="","",(VLOOKUP(G101,Listes!$C$31:$D$35,2,FALSE))))</f>
        <v/>
      </c>
      <c r="K101" s="111" t="str">
        <f>IF($G101="","",IF($C101=Listes!$B$32,IF(Forfaitaires!$E101&lt;=Listes!$B$53,(Forfaitaires!$E101*(VLOOKUP(Forfaitaires!$D101,Listes!$A$54:$E$60,2,FALSE))),IF(Forfaitaires!$E101&gt;Listes!$E$53,(Forfaitaires!$E101*(VLOOKUP(Forfaitaires!$D101,Listes!$A$54:$E$60,5,FALSE))),(Forfaitaires!$E101*(VLOOKUP(Forfaitaires!$D101,Listes!$A$54:$E$60,3,FALSE)))+(VLOOKUP(Forfaitaires!$D101,Listes!$A$54:$E$60,4,FALSE))))))</f>
        <v/>
      </c>
      <c r="L101" s="111" t="str">
        <f>IF($G101="","",IF($C101=Listes!$B$31,IF(Forfaitaires!$E101&lt;=Listes!$B$42,(Forfaitaires!$E101*(VLOOKUP(Forfaitaires!$D101,Listes!$A$43:$E$49,2,FALSE))),IF(Forfaitaires!$E101&gt;Listes!$D$42,(Forfaitaires!$E101*(VLOOKUP(Forfaitaires!$D101,Listes!$A$43:$E$49,5,FALSE))),(Forfaitaires!$E101*(VLOOKUP(Forfaitaires!$D101,Listes!$A$43:$E$49,3,FALSE)))+(VLOOKUP(Forfaitaires!$D101,Listes!$A$43:$E$49,4,FALSE))))))</f>
        <v/>
      </c>
      <c r="M101" s="111" t="str">
        <f>IF($G101="","",IF($C101=Listes!$B$34,Listes!$I$31,IF($C101=Listes!$B$35,(VLOOKUP(Forfaitaires!$F101,Listes!$E$31:$F$36,2,FALSE)),IF($C101=Listes!$B$33,IF(Forfaitaires!$E101&lt;Listes!$A$64,Forfaitaires!$E101*Listes!$A$65,IF(Forfaitaires!$E101&gt;Listes!$D$64,Forfaitaires!$E101*Listes!$D$65,((Forfaitaires!$E101*Listes!$B$65)+Listes!$C$65)))))))</f>
        <v/>
      </c>
      <c r="N101" s="114" t="str">
        <f t="shared" si="3"/>
        <v/>
      </c>
      <c r="O101" s="106"/>
    </row>
    <row r="102" spans="1:15" ht="20.100000000000001" customHeight="1" x14ac:dyDescent="0.25">
      <c r="A102" s="51">
        <v>97</v>
      </c>
      <c r="B102" s="24"/>
      <c r="C102" s="24"/>
      <c r="D102" s="24"/>
      <c r="E102" s="24"/>
      <c r="F102" s="24"/>
      <c r="G102" s="139" t="str">
        <f>IF(C102="","",IF(C102="","",(VLOOKUP(C102,Listes!$B$31:$C$35,2,FALSE))))</f>
        <v/>
      </c>
      <c r="H102" s="24" t="str">
        <f t="shared" si="2"/>
        <v/>
      </c>
      <c r="I102" s="292"/>
      <c r="J102" s="114" t="str">
        <f>IF(G102="","",IF(G102="","",(VLOOKUP(G102,Listes!$C$31:$D$35,2,FALSE))))</f>
        <v/>
      </c>
      <c r="K102" s="111" t="str">
        <f>IF($G102="","",IF($C102=Listes!$B$32,IF(Forfaitaires!$E102&lt;=Listes!$B$53,(Forfaitaires!$E102*(VLOOKUP(Forfaitaires!$D102,Listes!$A$54:$E$60,2,FALSE))),IF(Forfaitaires!$E102&gt;Listes!$E$53,(Forfaitaires!$E102*(VLOOKUP(Forfaitaires!$D102,Listes!$A$54:$E$60,5,FALSE))),(Forfaitaires!$E102*(VLOOKUP(Forfaitaires!$D102,Listes!$A$54:$E$60,3,FALSE)))+(VLOOKUP(Forfaitaires!$D102,Listes!$A$54:$E$60,4,FALSE))))))</f>
        <v/>
      </c>
      <c r="L102" s="111" t="str">
        <f>IF($G102="","",IF($C102=Listes!$B$31,IF(Forfaitaires!$E102&lt;=Listes!$B$42,(Forfaitaires!$E102*(VLOOKUP(Forfaitaires!$D102,Listes!$A$43:$E$49,2,FALSE))),IF(Forfaitaires!$E102&gt;Listes!$D$42,(Forfaitaires!$E102*(VLOOKUP(Forfaitaires!$D102,Listes!$A$43:$E$49,5,FALSE))),(Forfaitaires!$E102*(VLOOKUP(Forfaitaires!$D102,Listes!$A$43:$E$49,3,FALSE)))+(VLOOKUP(Forfaitaires!$D102,Listes!$A$43:$E$49,4,FALSE))))))</f>
        <v/>
      </c>
      <c r="M102" s="111" t="str">
        <f>IF($G102="","",IF($C102=Listes!$B$34,Listes!$I$31,IF($C102=Listes!$B$35,(VLOOKUP(Forfaitaires!$F102,Listes!$E$31:$F$36,2,FALSE)),IF($C102=Listes!$B$33,IF(Forfaitaires!$E102&lt;Listes!$A$64,Forfaitaires!$E102*Listes!$A$65,IF(Forfaitaires!$E102&gt;Listes!$D$64,Forfaitaires!$E102*Listes!$D$65,((Forfaitaires!$E102*Listes!$B$65)+Listes!$C$65)))))))</f>
        <v/>
      </c>
      <c r="N102" s="114" t="str">
        <f t="shared" si="3"/>
        <v/>
      </c>
      <c r="O102" s="106"/>
    </row>
    <row r="103" spans="1:15" ht="20.100000000000001" customHeight="1" x14ac:dyDescent="0.25">
      <c r="A103" s="51">
        <v>98</v>
      </c>
      <c r="B103" s="24"/>
      <c r="C103" s="24"/>
      <c r="D103" s="24"/>
      <c r="E103" s="24"/>
      <c r="F103" s="24"/>
      <c r="G103" s="139" t="str">
        <f>IF(C103="","",IF(C103="","",(VLOOKUP(C103,Listes!$B$31:$C$35,2,FALSE))))</f>
        <v/>
      </c>
      <c r="H103" s="24" t="str">
        <f t="shared" si="2"/>
        <v/>
      </c>
      <c r="I103" s="292"/>
      <c r="J103" s="114" t="str">
        <f>IF(G103="","",IF(G103="","",(VLOOKUP(G103,Listes!$C$31:$D$35,2,FALSE))))</f>
        <v/>
      </c>
      <c r="K103" s="111" t="str">
        <f>IF($G103="","",IF($C103=Listes!$B$32,IF(Forfaitaires!$E103&lt;=Listes!$B$53,(Forfaitaires!$E103*(VLOOKUP(Forfaitaires!$D103,Listes!$A$54:$E$60,2,FALSE))),IF(Forfaitaires!$E103&gt;Listes!$E$53,(Forfaitaires!$E103*(VLOOKUP(Forfaitaires!$D103,Listes!$A$54:$E$60,5,FALSE))),(Forfaitaires!$E103*(VLOOKUP(Forfaitaires!$D103,Listes!$A$54:$E$60,3,FALSE)))+(VLOOKUP(Forfaitaires!$D103,Listes!$A$54:$E$60,4,FALSE))))))</f>
        <v/>
      </c>
      <c r="L103" s="111" t="str">
        <f>IF($G103="","",IF($C103=Listes!$B$31,IF(Forfaitaires!$E103&lt;=Listes!$B$42,(Forfaitaires!$E103*(VLOOKUP(Forfaitaires!$D103,Listes!$A$43:$E$49,2,FALSE))),IF(Forfaitaires!$E103&gt;Listes!$D$42,(Forfaitaires!$E103*(VLOOKUP(Forfaitaires!$D103,Listes!$A$43:$E$49,5,FALSE))),(Forfaitaires!$E103*(VLOOKUP(Forfaitaires!$D103,Listes!$A$43:$E$49,3,FALSE)))+(VLOOKUP(Forfaitaires!$D103,Listes!$A$43:$E$49,4,FALSE))))))</f>
        <v/>
      </c>
      <c r="M103" s="111" t="str">
        <f>IF($G103="","",IF($C103=Listes!$B$34,Listes!$I$31,IF($C103=Listes!$B$35,(VLOOKUP(Forfaitaires!$F103,Listes!$E$31:$F$36,2,FALSE)),IF($C103=Listes!$B$33,IF(Forfaitaires!$E103&lt;Listes!$A$64,Forfaitaires!$E103*Listes!$A$65,IF(Forfaitaires!$E103&gt;Listes!$D$64,Forfaitaires!$E103*Listes!$D$65,((Forfaitaires!$E103*Listes!$B$65)+Listes!$C$65)))))))</f>
        <v/>
      </c>
      <c r="N103" s="114" t="str">
        <f t="shared" si="3"/>
        <v/>
      </c>
      <c r="O103" s="106"/>
    </row>
    <row r="104" spans="1:15" ht="20.100000000000001" customHeight="1" x14ac:dyDescent="0.25">
      <c r="A104" s="51">
        <v>99</v>
      </c>
      <c r="B104" s="24"/>
      <c r="C104" s="24"/>
      <c r="D104" s="24"/>
      <c r="E104" s="24"/>
      <c r="F104" s="24"/>
      <c r="G104" s="139" t="str">
        <f>IF(C104="","",IF(C104="","",(VLOOKUP(C104,Listes!$B$31:$C$35,2,FALSE))))</f>
        <v/>
      </c>
      <c r="H104" s="24" t="str">
        <f t="shared" si="2"/>
        <v/>
      </c>
      <c r="I104" s="292"/>
      <c r="J104" s="114" t="str">
        <f>IF(G104="","",IF(G104="","",(VLOOKUP(G104,Listes!$C$31:$D$35,2,FALSE))))</f>
        <v/>
      </c>
      <c r="K104" s="111" t="str">
        <f>IF($G104="","",IF($C104=Listes!$B$32,IF(Forfaitaires!$E104&lt;=Listes!$B$53,(Forfaitaires!$E104*(VLOOKUP(Forfaitaires!$D104,Listes!$A$54:$E$60,2,FALSE))),IF(Forfaitaires!$E104&gt;Listes!$E$53,(Forfaitaires!$E104*(VLOOKUP(Forfaitaires!$D104,Listes!$A$54:$E$60,5,FALSE))),(Forfaitaires!$E104*(VLOOKUP(Forfaitaires!$D104,Listes!$A$54:$E$60,3,FALSE)))+(VLOOKUP(Forfaitaires!$D104,Listes!$A$54:$E$60,4,FALSE))))))</f>
        <v/>
      </c>
      <c r="L104" s="111" t="str">
        <f>IF($G104="","",IF($C104=Listes!$B$31,IF(Forfaitaires!$E104&lt;=Listes!$B$42,(Forfaitaires!$E104*(VLOOKUP(Forfaitaires!$D104,Listes!$A$43:$E$49,2,FALSE))),IF(Forfaitaires!$E104&gt;Listes!$D$42,(Forfaitaires!$E104*(VLOOKUP(Forfaitaires!$D104,Listes!$A$43:$E$49,5,FALSE))),(Forfaitaires!$E104*(VLOOKUP(Forfaitaires!$D104,Listes!$A$43:$E$49,3,FALSE)))+(VLOOKUP(Forfaitaires!$D104,Listes!$A$43:$E$49,4,FALSE))))))</f>
        <v/>
      </c>
      <c r="M104" s="111" t="str">
        <f>IF($G104="","",IF($C104=Listes!$B$34,Listes!$I$31,IF($C104=Listes!$B$35,(VLOOKUP(Forfaitaires!$F104,Listes!$E$31:$F$36,2,FALSE)),IF($C104=Listes!$B$33,IF(Forfaitaires!$E104&lt;Listes!$A$64,Forfaitaires!$E104*Listes!$A$65,IF(Forfaitaires!$E104&gt;Listes!$D$64,Forfaitaires!$E104*Listes!$D$65,((Forfaitaires!$E104*Listes!$B$65)+Listes!$C$65)))))))</f>
        <v/>
      </c>
      <c r="N104" s="114" t="str">
        <f t="shared" si="3"/>
        <v/>
      </c>
      <c r="O104" s="106"/>
    </row>
    <row r="105" spans="1:15" ht="20.100000000000001" customHeight="1" x14ac:dyDescent="0.25">
      <c r="A105" s="51">
        <v>100</v>
      </c>
      <c r="B105" s="24"/>
      <c r="C105" s="24"/>
      <c r="D105" s="24"/>
      <c r="E105" s="24"/>
      <c r="F105" s="24"/>
      <c r="G105" s="139" t="str">
        <f>IF(C105="","",IF(C105="","",(VLOOKUP(C105,Listes!$B$31:$C$35,2,FALSE))))</f>
        <v/>
      </c>
      <c r="H105" s="24" t="str">
        <f t="shared" si="2"/>
        <v/>
      </c>
      <c r="I105" s="292"/>
      <c r="J105" s="114" t="str">
        <f>IF(G105="","",IF(G105="","",(VLOOKUP(G105,Listes!$C$31:$D$35,2,FALSE))))</f>
        <v/>
      </c>
      <c r="K105" s="111" t="str">
        <f>IF($G105="","",IF($C105=Listes!$B$32,IF(Forfaitaires!$E105&lt;=Listes!$B$53,(Forfaitaires!$E105*(VLOOKUP(Forfaitaires!$D105,Listes!$A$54:$E$60,2,FALSE))),IF(Forfaitaires!$E105&gt;Listes!$E$53,(Forfaitaires!$E105*(VLOOKUP(Forfaitaires!$D105,Listes!$A$54:$E$60,5,FALSE))),(Forfaitaires!$E105*(VLOOKUP(Forfaitaires!$D105,Listes!$A$54:$E$60,3,FALSE)))+(VLOOKUP(Forfaitaires!$D105,Listes!$A$54:$E$60,4,FALSE))))))</f>
        <v/>
      </c>
      <c r="L105" s="111" t="str">
        <f>IF($G105="","",IF($C105=Listes!$B$31,IF(Forfaitaires!$E105&lt;=Listes!$B$42,(Forfaitaires!$E105*(VLOOKUP(Forfaitaires!$D105,Listes!$A$43:$E$49,2,FALSE))),IF(Forfaitaires!$E105&gt;Listes!$D$42,(Forfaitaires!$E105*(VLOOKUP(Forfaitaires!$D105,Listes!$A$43:$E$49,5,FALSE))),(Forfaitaires!$E105*(VLOOKUP(Forfaitaires!$D105,Listes!$A$43:$E$49,3,FALSE)))+(VLOOKUP(Forfaitaires!$D105,Listes!$A$43:$E$49,4,FALSE))))))</f>
        <v/>
      </c>
      <c r="M105" s="111" t="str">
        <f>IF($G105="","",IF($C105=Listes!$B$34,Listes!$I$31,IF($C105=Listes!$B$35,(VLOOKUP(Forfaitaires!$F105,Listes!$E$31:$F$36,2,FALSE)),IF($C105=Listes!$B$33,IF(Forfaitaires!$E105&lt;Listes!$A$64,Forfaitaires!$E105*Listes!$A$65,IF(Forfaitaires!$E105&gt;Listes!$D$64,Forfaitaires!$E105*Listes!$D$65,((Forfaitaires!$E105*Listes!$B$65)+Listes!$C$65)))))))</f>
        <v/>
      </c>
      <c r="N105" s="114" t="str">
        <f t="shared" si="3"/>
        <v/>
      </c>
      <c r="O105" s="106"/>
    </row>
    <row r="106" spans="1:15" ht="20.100000000000001" customHeight="1" x14ac:dyDescent="0.25">
      <c r="A106" s="51">
        <v>101</v>
      </c>
      <c r="B106" s="24"/>
      <c r="C106" s="24"/>
      <c r="D106" s="24"/>
      <c r="E106" s="24"/>
      <c r="F106" s="24"/>
      <c r="G106" s="139" t="str">
        <f>IF(C106="","",IF(C106="","",(VLOOKUP(C106,Listes!$B$31:$C$35,2,FALSE))))</f>
        <v/>
      </c>
      <c r="H106" s="24" t="str">
        <f t="shared" si="2"/>
        <v/>
      </c>
      <c r="I106" s="292"/>
      <c r="J106" s="114" t="str">
        <f>IF(G106="","",IF(G106="","",(VLOOKUP(G106,Listes!$C$31:$D$35,2,FALSE))))</f>
        <v/>
      </c>
      <c r="K106" s="111" t="str">
        <f>IF($G106="","",IF($C106=Listes!$B$32,IF(Forfaitaires!$E106&lt;=Listes!$B$53,(Forfaitaires!$E106*(VLOOKUP(Forfaitaires!$D106,Listes!$A$54:$E$60,2,FALSE))),IF(Forfaitaires!$E106&gt;Listes!$E$53,(Forfaitaires!$E106*(VLOOKUP(Forfaitaires!$D106,Listes!$A$54:$E$60,5,FALSE))),(Forfaitaires!$E106*(VLOOKUP(Forfaitaires!$D106,Listes!$A$54:$E$60,3,FALSE)))+(VLOOKUP(Forfaitaires!$D106,Listes!$A$54:$E$60,4,FALSE))))))</f>
        <v/>
      </c>
      <c r="L106" s="111" t="str">
        <f>IF($G106="","",IF($C106=Listes!$B$31,IF(Forfaitaires!$E106&lt;=Listes!$B$42,(Forfaitaires!$E106*(VLOOKUP(Forfaitaires!$D106,Listes!$A$43:$E$49,2,FALSE))),IF(Forfaitaires!$E106&gt;Listes!$D$42,(Forfaitaires!$E106*(VLOOKUP(Forfaitaires!$D106,Listes!$A$43:$E$49,5,FALSE))),(Forfaitaires!$E106*(VLOOKUP(Forfaitaires!$D106,Listes!$A$43:$E$49,3,FALSE)))+(VLOOKUP(Forfaitaires!$D106,Listes!$A$43:$E$49,4,FALSE))))))</f>
        <v/>
      </c>
      <c r="M106" s="111" t="str">
        <f>IF($G106="","",IF($C106=Listes!$B$34,Listes!$I$31,IF($C106=Listes!$B$35,(VLOOKUP(Forfaitaires!$F106,Listes!$E$31:$F$36,2,FALSE)),IF($C106=Listes!$B$33,IF(Forfaitaires!$E106&lt;Listes!$A$64,Forfaitaires!$E106*Listes!$A$65,IF(Forfaitaires!$E106&gt;Listes!$D$64,Forfaitaires!$E106*Listes!$D$65,((Forfaitaires!$E106*Listes!$B$65)+Listes!$C$65)))))))</f>
        <v/>
      </c>
      <c r="N106" s="114" t="str">
        <f t="shared" si="3"/>
        <v/>
      </c>
      <c r="O106" s="106"/>
    </row>
    <row r="107" spans="1:15" ht="20.100000000000001" customHeight="1" x14ac:dyDescent="0.25">
      <c r="A107" s="51">
        <v>102</v>
      </c>
      <c r="B107" s="24"/>
      <c r="C107" s="24"/>
      <c r="D107" s="24"/>
      <c r="E107" s="24"/>
      <c r="F107" s="24"/>
      <c r="G107" s="139" t="str">
        <f>IF(C107="","",IF(C107="","",(VLOOKUP(C107,Listes!$B$31:$C$35,2,FALSE))))</f>
        <v/>
      </c>
      <c r="H107" s="24" t="str">
        <f t="shared" si="2"/>
        <v/>
      </c>
      <c r="I107" s="292"/>
      <c r="J107" s="114" t="str">
        <f>IF(G107="","",IF(G107="","",(VLOOKUP(G107,Listes!$C$31:$D$35,2,FALSE))))</f>
        <v/>
      </c>
      <c r="K107" s="111" t="str">
        <f>IF($G107="","",IF($C107=Listes!$B$32,IF(Forfaitaires!$E107&lt;=Listes!$B$53,(Forfaitaires!$E107*(VLOOKUP(Forfaitaires!$D107,Listes!$A$54:$E$60,2,FALSE))),IF(Forfaitaires!$E107&gt;Listes!$E$53,(Forfaitaires!$E107*(VLOOKUP(Forfaitaires!$D107,Listes!$A$54:$E$60,5,FALSE))),(Forfaitaires!$E107*(VLOOKUP(Forfaitaires!$D107,Listes!$A$54:$E$60,3,FALSE)))+(VLOOKUP(Forfaitaires!$D107,Listes!$A$54:$E$60,4,FALSE))))))</f>
        <v/>
      </c>
      <c r="L107" s="111" t="str">
        <f>IF($G107="","",IF($C107=Listes!$B$31,IF(Forfaitaires!$E107&lt;=Listes!$B$42,(Forfaitaires!$E107*(VLOOKUP(Forfaitaires!$D107,Listes!$A$43:$E$49,2,FALSE))),IF(Forfaitaires!$E107&gt;Listes!$D$42,(Forfaitaires!$E107*(VLOOKUP(Forfaitaires!$D107,Listes!$A$43:$E$49,5,FALSE))),(Forfaitaires!$E107*(VLOOKUP(Forfaitaires!$D107,Listes!$A$43:$E$49,3,FALSE)))+(VLOOKUP(Forfaitaires!$D107,Listes!$A$43:$E$49,4,FALSE))))))</f>
        <v/>
      </c>
      <c r="M107" s="111" t="str">
        <f>IF($G107="","",IF($C107=Listes!$B$34,Listes!$I$31,IF($C107=Listes!$B$35,(VLOOKUP(Forfaitaires!$F107,Listes!$E$31:$F$36,2,FALSE)),IF($C107=Listes!$B$33,IF(Forfaitaires!$E107&lt;Listes!$A$64,Forfaitaires!$E107*Listes!$A$65,IF(Forfaitaires!$E107&gt;Listes!$D$64,Forfaitaires!$E107*Listes!$D$65,((Forfaitaires!$E107*Listes!$B$65)+Listes!$C$65)))))))</f>
        <v/>
      </c>
      <c r="N107" s="114" t="str">
        <f t="shared" si="3"/>
        <v/>
      </c>
      <c r="O107" s="106"/>
    </row>
    <row r="108" spans="1:15" ht="20.100000000000001" customHeight="1" x14ac:dyDescent="0.25">
      <c r="A108" s="51">
        <v>103</v>
      </c>
      <c r="B108" s="24"/>
      <c r="C108" s="24"/>
      <c r="D108" s="24"/>
      <c r="E108" s="24"/>
      <c r="F108" s="24"/>
      <c r="G108" s="139" t="str">
        <f>IF(C108="","",IF(C108="","",(VLOOKUP(C108,Listes!$B$31:$C$35,2,FALSE))))</f>
        <v/>
      </c>
      <c r="H108" s="24" t="str">
        <f t="shared" si="2"/>
        <v/>
      </c>
      <c r="I108" s="292"/>
      <c r="J108" s="114" t="str">
        <f>IF(G108="","",IF(G108="","",(VLOOKUP(G108,Listes!$C$31:$D$35,2,FALSE))))</f>
        <v/>
      </c>
      <c r="K108" s="111" t="str">
        <f>IF($G108="","",IF($C108=Listes!$B$32,IF(Forfaitaires!$E108&lt;=Listes!$B$53,(Forfaitaires!$E108*(VLOOKUP(Forfaitaires!$D108,Listes!$A$54:$E$60,2,FALSE))),IF(Forfaitaires!$E108&gt;Listes!$E$53,(Forfaitaires!$E108*(VLOOKUP(Forfaitaires!$D108,Listes!$A$54:$E$60,5,FALSE))),(Forfaitaires!$E108*(VLOOKUP(Forfaitaires!$D108,Listes!$A$54:$E$60,3,FALSE)))+(VLOOKUP(Forfaitaires!$D108,Listes!$A$54:$E$60,4,FALSE))))))</f>
        <v/>
      </c>
      <c r="L108" s="111" t="str">
        <f>IF($G108="","",IF($C108=Listes!$B$31,IF(Forfaitaires!$E108&lt;=Listes!$B$42,(Forfaitaires!$E108*(VLOOKUP(Forfaitaires!$D108,Listes!$A$43:$E$49,2,FALSE))),IF(Forfaitaires!$E108&gt;Listes!$D$42,(Forfaitaires!$E108*(VLOOKUP(Forfaitaires!$D108,Listes!$A$43:$E$49,5,FALSE))),(Forfaitaires!$E108*(VLOOKUP(Forfaitaires!$D108,Listes!$A$43:$E$49,3,FALSE)))+(VLOOKUP(Forfaitaires!$D108,Listes!$A$43:$E$49,4,FALSE))))))</f>
        <v/>
      </c>
      <c r="M108" s="111" t="str">
        <f>IF($G108="","",IF($C108=Listes!$B$34,Listes!$I$31,IF($C108=Listes!$B$35,(VLOOKUP(Forfaitaires!$F108,Listes!$E$31:$F$36,2,FALSE)),IF($C108=Listes!$B$33,IF(Forfaitaires!$E108&lt;Listes!$A$64,Forfaitaires!$E108*Listes!$A$65,IF(Forfaitaires!$E108&gt;Listes!$D$64,Forfaitaires!$E108*Listes!$D$65,((Forfaitaires!$E108*Listes!$B$65)+Listes!$C$65)))))))</f>
        <v/>
      </c>
      <c r="N108" s="114" t="str">
        <f t="shared" si="3"/>
        <v/>
      </c>
      <c r="O108" s="106"/>
    </row>
    <row r="109" spans="1:15" ht="20.100000000000001" customHeight="1" x14ac:dyDescent="0.25">
      <c r="A109" s="51">
        <v>104</v>
      </c>
      <c r="B109" s="24"/>
      <c r="C109" s="24"/>
      <c r="D109" s="24"/>
      <c r="E109" s="24"/>
      <c r="F109" s="24"/>
      <c r="G109" s="139" t="str">
        <f>IF(C109="","",IF(C109="","",(VLOOKUP(C109,Listes!$B$31:$C$35,2,FALSE))))</f>
        <v/>
      </c>
      <c r="H109" s="24" t="str">
        <f t="shared" si="2"/>
        <v/>
      </c>
      <c r="I109" s="292"/>
      <c r="J109" s="114" t="str">
        <f>IF(G109="","",IF(G109="","",(VLOOKUP(G109,Listes!$C$31:$D$35,2,FALSE))))</f>
        <v/>
      </c>
      <c r="K109" s="111" t="str">
        <f>IF($G109="","",IF($C109=Listes!$B$32,IF(Forfaitaires!$E109&lt;=Listes!$B$53,(Forfaitaires!$E109*(VLOOKUP(Forfaitaires!$D109,Listes!$A$54:$E$60,2,FALSE))),IF(Forfaitaires!$E109&gt;Listes!$E$53,(Forfaitaires!$E109*(VLOOKUP(Forfaitaires!$D109,Listes!$A$54:$E$60,5,FALSE))),(Forfaitaires!$E109*(VLOOKUP(Forfaitaires!$D109,Listes!$A$54:$E$60,3,FALSE)))+(VLOOKUP(Forfaitaires!$D109,Listes!$A$54:$E$60,4,FALSE))))))</f>
        <v/>
      </c>
      <c r="L109" s="111" t="str">
        <f>IF($G109="","",IF($C109=Listes!$B$31,IF(Forfaitaires!$E109&lt;=Listes!$B$42,(Forfaitaires!$E109*(VLOOKUP(Forfaitaires!$D109,Listes!$A$43:$E$49,2,FALSE))),IF(Forfaitaires!$E109&gt;Listes!$D$42,(Forfaitaires!$E109*(VLOOKUP(Forfaitaires!$D109,Listes!$A$43:$E$49,5,FALSE))),(Forfaitaires!$E109*(VLOOKUP(Forfaitaires!$D109,Listes!$A$43:$E$49,3,FALSE)))+(VLOOKUP(Forfaitaires!$D109,Listes!$A$43:$E$49,4,FALSE))))))</f>
        <v/>
      </c>
      <c r="M109" s="111" t="str">
        <f>IF($G109="","",IF($C109=Listes!$B$34,Listes!$I$31,IF($C109=Listes!$B$35,(VLOOKUP(Forfaitaires!$F109,Listes!$E$31:$F$36,2,FALSE)),IF($C109=Listes!$B$33,IF(Forfaitaires!$E109&lt;Listes!$A$64,Forfaitaires!$E109*Listes!$A$65,IF(Forfaitaires!$E109&gt;Listes!$D$64,Forfaitaires!$E109*Listes!$D$65,((Forfaitaires!$E109*Listes!$B$65)+Listes!$C$65)))))))</f>
        <v/>
      </c>
      <c r="N109" s="114" t="str">
        <f t="shared" si="3"/>
        <v/>
      </c>
      <c r="O109" s="106"/>
    </row>
    <row r="110" spans="1:15" ht="20.100000000000001" customHeight="1" x14ac:dyDescent="0.25">
      <c r="A110" s="51">
        <v>105</v>
      </c>
      <c r="B110" s="24"/>
      <c r="C110" s="24"/>
      <c r="D110" s="24"/>
      <c r="E110" s="24"/>
      <c r="F110" s="24"/>
      <c r="G110" s="139" t="str">
        <f>IF(C110="","",IF(C110="","",(VLOOKUP(C110,Listes!$B$31:$C$35,2,FALSE))))</f>
        <v/>
      </c>
      <c r="H110" s="24" t="str">
        <f t="shared" si="2"/>
        <v/>
      </c>
      <c r="I110" s="292"/>
      <c r="J110" s="114" t="str">
        <f>IF(G110="","",IF(G110="","",(VLOOKUP(G110,Listes!$C$31:$D$35,2,FALSE))))</f>
        <v/>
      </c>
      <c r="K110" s="111" t="str">
        <f>IF($G110="","",IF($C110=Listes!$B$32,IF(Forfaitaires!$E110&lt;=Listes!$B$53,(Forfaitaires!$E110*(VLOOKUP(Forfaitaires!$D110,Listes!$A$54:$E$60,2,FALSE))),IF(Forfaitaires!$E110&gt;Listes!$E$53,(Forfaitaires!$E110*(VLOOKUP(Forfaitaires!$D110,Listes!$A$54:$E$60,5,FALSE))),(Forfaitaires!$E110*(VLOOKUP(Forfaitaires!$D110,Listes!$A$54:$E$60,3,FALSE)))+(VLOOKUP(Forfaitaires!$D110,Listes!$A$54:$E$60,4,FALSE))))))</f>
        <v/>
      </c>
      <c r="L110" s="111" t="str">
        <f>IF($G110="","",IF($C110=Listes!$B$31,IF(Forfaitaires!$E110&lt;=Listes!$B$42,(Forfaitaires!$E110*(VLOOKUP(Forfaitaires!$D110,Listes!$A$43:$E$49,2,FALSE))),IF(Forfaitaires!$E110&gt;Listes!$D$42,(Forfaitaires!$E110*(VLOOKUP(Forfaitaires!$D110,Listes!$A$43:$E$49,5,FALSE))),(Forfaitaires!$E110*(VLOOKUP(Forfaitaires!$D110,Listes!$A$43:$E$49,3,FALSE)))+(VLOOKUP(Forfaitaires!$D110,Listes!$A$43:$E$49,4,FALSE))))))</f>
        <v/>
      </c>
      <c r="M110" s="111" t="str">
        <f>IF($G110="","",IF($C110=Listes!$B$34,Listes!$I$31,IF($C110=Listes!$B$35,(VLOOKUP(Forfaitaires!$F110,Listes!$E$31:$F$36,2,FALSE)),IF($C110=Listes!$B$33,IF(Forfaitaires!$E110&lt;Listes!$A$64,Forfaitaires!$E110*Listes!$A$65,IF(Forfaitaires!$E110&gt;Listes!$D$64,Forfaitaires!$E110*Listes!$D$65,((Forfaitaires!$E110*Listes!$B$65)+Listes!$C$65)))))))</f>
        <v/>
      </c>
      <c r="N110" s="114" t="str">
        <f t="shared" si="3"/>
        <v/>
      </c>
      <c r="O110" s="106"/>
    </row>
    <row r="111" spans="1:15" ht="20.100000000000001" customHeight="1" x14ac:dyDescent="0.25">
      <c r="A111" s="51">
        <v>106</v>
      </c>
      <c r="B111" s="24"/>
      <c r="C111" s="24"/>
      <c r="D111" s="24"/>
      <c r="E111" s="24"/>
      <c r="F111" s="24"/>
      <c r="G111" s="139" t="str">
        <f>IF(C111="","",IF(C111="","",(VLOOKUP(C111,Listes!$B$31:$C$35,2,FALSE))))</f>
        <v/>
      </c>
      <c r="H111" s="24" t="str">
        <f t="shared" si="2"/>
        <v/>
      </c>
      <c r="I111" s="292"/>
      <c r="J111" s="114" t="str">
        <f>IF(G111="","",IF(G111="","",(VLOOKUP(G111,Listes!$C$31:$D$35,2,FALSE))))</f>
        <v/>
      </c>
      <c r="K111" s="111" t="str">
        <f>IF($G111="","",IF($C111=Listes!$B$32,IF(Forfaitaires!$E111&lt;=Listes!$B$53,(Forfaitaires!$E111*(VLOOKUP(Forfaitaires!$D111,Listes!$A$54:$E$60,2,FALSE))),IF(Forfaitaires!$E111&gt;Listes!$E$53,(Forfaitaires!$E111*(VLOOKUP(Forfaitaires!$D111,Listes!$A$54:$E$60,5,FALSE))),(Forfaitaires!$E111*(VLOOKUP(Forfaitaires!$D111,Listes!$A$54:$E$60,3,FALSE)))+(VLOOKUP(Forfaitaires!$D111,Listes!$A$54:$E$60,4,FALSE))))))</f>
        <v/>
      </c>
      <c r="L111" s="111" t="str">
        <f>IF($G111="","",IF($C111=Listes!$B$31,IF(Forfaitaires!$E111&lt;=Listes!$B$42,(Forfaitaires!$E111*(VLOOKUP(Forfaitaires!$D111,Listes!$A$43:$E$49,2,FALSE))),IF(Forfaitaires!$E111&gt;Listes!$D$42,(Forfaitaires!$E111*(VLOOKUP(Forfaitaires!$D111,Listes!$A$43:$E$49,5,FALSE))),(Forfaitaires!$E111*(VLOOKUP(Forfaitaires!$D111,Listes!$A$43:$E$49,3,FALSE)))+(VLOOKUP(Forfaitaires!$D111,Listes!$A$43:$E$49,4,FALSE))))))</f>
        <v/>
      </c>
      <c r="M111" s="111" t="str">
        <f>IF($G111="","",IF($C111=Listes!$B$34,Listes!$I$31,IF($C111=Listes!$B$35,(VLOOKUP(Forfaitaires!$F111,Listes!$E$31:$F$36,2,FALSE)),IF($C111=Listes!$B$33,IF(Forfaitaires!$E111&lt;Listes!$A$64,Forfaitaires!$E111*Listes!$A$65,IF(Forfaitaires!$E111&gt;Listes!$D$64,Forfaitaires!$E111*Listes!$D$65,((Forfaitaires!$E111*Listes!$B$65)+Listes!$C$65)))))))</f>
        <v/>
      </c>
      <c r="N111" s="114" t="str">
        <f t="shared" si="3"/>
        <v/>
      </c>
      <c r="O111" s="106"/>
    </row>
    <row r="112" spans="1:15" ht="20.100000000000001" customHeight="1" x14ac:dyDescent="0.25">
      <c r="A112" s="51">
        <v>107</v>
      </c>
      <c r="B112" s="24"/>
      <c r="C112" s="24"/>
      <c r="D112" s="24"/>
      <c r="E112" s="24"/>
      <c r="F112" s="24"/>
      <c r="G112" s="139" t="str">
        <f>IF(C112="","",IF(C112="","",(VLOOKUP(C112,Listes!$B$31:$C$35,2,FALSE))))</f>
        <v/>
      </c>
      <c r="H112" s="24" t="str">
        <f t="shared" si="2"/>
        <v/>
      </c>
      <c r="I112" s="292"/>
      <c r="J112" s="114" t="str">
        <f>IF(G112="","",IF(G112="","",(VLOOKUP(G112,Listes!$C$31:$D$35,2,FALSE))))</f>
        <v/>
      </c>
      <c r="K112" s="111" t="str">
        <f>IF($G112="","",IF($C112=Listes!$B$32,IF(Forfaitaires!$E112&lt;=Listes!$B$53,(Forfaitaires!$E112*(VLOOKUP(Forfaitaires!$D112,Listes!$A$54:$E$60,2,FALSE))),IF(Forfaitaires!$E112&gt;Listes!$E$53,(Forfaitaires!$E112*(VLOOKUP(Forfaitaires!$D112,Listes!$A$54:$E$60,5,FALSE))),(Forfaitaires!$E112*(VLOOKUP(Forfaitaires!$D112,Listes!$A$54:$E$60,3,FALSE)))+(VLOOKUP(Forfaitaires!$D112,Listes!$A$54:$E$60,4,FALSE))))))</f>
        <v/>
      </c>
      <c r="L112" s="111" t="str">
        <f>IF($G112="","",IF($C112=Listes!$B$31,IF(Forfaitaires!$E112&lt;=Listes!$B$42,(Forfaitaires!$E112*(VLOOKUP(Forfaitaires!$D112,Listes!$A$43:$E$49,2,FALSE))),IF(Forfaitaires!$E112&gt;Listes!$D$42,(Forfaitaires!$E112*(VLOOKUP(Forfaitaires!$D112,Listes!$A$43:$E$49,5,FALSE))),(Forfaitaires!$E112*(VLOOKUP(Forfaitaires!$D112,Listes!$A$43:$E$49,3,FALSE)))+(VLOOKUP(Forfaitaires!$D112,Listes!$A$43:$E$49,4,FALSE))))))</f>
        <v/>
      </c>
      <c r="M112" s="111" t="str">
        <f>IF($G112="","",IF($C112=Listes!$B$34,Listes!$I$31,IF($C112=Listes!$B$35,(VLOOKUP(Forfaitaires!$F112,Listes!$E$31:$F$36,2,FALSE)),IF($C112=Listes!$B$33,IF(Forfaitaires!$E112&lt;Listes!$A$64,Forfaitaires!$E112*Listes!$A$65,IF(Forfaitaires!$E112&gt;Listes!$D$64,Forfaitaires!$E112*Listes!$D$65,((Forfaitaires!$E112*Listes!$B$65)+Listes!$C$65)))))))</f>
        <v/>
      </c>
      <c r="N112" s="114" t="str">
        <f t="shared" si="3"/>
        <v/>
      </c>
      <c r="O112" s="106"/>
    </row>
    <row r="113" spans="1:15" ht="20.100000000000001" customHeight="1" x14ac:dyDescent="0.25">
      <c r="A113" s="51">
        <v>108</v>
      </c>
      <c r="B113" s="24"/>
      <c r="C113" s="24"/>
      <c r="D113" s="24"/>
      <c r="E113" s="24"/>
      <c r="F113" s="24"/>
      <c r="G113" s="139" t="str">
        <f>IF(C113="","",IF(C113="","",(VLOOKUP(C113,Listes!$B$31:$C$35,2,FALSE))))</f>
        <v/>
      </c>
      <c r="H113" s="24" t="str">
        <f t="shared" si="2"/>
        <v/>
      </c>
      <c r="I113" s="292"/>
      <c r="J113" s="114" t="str">
        <f>IF(G113="","",IF(G113="","",(VLOOKUP(G113,Listes!$C$31:$D$35,2,FALSE))))</f>
        <v/>
      </c>
      <c r="K113" s="111" t="str">
        <f>IF($G113="","",IF($C113=Listes!$B$32,IF(Forfaitaires!$E113&lt;=Listes!$B$53,(Forfaitaires!$E113*(VLOOKUP(Forfaitaires!$D113,Listes!$A$54:$E$60,2,FALSE))),IF(Forfaitaires!$E113&gt;Listes!$E$53,(Forfaitaires!$E113*(VLOOKUP(Forfaitaires!$D113,Listes!$A$54:$E$60,5,FALSE))),(Forfaitaires!$E113*(VLOOKUP(Forfaitaires!$D113,Listes!$A$54:$E$60,3,FALSE)))+(VLOOKUP(Forfaitaires!$D113,Listes!$A$54:$E$60,4,FALSE))))))</f>
        <v/>
      </c>
      <c r="L113" s="111" t="str">
        <f>IF($G113="","",IF($C113=Listes!$B$31,IF(Forfaitaires!$E113&lt;=Listes!$B$42,(Forfaitaires!$E113*(VLOOKUP(Forfaitaires!$D113,Listes!$A$43:$E$49,2,FALSE))),IF(Forfaitaires!$E113&gt;Listes!$D$42,(Forfaitaires!$E113*(VLOOKUP(Forfaitaires!$D113,Listes!$A$43:$E$49,5,FALSE))),(Forfaitaires!$E113*(VLOOKUP(Forfaitaires!$D113,Listes!$A$43:$E$49,3,FALSE)))+(VLOOKUP(Forfaitaires!$D113,Listes!$A$43:$E$49,4,FALSE))))))</f>
        <v/>
      </c>
      <c r="M113" s="111" t="str">
        <f>IF($G113="","",IF($C113=Listes!$B$34,Listes!$I$31,IF($C113=Listes!$B$35,(VLOOKUP(Forfaitaires!$F113,Listes!$E$31:$F$36,2,FALSE)),IF($C113=Listes!$B$33,IF(Forfaitaires!$E113&lt;Listes!$A$64,Forfaitaires!$E113*Listes!$A$65,IF(Forfaitaires!$E113&gt;Listes!$D$64,Forfaitaires!$E113*Listes!$D$65,((Forfaitaires!$E113*Listes!$B$65)+Listes!$C$65)))))))</f>
        <v/>
      </c>
      <c r="N113" s="114" t="str">
        <f t="shared" si="3"/>
        <v/>
      </c>
      <c r="O113" s="106"/>
    </row>
    <row r="114" spans="1:15" ht="20.100000000000001" customHeight="1" x14ac:dyDescent="0.25">
      <c r="A114" s="51">
        <v>109</v>
      </c>
      <c r="B114" s="24"/>
      <c r="C114" s="24"/>
      <c r="D114" s="24"/>
      <c r="E114" s="24"/>
      <c r="F114" s="24"/>
      <c r="G114" s="139" t="str">
        <f>IF(C114="","",IF(C114="","",(VLOOKUP(C114,Listes!$B$31:$C$35,2,FALSE))))</f>
        <v/>
      </c>
      <c r="H114" s="24" t="str">
        <f t="shared" si="2"/>
        <v/>
      </c>
      <c r="I114" s="292"/>
      <c r="J114" s="114" t="str">
        <f>IF(G114="","",IF(G114="","",(VLOOKUP(G114,Listes!$C$31:$D$35,2,FALSE))))</f>
        <v/>
      </c>
      <c r="K114" s="111" t="str">
        <f>IF($G114="","",IF($C114=Listes!$B$32,IF(Forfaitaires!$E114&lt;=Listes!$B$53,(Forfaitaires!$E114*(VLOOKUP(Forfaitaires!$D114,Listes!$A$54:$E$60,2,FALSE))),IF(Forfaitaires!$E114&gt;Listes!$E$53,(Forfaitaires!$E114*(VLOOKUP(Forfaitaires!$D114,Listes!$A$54:$E$60,5,FALSE))),(Forfaitaires!$E114*(VLOOKUP(Forfaitaires!$D114,Listes!$A$54:$E$60,3,FALSE)))+(VLOOKUP(Forfaitaires!$D114,Listes!$A$54:$E$60,4,FALSE))))))</f>
        <v/>
      </c>
      <c r="L114" s="111" t="str">
        <f>IF($G114="","",IF($C114=Listes!$B$31,IF(Forfaitaires!$E114&lt;=Listes!$B$42,(Forfaitaires!$E114*(VLOOKUP(Forfaitaires!$D114,Listes!$A$43:$E$49,2,FALSE))),IF(Forfaitaires!$E114&gt;Listes!$D$42,(Forfaitaires!$E114*(VLOOKUP(Forfaitaires!$D114,Listes!$A$43:$E$49,5,FALSE))),(Forfaitaires!$E114*(VLOOKUP(Forfaitaires!$D114,Listes!$A$43:$E$49,3,FALSE)))+(VLOOKUP(Forfaitaires!$D114,Listes!$A$43:$E$49,4,FALSE))))))</f>
        <v/>
      </c>
      <c r="M114" s="111" t="str">
        <f>IF($G114="","",IF($C114=Listes!$B$34,Listes!$I$31,IF($C114=Listes!$B$35,(VLOOKUP(Forfaitaires!$F114,Listes!$E$31:$F$36,2,FALSE)),IF($C114=Listes!$B$33,IF(Forfaitaires!$E114&lt;Listes!$A$64,Forfaitaires!$E114*Listes!$A$65,IF(Forfaitaires!$E114&gt;Listes!$D$64,Forfaitaires!$E114*Listes!$D$65,((Forfaitaires!$E114*Listes!$B$65)+Listes!$C$65)))))))</f>
        <v/>
      </c>
      <c r="N114" s="114" t="str">
        <f t="shared" si="3"/>
        <v/>
      </c>
      <c r="O114" s="106"/>
    </row>
    <row r="115" spans="1:15" ht="20.100000000000001" customHeight="1" x14ac:dyDescent="0.25">
      <c r="A115" s="51">
        <v>110</v>
      </c>
      <c r="B115" s="24"/>
      <c r="C115" s="24"/>
      <c r="D115" s="24"/>
      <c r="E115" s="24"/>
      <c r="F115" s="24"/>
      <c r="G115" s="139" t="str">
        <f>IF(C115="","",IF(C115="","",(VLOOKUP(C115,Listes!$B$31:$C$35,2,FALSE))))</f>
        <v/>
      </c>
      <c r="H115" s="24" t="str">
        <f t="shared" si="2"/>
        <v/>
      </c>
      <c r="I115" s="292"/>
      <c r="J115" s="114" t="str">
        <f>IF(G115="","",IF(G115="","",(VLOOKUP(G115,Listes!$C$31:$D$35,2,FALSE))))</f>
        <v/>
      </c>
      <c r="K115" s="111" t="str">
        <f>IF($G115="","",IF($C115=Listes!$B$32,IF(Forfaitaires!$E115&lt;=Listes!$B$53,(Forfaitaires!$E115*(VLOOKUP(Forfaitaires!$D115,Listes!$A$54:$E$60,2,FALSE))),IF(Forfaitaires!$E115&gt;Listes!$E$53,(Forfaitaires!$E115*(VLOOKUP(Forfaitaires!$D115,Listes!$A$54:$E$60,5,FALSE))),(Forfaitaires!$E115*(VLOOKUP(Forfaitaires!$D115,Listes!$A$54:$E$60,3,FALSE)))+(VLOOKUP(Forfaitaires!$D115,Listes!$A$54:$E$60,4,FALSE))))))</f>
        <v/>
      </c>
      <c r="L115" s="111" t="str">
        <f>IF($G115="","",IF($C115=Listes!$B$31,IF(Forfaitaires!$E115&lt;=Listes!$B$42,(Forfaitaires!$E115*(VLOOKUP(Forfaitaires!$D115,Listes!$A$43:$E$49,2,FALSE))),IF(Forfaitaires!$E115&gt;Listes!$D$42,(Forfaitaires!$E115*(VLOOKUP(Forfaitaires!$D115,Listes!$A$43:$E$49,5,FALSE))),(Forfaitaires!$E115*(VLOOKUP(Forfaitaires!$D115,Listes!$A$43:$E$49,3,FALSE)))+(VLOOKUP(Forfaitaires!$D115,Listes!$A$43:$E$49,4,FALSE))))))</f>
        <v/>
      </c>
      <c r="M115" s="111" t="str">
        <f>IF($G115="","",IF($C115=Listes!$B$34,Listes!$I$31,IF($C115=Listes!$B$35,(VLOOKUP(Forfaitaires!$F115,Listes!$E$31:$F$36,2,FALSE)),IF($C115=Listes!$B$33,IF(Forfaitaires!$E115&lt;Listes!$A$64,Forfaitaires!$E115*Listes!$A$65,IF(Forfaitaires!$E115&gt;Listes!$D$64,Forfaitaires!$E115*Listes!$D$65,((Forfaitaires!$E115*Listes!$B$65)+Listes!$C$65)))))))</f>
        <v/>
      </c>
      <c r="N115" s="114" t="str">
        <f t="shared" si="3"/>
        <v/>
      </c>
      <c r="O115" s="106"/>
    </row>
    <row r="116" spans="1:15" ht="20.100000000000001" customHeight="1" x14ac:dyDescent="0.25">
      <c r="A116" s="51">
        <v>111</v>
      </c>
      <c r="B116" s="24"/>
      <c r="C116" s="24"/>
      <c r="D116" s="24"/>
      <c r="E116" s="24"/>
      <c r="F116" s="24"/>
      <c r="G116" s="139" t="str">
        <f>IF(C116="","",IF(C116="","",(VLOOKUP(C116,Listes!$B$31:$C$35,2,FALSE))))</f>
        <v/>
      </c>
      <c r="H116" s="24" t="str">
        <f t="shared" si="2"/>
        <v/>
      </c>
      <c r="I116" s="292"/>
      <c r="J116" s="114" t="str">
        <f>IF(G116="","",IF(G116="","",(VLOOKUP(G116,Listes!$C$31:$D$35,2,FALSE))))</f>
        <v/>
      </c>
      <c r="K116" s="111" t="str">
        <f>IF($G116="","",IF($C116=Listes!$B$32,IF(Forfaitaires!$E116&lt;=Listes!$B$53,(Forfaitaires!$E116*(VLOOKUP(Forfaitaires!$D116,Listes!$A$54:$E$60,2,FALSE))),IF(Forfaitaires!$E116&gt;Listes!$E$53,(Forfaitaires!$E116*(VLOOKUP(Forfaitaires!$D116,Listes!$A$54:$E$60,5,FALSE))),(Forfaitaires!$E116*(VLOOKUP(Forfaitaires!$D116,Listes!$A$54:$E$60,3,FALSE)))+(VLOOKUP(Forfaitaires!$D116,Listes!$A$54:$E$60,4,FALSE))))))</f>
        <v/>
      </c>
      <c r="L116" s="111" t="str">
        <f>IF($G116="","",IF($C116=Listes!$B$31,IF(Forfaitaires!$E116&lt;=Listes!$B$42,(Forfaitaires!$E116*(VLOOKUP(Forfaitaires!$D116,Listes!$A$43:$E$49,2,FALSE))),IF(Forfaitaires!$E116&gt;Listes!$D$42,(Forfaitaires!$E116*(VLOOKUP(Forfaitaires!$D116,Listes!$A$43:$E$49,5,FALSE))),(Forfaitaires!$E116*(VLOOKUP(Forfaitaires!$D116,Listes!$A$43:$E$49,3,FALSE)))+(VLOOKUP(Forfaitaires!$D116,Listes!$A$43:$E$49,4,FALSE))))))</f>
        <v/>
      </c>
      <c r="M116" s="111" t="str">
        <f>IF($G116="","",IF($C116=Listes!$B$34,Listes!$I$31,IF($C116=Listes!$B$35,(VLOOKUP(Forfaitaires!$F116,Listes!$E$31:$F$36,2,FALSE)),IF($C116=Listes!$B$33,IF(Forfaitaires!$E116&lt;Listes!$A$64,Forfaitaires!$E116*Listes!$A$65,IF(Forfaitaires!$E116&gt;Listes!$D$64,Forfaitaires!$E116*Listes!$D$65,((Forfaitaires!$E116*Listes!$B$65)+Listes!$C$65)))))))</f>
        <v/>
      </c>
      <c r="N116" s="114" t="str">
        <f t="shared" si="3"/>
        <v/>
      </c>
      <c r="O116" s="106"/>
    </row>
    <row r="117" spans="1:15" ht="20.100000000000001" customHeight="1" x14ac:dyDescent="0.25">
      <c r="A117" s="51">
        <v>112</v>
      </c>
      <c r="B117" s="24"/>
      <c r="C117" s="24"/>
      <c r="D117" s="24"/>
      <c r="E117" s="24"/>
      <c r="F117" s="24"/>
      <c r="G117" s="139" t="str">
        <f>IF(C117="","",IF(C117="","",(VLOOKUP(C117,Listes!$B$31:$C$35,2,FALSE))))</f>
        <v/>
      </c>
      <c r="H117" s="24" t="str">
        <f t="shared" si="2"/>
        <v/>
      </c>
      <c r="I117" s="292"/>
      <c r="J117" s="114" t="str">
        <f>IF(G117="","",IF(G117="","",(VLOOKUP(G117,Listes!$C$31:$D$35,2,FALSE))))</f>
        <v/>
      </c>
      <c r="K117" s="111" t="str">
        <f>IF($G117="","",IF($C117=Listes!$B$32,IF(Forfaitaires!$E117&lt;=Listes!$B$53,(Forfaitaires!$E117*(VLOOKUP(Forfaitaires!$D117,Listes!$A$54:$E$60,2,FALSE))),IF(Forfaitaires!$E117&gt;Listes!$E$53,(Forfaitaires!$E117*(VLOOKUP(Forfaitaires!$D117,Listes!$A$54:$E$60,5,FALSE))),(Forfaitaires!$E117*(VLOOKUP(Forfaitaires!$D117,Listes!$A$54:$E$60,3,FALSE)))+(VLOOKUP(Forfaitaires!$D117,Listes!$A$54:$E$60,4,FALSE))))))</f>
        <v/>
      </c>
      <c r="L117" s="111" t="str">
        <f>IF($G117="","",IF($C117=Listes!$B$31,IF(Forfaitaires!$E117&lt;=Listes!$B$42,(Forfaitaires!$E117*(VLOOKUP(Forfaitaires!$D117,Listes!$A$43:$E$49,2,FALSE))),IF(Forfaitaires!$E117&gt;Listes!$D$42,(Forfaitaires!$E117*(VLOOKUP(Forfaitaires!$D117,Listes!$A$43:$E$49,5,FALSE))),(Forfaitaires!$E117*(VLOOKUP(Forfaitaires!$D117,Listes!$A$43:$E$49,3,FALSE)))+(VLOOKUP(Forfaitaires!$D117,Listes!$A$43:$E$49,4,FALSE))))))</f>
        <v/>
      </c>
      <c r="M117" s="111" t="str">
        <f>IF($G117="","",IF($C117=Listes!$B$34,Listes!$I$31,IF($C117=Listes!$B$35,(VLOOKUP(Forfaitaires!$F117,Listes!$E$31:$F$36,2,FALSE)),IF($C117=Listes!$B$33,IF(Forfaitaires!$E117&lt;Listes!$A$64,Forfaitaires!$E117*Listes!$A$65,IF(Forfaitaires!$E117&gt;Listes!$D$64,Forfaitaires!$E117*Listes!$D$65,((Forfaitaires!$E117*Listes!$B$65)+Listes!$C$65)))))))</f>
        <v/>
      </c>
      <c r="N117" s="114" t="str">
        <f t="shared" si="3"/>
        <v/>
      </c>
      <c r="O117" s="106"/>
    </row>
    <row r="118" spans="1:15" ht="20.100000000000001" customHeight="1" x14ac:dyDescent="0.25">
      <c r="A118" s="51">
        <v>113</v>
      </c>
      <c r="B118" s="24"/>
      <c r="C118" s="24"/>
      <c r="D118" s="24"/>
      <c r="E118" s="24"/>
      <c r="F118" s="24"/>
      <c r="G118" s="139" t="str">
        <f>IF(C118="","",IF(C118="","",(VLOOKUP(C118,Listes!$B$31:$C$35,2,FALSE))))</f>
        <v/>
      </c>
      <c r="H118" s="24" t="str">
        <f t="shared" si="2"/>
        <v/>
      </c>
      <c r="I118" s="292"/>
      <c r="J118" s="114" t="str">
        <f>IF(G118="","",IF(G118="","",(VLOOKUP(G118,Listes!$C$31:$D$35,2,FALSE))))</f>
        <v/>
      </c>
      <c r="K118" s="111" t="str">
        <f>IF($G118="","",IF($C118=Listes!$B$32,IF(Forfaitaires!$E118&lt;=Listes!$B$53,(Forfaitaires!$E118*(VLOOKUP(Forfaitaires!$D118,Listes!$A$54:$E$60,2,FALSE))),IF(Forfaitaires!$E118&gt;Listes!$E$53,(Forfaitaires!$E118*(VLOOKUP(Forfaitaires!$D118,Listes!$A$54:$E$60,5,FALSE))),(Forfaitaires!$E118*(VLOOKUP(Forfaitaires!$D118,Listes!$A$54:$E$60,3,FALSE)))+(VLOOKUP(Forfaitaires!$D118,Listes!$A$54:$E$60,4,FALSE))))))</f>
        <v/>
      </c>
      <c r="L118" s="111" t="str">
        <f>IF($G118="","",IF($C118=Listes!$B$31,IF(Forfaitaires!$E118&lt;=Listes!$B$42,(Forfaitaires!$E118*(VLOOKUP(Forfaitaires!$D118,Listes!$A$43:$E$49,2,FALSE))),IF(Forfaitaires!$E118&gt;Listes!$D$42,(Forfaitaires!$E118*(VLOOKUP(Forfaitaires!$D118,Listes!$A$43:$E$49,5,FALSE))),(Forfaitaires!$E118*(VLOOKUP(Forfaitaires!$D118,Listes!$A$43:$E$49,3,FALSE)))+(VLOOKUP(Forfaitaires!$D118,Listes!$A$43:$E$49,4,FALSE))))))</f>
        <v/>
      </c>
      <c r="M118" s="111" t="str">
        <f>IF($G118="","",IF($C118=Listes!$B$34,Listes!$I$31,IF($C118=Listes!$B$35,(VLOOKUP(Forfaitaires!$F118,Listes!$E$31:$F$36,2,FALSE)),IF($C118=Listes!$B$33,IF(Forfaitaires!$E118&lt;Listes!$A$64,Forfaitaires!$E118*Listes!$A$65,IF(Forfaitaires!$E118&gt;Listes!$D$64,Forfaitaires!$E118*Listes!$D$65,((Forfaitaires!$E118*Listes!$B$65)+Listes!$C$65)))))))</f>
        <v/>
      </c>
      <c r="N118" s="114" t="str">
        <f t="shared" si="3"/>
        <v/>
      </c>
      <c r="O118" s="106"/>
    </row>
    <row r="119" spans="1:15" ht="20.100000000000001" customHeight="1" x14ac:dyDescent="0.25">
      <c r="A119" s="51">
        <v>114</v>
      </c>
      <c r="B119" s="24"/>
      <c r="C119" s="24"/>
      <c r="D119" s="24"/>
      <c r="E119" s="24"/>
      <c r="F119" s="24"/>
      <c r="G119" s="139" t="str">
        <f>IF(C119="","",IF(C119="","",(VLOOKUP(C119,Listes!$B$31:$C$35,2,FALSE))))</f>
        <v/>
      </c>
      <c r="H119" s="24" t="str">
        <f t="shared" si="2"/>
        <v/>
      </c>
      <c r="I119" s="292"/>
      <c r="J119" s="114" t="str">
        <f>IF(G119="","",IF(G119="","",(VLOOKUP(G119,Listes!$C$31:$D$35,2,FALSE))))</f>
        <v/>
      </c>
      <c r="K119" s="111" t="str">
        <f>IF($G119="","",IF($C119=Listes!$B$32,IF(Forfaitaires!$E119&lt;=Listes!$B$53,(Forfaitaires!$E119*(VLOOKUP(Forfaitaires!$D119,Listes!$A$54:$E$60,2,FALSE))),IF(Forfaitaires!$E119&gt;Listes!$E$53,(Forfaitaires!$E119*(VLOOKUP(Forfaitaires!$D119,Listes!$A$54:$E$60,5,FALSE))),(Forfaitaires!$E119*(VLOOKUP(Forfaitaires!$D119,Listes!$A$54:$E$60,3,FALSE)))+(VLOOKUP(Forfaitaires!$D119,Listes!$A$54:$E$60,4,FALSE))))))</f>
        <v/>
      </c>
      <c r="L119" s="111" t="str">
        <f>IF($G119="","",IF($C119=Listes!$B$31,IF(Forfaitaires!$E119&lt;=Listes!$B$42,(Forfaitaires!$E119*(VLOOKUP(Forfaitaires!$D119,Listes!$A$43:$E$49,2,FALSE))),IF(Forfaitaires!$E119&gt;Listes!$D$42,(Forfaitaires!$E119*(VLOOKUP(Forfaitaires!$D119,Listes!$A$43:$E$49,5,FALSE))),(Forfaitaires!$E119*(VLOOKUP(Forfaitaires!$D119,Listes!$A$43:$E$49,3,FALSE)))+(VLOOKUP(Forfaitaires!$D119,Listes!$A$43:$E$49,4,FALSE))))))</f>
        <v/>
      </c>
      <c r="M119" s="111" t="str">
        <f>IF($G119="","",IF($C119=Listes!$B$34,Listes!$I$31,IF($C119=Listes!$B$35,(VLOOKUP(Forfaitaires!$F119,Listes!$E$31:$F$36,2,FALSE)),IF($C119=Listes!$B$33,IF(Forfaitaires!$E119&lt;Listes!$A$64,Forfaitaires!$E119*Listes!$A$65,IF(Forfaitaires!$E119&gt;Listes!$D$64,Forfaitaires!$E119*Listes!$D$65,((Forfaitaires!$E119*Listes!$B$65)+Listes!$C$65)))))))</f>
        <v/>
      </c>
      <c r="N119" s="114" t="str">
        <f t="shared" si="3"/>
        <v/>
      </c>
      <c r="O119" s="106"/>
    </row>
    <row r="120" spans="1:15" ht="20.100000000000001" customHeight="1" x14ac:dyDescent="0.25">
      <c r="A120" s="51">
        <v>115</v>
      </c>
      <c r="B120" s="24"/>
      <c r="C120" s="24"/>
      <c r="D120" s="24"/>
      <c r="E120" s="24"/>
      <c r="F120" s="24"/>
      <c r="G120" s="139" t="str">
        <f>IF(C120="","",IF(C120="","",(VLOOKUP(C120,Listes!$B$31:$C$35,2,FALSE))))</f>
        <v/>
      </c>
      <c r="H120" s="24" t="str">
        <f t="shared" si="2"/>
        <v/>
      </c>
      <c r="I120" s="292"/>
      <c r="J120" s="114" t="str">
        <f>IF(G120="","",IF(G120="","",(VLOOKUP(G120,Listes!$C$31:$D$35,2,FALSE))))</f>
        <v/>
      </c>
      <c r="K120" s="111" t="str">
        <f>IF($G120="","",IF($C120=Listes!$B$32,IF(Forfaitaires!$E120&lt;=Listes!$B$53,(Forfaitaires!$E120*(VLOOKUP(Forfaitaires!$D120,Listes!$A$54:$E$60,2,FALSE))),IF(Forfaitaires!$E120&gt;Listes!$E$53,(Forfaitaires!$E120*(VLOOKUP(Forfaitaires!$D120,Listes!$A$54:$E$60,5,FALSE))),(Forfaitaires!$E120*(VLOOKUP(Forfaitaires!$D120,Listes!$A$54:$E$60,3,FALSE)))+(VLOOKUP(Forfaitaires!$D120,Listes!$A$54:$E$60,4,FALSE))))))</f>
        <v/>
      </c>
      <c r="L120" s="111" t="str">
        <f>IF($G120="","",IF($C120=Listes!$B$31,IF(Forfaitaires!$E120&lt;=Listes!$B$42,(Forfaitaires!$E120*(VLOOKUP(Forfaitaires!$D120,Listes!$A$43:$E$49,2,FALSE))),IF(Forfaitaires!$E120&gt;Listes!$D$42,(Forfaitaires!$E120*(VLOOKUP(Forfaitaires!$D120,Listes!$A$43:$E$49,5,FALSE))),(Forfaitaires!$E120*(VLOOKUP(Forfaitaires!$D120,Listes!$A$43:$E$49,3,FALSE)))+(VLOOKUP(Forfaitaires!$D120,Listes!$A$43:$E$49,4,FALSE))))))</f>
        <v/>
      </c>
      <c r="M120" s="111" t="str">
        <f>IF($G120="","",IF($C120=Listes!$B$34,Listes!$I$31,IF($C120=Listes!$B$35,(VLOOKUP(Forfaitaires!$F120,Listes!$E$31:$F$36,2,FALSE)),IF($C120=Listes!$B$33,IF(Forfaitaires!$E120&lt;Listes!$A$64,Forfaitaires!$E120*Listes!$A$65,IF(Forfaitaires!$E120&gt;Listes!$D$64,Forfaitaires!$E120*Listes!$D$65,((Forfaitaires!$E120*Listes!$B$65)+Listes!$C$65)))))))</f>
        <v/>
      </c>
      <c r="N120" s="114" t="str">
        <f t="shared" si="3"/>
        <v/>
      </c>
      <c r="O120" s="106"/>
    </row>
    <row r="121" spans="1:15" ht="20.100000000000001" customHeight="1" x14ac:dyDescent="0.25">
      <c r="A121" s="51">
        <v>116</v>
      </c>
      <c r="B121" s="24"/>
      <c r="C121" s="24"/>
      <c r="D121" s="24"/>
      <c r="E121" s="24"/>
      <c r="F121" s="24"/>
      <c r="G121" s="139" t="str">
        <f>IF(C121="","",IF(C121="","",(VLOOKUP(C121,Listes!$B$31:$C$35,2,FALSE))))</f>
        <v/>
      </c>
      <c r="H121" s="24" t="str">
        <f t="shared" si="2"/>
        <v/>
      </c>
      <c r="I121" s="292"/>
      <c r="J121" s="114" t="str">
        <f>IF(G121="","",IF(G121="","",(VLOOKUP(G121,Listes!$C$31:$D$35,2,FALSE))))</f>
        <v/>
      </c>
      <c r="K121" s="111" t="str">
        <f>IF($G121="","",IF($C121=Listes!$B$32,IF(Forfaitaires!$E121&lt;=Listes!$B$53,(Forfaitaires!$E121*(VLOOKUP(Forfaitaires!$D121,Listes!$A$54:$E$60,2,FALSE))),IF(Forfaitaires!$E121&gt;Listes!$E$53,(Forfaitaires!$E121*(VLOOKUP(Forfaitaires!$D121,Listes!$A$54:$E$60,5,FALSE))),(Forfaitaires!$E121*(VLOOKUP(Forfaitaires!$D121,Listes!$A$54:$E$60,3,FALSE)))+(VLOOKUP(Forfaitaires!$D121,Listes!$A$54:$E$60,4,FALSE))))))</f>
        <v/>
      </c>
      <c r="L121" s="111" t="str">
        <f>IF($G121="","",IF($C121=Listes!$B$31,IF(Forfaitaires!$E121&lt;=Listes!$B$42,(Forfaitaires!$E121*(VLOOKUP(Forfaitaires!$D121,Listes!$A$43:$E$49,2,FALSE))),IF(Forfaitaires!$E121&gt;Listes!$D$42,(Forfaitaires!$E121*(VLOOKUP(Forfaitaires!$D121,Listes!$A$43:$E$49,5,FALSE))),(Forfaitaires!$E121*(VLOOKUP(Forfaitaires!$D121,Listes!$A$43:$E$49,3,FALSE)))+(VLOOKUP(Forfaitaires!$D121,Listes!$A$43:$E$49,4,FALSE))))))</f>
        <v/>
      </c>
      <c r="M121" s="111" t="str">
        <f>IF($G121="","",IF($C121=Listes!$B$34,Listes!$I$31,IF($C121=Listes!$B$35,(VLOOKUP(Forfaitaires!$F121,Listes!$E$31:$F$36,2,FALSE)),IF($C121=Listes!$B$33,IF(Forfaitaires!$E121&lt;Listes!$A$64,Forfaitaires!$E121*Listes!$A$65,IF(Forfaitaires!$E121&gt;Listes!$D$64,Forfaitaires!$E121*Listes!$D$65,((Forfaitaires!$E121*Listes!$B$65)+Listes!$C$65)))))))</f>
        <v/>
      </c>
      <c r="N121" s="114" t="str">
        <f t="shared" si="3"/>
        <v/>
      </c>
      <c r="O121" s="106"/>
    </row>
    <row r="122" spans="1:15" ht="20.100000000000001" customHeight="1" x14ac:dyDescent="0.25">
      <c r="A122" s="51">
        <v>117</v>
      </c>
      <c r="B122" s="24"/>
      <c r="C122" s="24"/>
      <c r="D122" s="24"/>
      <c r="E122" s="24"/>
      <c r="F122" s="24"/>
      <c r="G122" s="139" t="str">
        <f>IF(C122="","",IF(C122="","",(VLOOKUP(C122,Listes!$B$31:$C$35,2,FALSE))))</f>
        <v/>
      </c>
      <c r="H122" s="24" t="str">
        <f t="shared" si="2"/>
        <v/>
      </c>
      <c r="I122" s="292"/>
      <c r="J122" s="114" t="str">
        <f>IF(G122="","",IF(G122="","",(VLOOKUP(G122,Listes!$C$31:$D$35,2,FALSE))))</f>
        <v/>
      </c>
      <c r="K122" s="111" t="str">
        <f>IF($G122="","",IF($C122=Listes!$B$32,IF(Forfaitaires!$E122&lt;=Listes!$B$53,(Forfaitaires!$E122*(VLOOKUP(Forfaitaires!$D122,Listes!$A$54:$E$60,2,FALSE))),IF(Forfaitaires!$E122&gt;Listes!$E$53,(Forfaitaires!$E122*(VLOOKUP(Forfaitaires!$D122,Listes!$A$54:$E$60,5,FALSE))),(Forfaitaires!$E122*(VLOOKUP(Forfaitaires!$D122,Listes!$A$54:$E$60,3,FALSE)))+(VLOOKUP(Forfaitaires!$D122,Listes!$A$54:$E$60,4,FALSE))))))</f>
        <v/>
      </c>
      <c r="L122" s="111" t="str">
        <f>IF($G122="","",IF($C122=Listes!$B$31,IF(Forfaitaires!$E122&lt;=Listes!$B$42,(Forfaitaires!$E122*(VLOOKUP(Forfaitaires!$D122,Listes!$A$43:$E$49,2,FALSE))),IF(Forfaitaires!$E122&gt;Listes!$D$42,(Forfaitaires!$E122*(VLOOKUP(Forfaitaires!$D122,Listes!$A$43:$E$49,5,FALSE))),(Forfaitaires!$E122*(VLOOKUP(Forfaitaires!$D122,Listes!$A$43:$E$49,3,FALSE)))+(VLOOKUP(Forfaitaires!$D122,Listes!$A$43:$E$49,4,FALSE))))))</f>
        <v/>
      </c>
      <c r="M122" s="111" t="str">
        <f>IF($G122="","",IF($C122=Listes!$B$34,Listes!$I$31,IF($C122=Listes!$B$35,(VLOOKUP(Forfaitaires!$F122,Listes!$E$31:$F$36,2,FALSE)),IF($C122=Listes!$B$33,IF(Forfaitaires!$E122&lt;Listes!$A$64,Forfaitaires!$E122*Listes!$A$65,IF(Forfaitaires!$E122&gt;Listes!$D$64,Forfaitaires!$E122*Listes!$D$65,((Forfaitaires!$E122*Listes!$B$65)+Listes!$C$65)))))))</f>
        <v/>
      </c>
      <c r="N122" s="114" t="str">
        <f t="shared" si="3"/>
        <v/>
      </c>
      <c r="O122" s="106"/>
    </row>
    <row r="123" spans="1:15" ht="20.100000000000001" customHeight="1" x14ac:dyDescent="0.25">
      <c r="A123" s="51">
        <v>118</v>
      </c>
      <c r="B123" s="24"/>
      <c r="C123" s="24"/>
      <c r="D123" s="24"/>
      <c r="E123" s="24"/>
      <c r="F123" s="24"/>
      <c r="G123" s="139" t="str">
        <f>IF(C123="","",IF(C123="","",(VLOOKUP(C123,Listes!$B$31:$C$35,2,FALSE))))</f>
        <v/>
      </c>
      <c r="H123" s="24" t="str">
        <f t="shared" si="2"/>
        <v/>
      </c>
      <c r="I123" s="292"/>
      <c r="J123" s="114" t="str">
        <f>IF(G123="","",IF(G123="","",(VLOOKUP(G123,Listes!$C$31:$D$35,2,FALSE))))</f>
        <v/>
      </c>
      <c r="K123" s="111" t="str">
        <f>IF($G123="","",IF($C123=Listes!$B$32,IF(Forfaitaires!$E123&lt;=Listes!$B$53,(Forfaitaires!$E123*(VLOOKUP(Forfaitaires!$D123,Listes!$A$54:$E$60,2,FALSE))),IF(Forfaitaires!$E123&gt;Listes!$E$53,(Forfaitaires!$E123*(VLOOKUP(Forfaitaires!$D123,Listes!$A$54:$E$60,5,FALSE))),(Forfaitaires!$E123*(VLOOKUP(Forfaitaires!$D123,Listes!$A$54:$E$60,3,FALSE)))+(VLOOKUP(Forfaitaires!$D123,Listes!$A$54:$E$60,4,FALSE))))))</f>
        <v/>
      </c>
      <c r="L123" s="111" t="str">
        <f>IF($G123="","",IF($C123=Listes!$B$31,IF(Forfaitaires!$E123&lt;=Listes!$B$42,(Forfaitaires!$E123*(VLOOKUP(Forfaitaires!$D123,Listes!$A$43:$E$49,2,FALSE))),IF(Forfaitaires!$E123&gt;Listes!$D$42,(Forfaitaires!$E123*(VLOOKUP(Forfaitaires!$D123,Listes!$A$43:$E$49,5,FALSE))),(Forfaitaires!$E123*(VLOOKUP(Forfaitaires!$D123,Listes!$A$43:$E$49,3,FALSE)))+(VLOOKUP(Forfaitaires!$D123,Listes!$A$43:$E$49,4,FALSE))))))</f>
        <v/>
      </c>
      <c r="M123" s="111" t="str">
        <f>IF($G123="","",IF($C123=Listes!$B$34,Listes!$I$31,IF($C123=Listes!$B$35,(VLOOKUP(Forfaitaires!$F123,Listes!$E$31:$F$36,2,FALSE)),IF($C123=Listes!$B$33,IF(Forfaitaires!$E123&lt;Listes!$A$64,Forfaitaires!$E123*Listes!$A$65,IF(Forfaitaires!$E123&gt;Listes!$D$64,Forfaitaires!$E123*Listes!$D$65,((Forfaitaires!$E123*Listes!$B$65)+Listes!$C$65)))))))</f>
        <v/>
      </c>
      <c r="N123" s="114" t="str">
        <f t="shared" si="3"/>
        <v/>
      </c>
      <c r="O123" s="106"/>
    </row>
    <row r="124" spans="1:15" ht="20.100000000000001" customHeight="1" x14ac:dyDescent="0.25">
      <c r="A124" s="51">
        <v>119</v>
      </c>
      <c r="B124" s="24"/>
      <c r="C124" s="24"/>
      <c r="D124" s="24"/>
      <c r="E124" s="24"/>
      <c r="F124" s="24"/>
      <c r="G124" s="139" t="str">
        <f>IF(C124="","",IF(C124="","",(VLOOKUP(C124,Listes!$B$31:$C$35,2,FALSE))))</f>
        <v/>
      </c>
      <c r="H124" s="24" t="str">
        <f t="shared" si="2"/>
        <v/>
      </c>
      <c r="I124" s="292"/>
      <c r="J124" s="114" t="str">
        <f>IF(G124="","",IF(G124="","",(VLOOKUP(G124,Listes!$C$31:$D$35,2,FALSE))))</f>
        <v/>
      </c>
      <c r="K124" s="111" t="str">
        <f>IF($G124="","",IF($C124=Listes!$B$32,IF(Forfaitaires!$E124&lt;=Listes!$B$53,(Forfaitaires!$E124*(VLOOKUP(Forfaitaires!$D124,Listes!$A$54:$E$60,2,FALSE))),IF(Forfaitaires!$E124&gt;Listes!$E$53,(Forfaitaires!$E124*(VLOOKUP(Forfaitaires!$D124,Listes!$A$54:$E$60,5,FALSE))),(Forfaitaires!$E124*(VLOOKUP(Forfaitaires!$D124,Listes!$A$54:$E$60,3,FALSE)))+(VLOOKUP(Forfaitaires!$D124,Listes!$A$54:$E$60,4,FALSE))))))</f>
        <v/>
      </c>
      <c r="L124" s="111" t="str">
        <f>IF($G124="","",IF($C124=Listes!$B$31,IF(Forfaitaires!$E124&lt;=Listes!$B$42,(Forfaitaires!$E124*(VLOOKUP(Forfaitaires!$D124,Listes!$A$43:$E$49,2,FALSE))),IF(Forfaitaires!$E124&gt;Listes!$D$42,(Forfaitaires!$E124*(VLOOKUP(Forfaitaires!$D124,Listes!$A$43:$E$49,5,FALSE))),(Forfaitaires!$E124*(VLOOKUP(Forfaitaires!$D124,Listes!$A$43:$E$49,3,FALSE)))+(VLOOKUP(Forfaitaires!$D124,Listes!$A$43:$E$49,4,FALSE))))))</f>
        <v/>
      </c>
      <c r="M124" s="111" t="str">
        <f>IF($G124="","",IF($C124=Listes!$B$34,Listes!$I$31,IF($C124=Listes!$B$35,(VLOOKUP(Forfaitaires!$F124,Listes!$E$31:$F$36,2,FALSE)),IF($C124=Listes!$B$33,IF(Forfaitaires!$E124&lt;Listes!$A$64,Forfaitaires!$E124*Listes!$A$65,IF(Forfaitaires!$E124&gt;Listes!$D$64,Forfaitaires!$E124*Listes!$D$65,((Forfaitaires!$E124*Listes!$B$65)+Listes!$C$65)))))))</f>
        <v/>
      </c>
      <c r="N124" s="114" t="str">
        <f t="shared" si="3"/>
        <v/>
      </c>
      <c r="O124" s="106"/>
    </row>
    <row r="125" spans="1:15" ht="20.100000000000001" customHeight="1" x14ac:dyDescent="0.25">
      <c r="A125" s="51">
        <v>120</v>
      </c>
      <c r="B125" s="24"/>
      <c r="C125" s="24"/>
      <c r="D125" s="24"/>
      <c r="E125" s="24"/>
      <c r="F125" s="24"/>
      <c r="G125" s="139" t="str">
        <f>IF(C125="","",IF(C125="","",(VLOOKUP(C125,Listes!$B$31:$C$35,2,FALSE))))</f>
        <v/>
      </c>
      <c r="H125" s="24" t="str">
        <f t="shared" si="2"/>
        <v/>
      </c>
      <c r="I125" s="292"/>
      <c r="J125" s="114" t="str">
        <f>IF(G125="","",IF(G125="","",(VLOOKUP(G125,Listes!$C$31:$D$35,2,FALSE))))</f>
        <v/>
      </c>
      <c r="K125" s="111" t="str">
        <f>IF($G125="","",IF($C125=Listes!$B$32,IF(Forfaitaires!$E125&lt;=Listes!$B$53,(Forfaitaires!$E125*(VLOOKUP(Forfaitaires!$D125,Listes!$A$54:$E$60,2,FALSE))),IF(Forfaitaires!$E125&gt;Listes!$E$53,(Forfaitaires!$E125*(VLOOKUP(Forfaitaires!$D125,Listes!$A$54:$E$60,5,FALSE))),(Forfaitaires!$E125*(VLOOKUP(Forfaitaires!$D125,Listes!$A$54:$E$60,3,FALSE)))+(VLOOKUP(Forfaitaires!$D125,Listes!$A$54:$E$60,4,FALSE))))))</f>
        <v/>
      </c>
      <c r="L125" s="111" t="str">
        <f>IF($G125="","",IF($C125=Listes!$B$31,IF(Forfaitaires!$E125&lt;=Listes!$B$42,(Forfaitaires!$E125*(VLOOKUP(Forfaitaires!$D125,Listes!$A$43:$E$49,2,FALSE))),IF(Forfaitaires!$E125&gt;Listes!$D$42,(Forfaitaires!$E125*(VLOOKUP(Forfaitaires!$D125,Listes!$A$43:$E$49,5,FALSE))),(Forfaitaires!$E125*(VLOOKUP(Forfaitaires!$D125,Listes!$A$43:$E$49,3,FALSE)))+(VLOOKUP(Forfaitaires!$D125,Listes!$A$43:$E$49,4,FALSE))))))</f>
        <v/>
      </c>
      <c r="M125" s="111" t="str">
        <f>IF($G125="","",IF($C125=Listes!$B$34,Listes!$I$31,IF($C125=Listes!$B$35,(VLOOKUP(Forfaitaires!$F125,Listes!$E$31:$F$36,2,FALSE)),IF($C125=Listes!$B$33,IF(Forfaitaires!$E125&lt;Listes!$A$64,Forfaitaires!$E125*Listes!$A$65,IF(Forfaitaires!$E125&gt;Listes!$D$64,Forfaitaires!$E125*Listes!$D$65,((Forfaitaires!$E125*Listes!$B$65)+Listes!$C$65)))))))</f>
        <v/>
      </c>
      <c r="N125" s="114" t="str">
        <f t="shared" si="3"/>
        <v/>
      </c>
      <c r="O125" s="106"/>
    </row>
    <row r="126" spans="1:15" ht="20.100000000000001" customHeight="1" x14ac:dyDescent="0.25">
      <c r="A126" s="51">
        <v>121</v>
      </c>
      <c r="B126" s="24"/>
      <c r="C126" s="24"/>
      <c r="D126" s="24"/>
      <c r="E126" s="24"/>
      <c r="F126" s="24"/>
      <c r="G126" s="139" t="str">
        <f>IF(C126="","",IF(C126="","",(VLOOKUP(C126,Listes!$B$31:$C$35,2,FALSE))))</f>
        <v/>
      </c>
      <c r="H126" s="24" t="str">
        <f t="shared" si="2"/>
        <v/>
      </c>
      <c r="I126" s="292"/>
      <c r="J126" s="114" t="str">
        <f>IF(G126="","",IF(G126="","",(VLOOKUP(G126,Listes!$C$31:$D$35,2,FALSE))))</f>
        <v/>
      </c>
      <c r="K126" s="111" t="str">
        <f>IF($G126="","",IF($C126=Listes!$B$32,IF(Forfaitaires!$E126&lt;=Listes!$B$53,(Forfaitaires!$E126*(VLOOKUP(Forfaitaires!$D126,Listes!$A$54:$E$60,2,FALSE))),IF(Forfaitaires!$E126&gt;Listes!$E$53,(Forfaitaires!$E126*(VLOOKUP(Forfaitaires!$D126,Listes!$A$54:$E$60,5,FALSE))),(Forfaitaires!$E126*(VLOOKUP(Forfaitaires!$D126,Listes!$A$54:$E$60,3,FALSE)))+(VLOOKUP(Forfaitaires!$D126,Listes!$A$54:$E$60,4,FALSE))))))</f>
        <v/>
      </c>
      <c r="L126" s="111" t="str">
        <f>IF($G126="","",IF($C126=Listes!$B$31,IF(Forfaitaires!$E126&lt;=Listes!$B$42,(Forfaitaires!$E126*(VLOOKUP(Forfaitaires!$D126,Listes!$A$43:$E$49,2,FALSE))),IF(Forfaitaires!$E126&gt;Listes!$D$42,(Forfaitaires!$E126*(VLOOKUP(Forfaitaires!$D126,Listes!$A$43:$E$49,5,FALSE))),(Forfaitaires!$E126*(VLOOKUP(Forfaitaires!$D126,Listes!$A$43:$E$49,3,FALSE)))+(VLOOKUP(Forfaitaires!$D126,Listes!$A$43:$E$49,4,FALSE))))))</f>
        <v/>
      </c>
      <c r="M126" s="111" t="str">
        <f>IF($G126="","",IF($C126=Listes!$B$34,Listes!$I$31,IF($C126=Listes!$B$35,(VLOOKUP(Forfaitaires!$F126,Listes!$E$31:$F$36,2,FALSE)),IF($C126=Listes!$B$33,IF(Forfaitaires!$E126&lt;Listes!$A$64,Forfaitaires!$E126*Listes!$A$65,IF(Forfaitaires!$E126&gt;Listes!$D$64,Forfaitaires!$E126*Listes!$D$65,((Forfaitaires!$E126*Listes!$B$65)+Listes!$C$65)))))))</f>
        <v/>
      </c>
      <c r="N126" s="114" t="str">
        <f t="shared" si="3"/>
        <v/>
      </c>
      <c r="O126" s="106"/>
    </row>
    <row r="127" spans="1:15" ht="20.100000000000001" customHeight="1" x14ac:dyDescent="0.25">
      <c r="A127" s="51">
        <v>122</v>
      </c>
      <c r="B127" s="24"/>
      <c r="C127" s="24"/>
      <c r="D127" s="24"/>
      <c r="E127" s="24"/>
      <c r="F127" s="24"/>
      <c r="G127" s="139" t="str">
        <f>IF(C127="","",IF(C127="","",(VLOOKUP(C127,Listes!$B$31:$C$35,2,FALSE))))</f>
        <v/>
      </c>
      <c r="H127" s="24" t="str">
        <f t="shared" si="2"/>
        <v/>
      </c>
      <c r="I127" s="292"/>
      <c r="J127" s="114" t="str">
        <f>IF(G127="","",IF(G127="","",(VLOOKUP(G127,Listes!$C$31:$D$35,2,FALSE))))</f>
        <v/>
      </c>
      <c r="K127" s="111" t="str">
        <f>IF($G127="","",IF($C127=Listes!$B$32,IF(Forfaitaires!$E127&lt;=Listes!$B$53,(Forfaitaires!$E127*(VLOOKUP(Forfaitaires!$D127,Listes!$A$54:$E$60,2,FALSE))),IF(Forfaitaires!$E127&gt;Listes!$E$53,(Forfaitaires!$E127*(VLOOKUP(Forfaitaires!$D127,Listes!$A$54:$E$60,5,FALSE))),(Forfaitaires!$E127*(VLOOKUP(Forfaitaires!$D127,Listes!$A$54:$E$60,3,FALSE)))+(VLOOKUP(Forfaitaires!$D127,Listes!$A$54:$E$60,4,FALSE))))))</f>
        <v/>
      </c>
      <c r="L127" s="111" t="str">
        <f>IF($G127="","",IF($C127=Listes!$B$31,IF(Forfaitaires!$E127&lt;=Listes!$B$42,(Forfaitaires!$E127*(VLOOKUP(Forfaitaires!$D127,Listes!$A$43:$E$49,2,FALSE))),IF(Forfaitaires!$E127&gt;Listes!$D$42,(Forfaitaires!$E127*(VLOOKUP(Forfaitaires!$D127,Listes!$A$43:$E$49,5,FALSE))),(Forfaitaires!$E127*(VLOOKUP(Forfaitaires!$D127,Listes!$A$43:$E$49,3,FALSE)))+(VLOOKUP(Forfaitaires!$D127,Listes!$A$43:$E$49,4,FALSE))))))</f>
        <v/>
      </c>
      <c r="M127" s="111" t="str">
        <f>IF($G127="","",IF($C127=Listes!$B$34,Listes!$I$31,IF($C127=Listes!$B$35,(VLOOKUP(Forfaitaires!$F127,Listes!$E$31:$F$36,2,FALSE)),IF($C127=Listes!$B$33,IF(Forfaitaires!$E127&lt;Listes!$A$64,Forfaitaires!$E127*Listes!$A$65,IF(Forfaitaires!$E127&gt;Listes!$D$64,Forfaitaires!$E127*Listes!$D$65,((Forfaitaires!$E127*Listes!$B$65)+Listes!$C$65)))))))</f>
        <v/>
      </c>
      <c r="N127" s="114" t="str">
        <f t="shared" si="3"/>
        <v/>
      </c>
      <c r="O127" s="106"/>
    </row>
    <row r="128" spans="1:15" ht="20.100000000000001" customHeight="1" x14ac:dyDescent="0.25">
      <c r="A128" s="51">
        <v>123</v>
      </c>
      <c r="B128" s="24"/>
      <c r="C128" s="24"/>
      <c r="D128" s="24"/>
      <c r="E128" s="24"/>
      <c r="F128" s="24"/>
      <c r="G128" s="139" t="str">
        <f>IF(C128="","",IF(C128="","",(VLOOKUP(C128,Listes!$B$31:$C$35,2,FALSE))))</f>
        <v/>
      </c>
      <c r="H128" s="24" t="str">
        <f t="shared" si="2"/>
        <v/>
      </c>
      <c r="I128" s="292"/>
      <c r="J128" s="114" t="str">
        <f>IF(G128="","",IF(G128="","",(VLOOKUP(G128,Listes!$C$31:$D$35,2,FALSE))))</f>
        <v/>
      </c>
      <c r="K128" s="111" t="str">
        <f>IF($G128="","",IF($C128=Listes!$B$32,IF(Forfaitaires!$E128&lt;=Listes!$B$53,(Forfaitaires!$E128*(VLOOKUP(Forfaitaires!$D128,Listes!$A$54:$E$60,2,FALSE))),IF(Forfaitaires!$E128&gt;Listes!$E$53,(Forfaitaires!$E128*(VLOOKUP(Forfaitaires!$D128,Listes!$A$54:$E$60,5,FALSE))),(Forfaitaires!$E128*(VLOOKUP(Forfaitaires!$D128,Listes!$A$54:$E$60,3,FALSE)))+(VLOOKUP(Forfaitaires!$D128,Listes!$A$54:$E$60,4,FALSE))))))</f>
        <v/>
      </c>
      <c r="L128" s="111" t="str">
        <f>IF($G128="","",IF($C128=Listes!$B$31,IF(Forfaitaires!$E128&lt;=Listes!$B$42,(Forfaitaires!$E128*(VLOOKUP(Forfaitaires!$D128,Listes!$A$43:$E$49,2,FALSE))),IF(Forfaitaires!$E128&gt;Listes!$D$42,(Forfaitaires!$E128*(VLOOKUP(Forfaitaires!$D128,Listes!$A$43:$E$49,5,FALSE))),(Forfaitaires!$E128*(VLOOKUP(Forfaitaires!$D128,Listes!$A$43:$E$49,3,FALSE)))+(VLOOKUP(Forfaitaires!$D128,Listes!$A$43:$E$49,4,FALSE))))))</f>
        <v/>
      </c>
      <c r="M128" s="111" t="str">
        <f>IF($G128="","",IF($C128=Listes!$B$34,Listes!$I$31,IF($C128=Listes!$B$35,(VLOOKUP(Forfaitaires!$F128,Listes!$E$31:$F$36,2,FALSE)),IF($C128=Listes!$B$33,IF(Forfaitaires!$E128&lt;Listes!$A$64,Forfaitaires!$E128*Listes!$A$65,IF(Forfaitaires!$E128&gt;Listes!$D$64,Forfaitaires!$E128*Listes!$D$65,((Forfaitaires!$E128*Listes!$B$65)+Listes!$C$65)))))))</f>
        <v/>
      </c>
      <c r="N128" s="114" t="str">
        <f t="shared" si="3"/>
        <v/>
      </c>
      <c r="O128" s="106"/>
    </row>
    <row r="129" spans="1:15" ht="20.100000000000001" customHeight="1" x14ac:dyDescent="0.25">
      <c r="A129" s="51">
        <v>124</v>
      </c>
      <c r="B129" s="24"/>
      <c r="C129" s="24"/>
      <c r="D129" s="24"/>
      <c r="E129" s="24"/>
      <c r="F129" s="24"/>
      <c r="G129" s="139" t="str">
        <f>IF(C129="","",IF(C129="","",(VLOOKUP(C129,Listes!$B$31:$C$35,2,FALSE))))</f>
        <v/>
      </c>
      <c r="H129" s="24" t="str">
        <f t="shared" si="2"/>
        <v/>
      </c>
      <c r="I129" s="292"/>
      <c r="J129" s="114" t="str">
        <f>IF(G129="","",IF(G129="","",(VLOOKUP(G129,Listes!$C$31:$D$35,2,FALSE))))</f>
        <v/>
      </c>
      <c r="K129" s="111" t="str">
        <f>IF($G129="","",IF($C129=Listes!$B$32,IF(Forfaitaires!$E129&lt;=Listes!$B$53,(Forfaitaires!$E129*(VLOOKUP(Forfaitaires!$D129,Listes!$A$54:$E$60,2,FALSE))),IF(Forfaitaires!$E129&gt;Listes!$E$53,(Forfaitaires!$E129*(VLOOKUP(Forfaitaires!$D129,Listes!$A$54:$E$60,5,FALSE))),(Forfaitaires!$E129*(VLOOKUP(Forfaitaires!$D129,Listes!$A$54:$E$60,3,FALSE)))+(VLOOKUP(Forfaitaires!$D129,Listes!$A$54:$E$60,4,FALSE))))))</f>
        <v/>
      </c>
      <c r="L129" s="111" t="str">
        <f>IF($G129="","",IF($C129=Listes!$B$31,IF(Forfaitaires!$E129&lt;=Listes!$B$42,(Forfaitaires!$E129*(VLOOKUP(Forfaitaires!$D129,Listes!$A$43:$E$49,2,FALSE))),IF(Forfaitaires!$E129&gt;Listes!$D$42,(Forfaitaires!$E129*(VLOOKUP(Forfaitaires!$D129,Listes!$A$43:$E$49,5,FALSE))),(Forfaitaires!$E129*(VLOOKUP(Forfaitaires!$D129,Listes!$A$43:$E$49,3,FALSE)))+(VLOOKUP(Forfaitaires!$D129,Listes!$A$43:$E$49,4,FALSE))))))</f>
        <v/>
      </c>
      <c r="M129" s="111" t="str">
        <f>IF($G129="","",IF($C129=Listes!$B$34,Listes!$I$31,IF($C129=Listes!$B$35,(VLOOKUP(Forfaitaires!$F129,Listes!$E$31:$F$36,2,FALSE)),IF($C129=Listes!$B$33,IF(Forfaitaires!$E129&lt;Listes!$A$64,Forfaitaires!$E129*Listes!$A$65,IF(Forfaitaires!$E129&gt;Listes!$D$64,Forfaitaires!$E129*Listes!$D$65,((Forfaitaires!$E129*Listes!$B$65)+Listes!$C$65)))))))</f>
        <v/>
      </c>
      <c r="N129" s="114" t="str">
        <f t="shared" si="3"/>
        <v/>
      </c>
      <c r="O129" s="106"/>
    </row>
    <row r="130" spans="1:15" ht="20.100000000000001" customHeight="1" x14ac:dyDescent="0.25">
      <c r="A130" s="51">
        <v>125</v>
      </c>
      <c r="B130" s="24"/>
      <c r="C130" s="24"/>
      <c r="D130" s="24"/>
      <c r="E130" s="24"/>
      <c r="F130" s="24"/>
      <c r="G130" s="139" t="str">
        <f>IF(C130="","",IF(C130="","",(VLOOKUP(C130,Listes!$B$31:$C$35,2,FALSE))))</f>
        <v/>
      </c>
      <c r="H130" s="24" t="str">
        <f t="shared" si="2"/>
        <v/>
      </c>
      <c r="I130" s="292"/>
      <c r="J130" s="114" t="str">
        <f>IF(G130="","",IF(G130="","",(VLOOKUP(G130,Listes!$C$31:$D$35,2,FALSE))))</f>
        <v/>
      </c>
      <c r="K130" s="111" t="str">
        <f>IF($G130="","",IF($C130=Listes!$B$32,IF(Forfaitaires!$E130&lt;=Listes!$B$53,(Forfaitaires!$E130*(VLOOKUP(Forfaitaires!$D130,Listes!$A$54:$E$60,2,FALSE))),IF(Forfaitaires!$E130&gt;Listes!$E$53,(Forfaitaires!$E130*(VLOOKUP(Forfaitaires!$D130,Listes!$A$54:$E$60,5,FALSE))),(Forfaitaires!$E130*(VLOOKUP(Forfaitaires!$D130,Listes!$A$54:$E$60,3,FALSE)))+(VLOOKUP(Forfaitaires!$D130,Listes!$A$54:$E$60,4,FALSE))))))</f>
        <v/>
      </c>
      <c r="L130" s="111" t="str">
        <f>IF($G130="","",IF($C130=Listes!$B$31,IF(Forfaitaires!$E130&lt;=Listes!$B$42,(Forfaitaires!$E130*(VLOOKUP(Forfaitaires!$D130,Listes!$A$43:$E$49,2,FALSE))),IF(Forfaitaires!$E130&gt;Listes!$D$42,(Forfaitaires!$E130*(VLOOKUP(Forfaitaires!$D130,Listes!$A$43:$E$49,5,FALSE))),(Forfaitaires!$E130*(VLOOKUP(Forfaitaires!$D130,Listes!$A$43:$E$49,3,FALSE)))+(VLOOKUP(Forfaitaires!$D130,Listes!$A$43:$E$49,4,FALSE))))))</f>
        <v/>
      </c>
      <c r="M130" s="111" t="str">
        <f>IF($G130="","",IF($C130=Listes!$B$34,Listes!$I$31,IF($C130=Listes!$B$35,(VLOOKUP(Forfaitaires!$F130,Listes!$E$31:$F$36,2,FALSE)),IF($C130=Listes!$B$33,IF(Forfaitaires!$E130&lt;Listes!$A$64,Forfaitaires!$E130*Listes!$A$65,IF(Forfaitaires!$E130&gt;Listes!$D$64,Forfaitaires!$E130*Listes!$D$65,((Forfaitaires!$E130*Listes!$B$65)+Listes!$C$65)))))))</f>
        <v/>
      </c>
      <c r="N130" s="114" t="str">
        <f t="shared" si="3"/>
        <v/>
      </c>
      <c r="O130" s="106"/>
    </row>
    <row r="131" spans="1:15" ht="20.100000000000001" customHeight="1" x14ac:dyDescent="0.25">
      <c r="A131" s="51">
        <v>126</v>
      </c>
      <c r="B131" s="24"/>
      <c r="C131" s="24"/>
      <c r="D131" s="24"/>
      <c r="E131" s="24"/>
      <c r="F131" s="24"/>
      <c r="G131" s="139" t="str">
        <f>IF(C131="","",IF(C131="","",(VLOOKUP(C131,Listes!$B$31:$C$35,2,FALSE))))</f>
        <v/>
      </c>
      <c r="H131" s="24" t="str">
        <f t="shared" si="2"/>
        <v/>
      </c>
      <c r="I131" s="292"/>
      <c r="J131" s="114" t="str">
        <f>IF(G131="","",IF(G131="","",(VLOOKUP(G131,Listes!$C$31:$D$35,2,FALSE))))</f>
        <v/>
      </c>
      <c r="K131" s="111" t="str">
        <f>IF($G131="","",IF($C131=Listes!$B$32,IF(Forfaitaires!$E131&lt;=Listes!$B$53,(Forfaitaires!$E131*(VLOOKUP(Forfaitaires!$D131,Listes!$A$54:$E$60,2,FALSE))),IF(Forfaitaires!$E131&gt;Listes!$E$53,(Forfaitaires!$E131*(VLOOKUP(Forfaitaires!$D131,Listes!$A$54:$E$60,5,FALSE))),(Forfaitaires!$E131*(VLOOKUP(Forfaitaires!$D131,Listes!$A$54:$E$60,3,FALSE)))+(VLOOKUP(Forfaitaires!$D131,Listes!$A$54:$E$60,4,FALSE))))))</f>
        <v/>
      </c>
      <c r="L131" s="111" t="str">
        <f>IF($G131="","",IF($C131=Listes!$B$31,IF(Forfaitaires!$E131&lt;=Listes!$B$42,(Forfaitaires!$E131*(VLOOKUP(Forfaitaires!$D131,Listes!$A$43:$E$49,2,FALSE))),IF(Forfaitaires!$E131&gt;Listes!$D$42,(Forfaitaires!$E131*(VLOOKUP(Forfaitaires!$D131,Listes!$A$43:$E$49,5,FALSE))),(Forfaitaires!$E131*(VLOOKUP(Forfaitaires!$D131,Listes!$A$43:$E$49,3,FALSE)))+(VLOOKUP(Forfaitaires!$D131,Listes!$A$43:$E$49,4,FALSE))))))</f>
        <v/>
      </c>
      <c r="M131" s="111" t="str">
        <f>IF($G131="","",IF($C131=Listes!$B$34,Listes!$I$31,IF($C131=Listes!$B$35,(VLOOKUP(Forfaitaires!$F131,Listes!$E$31:$F$36,2,FALSE)),IF($C131=Listes!$B$33,IF(Forfaitaires!$E131&lt;Listes!$A$64,Forfaitaires!$E131*Listes!$A$65,IF(Forfaitaires!$E131&gt;Listes!$D$64,Forfaitaires!$E131*Listes!$D$65,((Forfaitaires!$E131*Listes!$B$65)+Listes!$C$65)))))))</f>
        <v/>
      </c>
      <c r="N131" s="114" t="str">
        <f t="shared" si="3"/>
        <v/>
      </c>
      <c r="O131" s="106"/>
    </row>
    <row r="132" spans="1:15" ht="20.100000000000001" customHeight="1" x14ac:dyDescent="0.25">
      <c r="A132" s="51">
        <v>127</v>
      </c>
      <c r="B132" s="24"/>
      <c r="C132" s="24"/>
      <c r="D132" s="24"/>
      <c r="E132" s="24"/>
      <c r="F132" s="24"/>
      <c r="G132" s="139" t="str">
        <f>IF(C132="","",IF(C132="","",(VLOOKUP(C132,Listes!$B$31:$C$35,2,FALSE))))</f>
        <v/>
      </c>
      <c r="H132" s="24" t="str">
        <f t="shared" si="2"/>
        <v/>
      </c>
      <c r="I132" s="292"/>
      <c r="J132" s="114" t="str">
        <f>IF(G132="","",IF(G132="","",(VLOOKUP(G132,Listes!$C$31:$D$35,2,FALSE))))</f>
        <v/>
      </c>
      <c r="K132" s="111" t="str">
        <f>IF($G132="","",IF($C132=Listes!$B$32,IF(Forfaitaires!$E132&lt;=Listes!$B$53,(Forfaitaires!$E132*(VLOOKUP(Forfaitaires!$D132,Listes!$A$54:$E$60,2,FALSE))),IF(Forfaitaires!$E132&gt;Listes!$E$53,(Forfaitaires!$E132*(VLOOKUP(Forfaitaires!$D132,Listes!$A$54:$E$60,5,FALSE))),(Forfaitaires!$E132*(VLOOKUP(Forfaitaires!$D132,Listes!$A$54:$E$60,3,FALSE)))+(VLOOKUP(Forfaitaires!$D132,Listes!$A$54:$E$60,4,FALSE))))))</f>
        <v/>
      </c>
      <c r="L132" s="111" t="str">
        <f>IF($G132="","",IF($C132=Listes!$B$31,IF(Forfaitaires!$E132&lt;=Listes!$B$42,(Forfaitaires!$E132*(VLOOKUP(Forfaitaires!$D132,Listes!$A$43:$E$49,2,FALSE))),IF(Forfaitaires!$E132&gt;Listes!$D$42,(Forfaitaires!$E132*(VLOOKUP(Forfaitaires!$D132,Listes!$A$43:$E$49,5,FALSE))),(Forfaitaires!$E132*(VLOOKUP(Forfaitaires!$D132,Listes!$A$43:$E$49,3,FALSE)))+(VLOOKUP(Forfaitaires!$D132,Listes!$A$43:$E$49,4,FALSE))))))</f>
        <v/>
      </c>
      <c r="M132" s="111" t="str">
        <f>IF($G132="","",IF($C132=Listes!$B$34,Listes!$I$31,IF($C132=Listes!$B$35,(VLOOKUP(Forfaitaires!$F132,Listes!$E$31:$F$36,2,FALSE)),IF($C132=Listes!$B$33,IF(Forfaitaires!$E132&lt;Listes!$A$64,Forfaitaires!$E132*Listes!$A$65,IF(Forfaitaires!$E132&gt;Listes!$D$64,Forfaitaires!$E132*Listes!$D$65,((Forfaitaires!$E132*Listes!$B$65)+Listes!$C$65)))))))</f>
        <v/>
      </c>
      <c r="N132" s="114" t="str">
        <f t="shared" si="3"/>
        <v/>
      </c>
      <c r="O132" s="106"/>
    </row>
    <row r="133" spans="1:15" ht="20.100000000000001" customHeight="1" x14ac:dyDescent="0.25">
      <c r="A133" s="51">
        <v>128</v>
      </c>
      <c r="B133" s="24"/>
      <c r="C133" s="24"/>
      <c r="D133" s="24"/>
      <c r="E133" s="24"/>
      <c r="F133" s="24"/>
      <c r="G133" s="139" t="str">
        <f>IF(C133="","",IF(C133="","",(VLOOKUP(C133,Listes!$B$31:$C$35,2,FALSE))))</f>
        <v/>
      </c>
      <c r="H133" s="24" t="str">
        <f t="shared" si="2"/>
        <v/>
      </c>
      <c r="I133" s="292"/>
      <c r="J133" s="114" t="str">
        <f>IF(G133="","",IF(G133="","",(VLOOKUP(G133,Listes!$C$31:$D$35,2,FALSE))))</f>
        <v/>
      </c>
      <c r="K133" s="111" t="str">
        <f>IF($G133="","",IF($C133=Listes!$B$32,IF(Forfaitaires!$E133&lt;=Listes!$B$53,(Forfaitaires!$E133*(VLOOKUP(Forfaitaires!$D133,Listes!$A$54:$E$60,2,FALSE))),IF(Forfaitaires!$E133&gt;Listes!$E$53,(Forfaitaires!$E133*(VLOOKUP(Forfaitaires!$D133,Listes!$A$54:$E$60,5,FALSE))),(Forfaitaires!$E133*(VLOOKUP(Forfaitaires!$D133,Listes!$A$54:$E$60,3,FALSE)))+(VLOOKUP(Forfaitaires!$D133,Listes!$A$54:$E$60,4,FALSE))))))</f>
        <v/>
      </c>
      <c r="L133" s="111" t="str">
        <f>IF($G133="","",IF($C133=Listes!$B$31,IF(Forfaitaires!$E133&lt;=Listes!$B$42,(Forfaitaires!$E133*(VLOOKUP(Forfaitaires!$D133,Listes!$A$43:$E$49,2,FALSE))),IF(Forfaitaires!$E133&gt;Listes!$D$42,(Forfaitaires!$E133*(VLOOKUP(Forfaitaires!$D133,Listes!$A$43:$E$49,5,FALSE))),(Forfaitaires!$E133*(VLOOKUP(Forfaitaires!$D133,Listes!$A$43:$E$49,3,FALSE)))+(VLOOKUP(Forfaitaires!$D133,Listes!$A$43:$E$49,4,FALSE))))))</f>
        <v/>
      </c>
      <c r="M133" s="111" t="str">
        <f>IF($G133="","",IF($C133=Listes!$B$34,Listes!$I$31,IF($C133=Listes!$B$35,(VLOOKUP(Forfaitaires!$F133,Listes!$E$31:$F$36,2,FALSE)),IF($C133=Listes!$B$33,IF(Forfaitaires!$E133&lt;Listes!$A$64,Forfaitaires!$E133*Listes!$A$65,IF(Forfaitaires!$E133&gt;Listes!$D$64,Forfaitaires!$E133*Listes!$D$65,((Forfaitaires!$E133*Listes!$B$65)+Listes!$C$65)))))))</f>
        <v/>
      </c>
      <c r="N133" s="114" t="str">
        <f t="shared" si="3"/>
        <v/>
      </c>
      <c r="O133" s="106"/>
    </row>
    <row r="134" spans="1:15" ht="20.100000000000001" customHeight="1" x14ac:dyDescent="0.25">
      <c r="A134" s="51">
        <v>129</v>
      </c>
      <c r="B134" s="24"/>
      <c r="C134" s="24"/>
      <c r="D134" s="24"/>
      <c r="E134" s="24"/>
      <c r="F134" s="24"/>
      <c r="G134" s="139" t="str">
        <f>IF(C134="","",IF(C134="","",(VLOOKUP(C134,Listes!$B$31:$C$35,2,FALSE))))</f>
        <v/>
      </c>
      <c r="H134" s="24" t="str">
        <f t="shared" ref="H134:H197" si="4">IF(G134="Frais de déplacement (barèmes kilométriques) ",1,"")</f>
        <v/>
      </c>
      <c r="I134" s="292"/>
      <c r="J134" s="114" t="str">
        <f>IF(G134="","",IF(G134="","",(VLOOKUP(G134,Listes!$C$31:$D$35,2,FALSE))))</f>
        <v/>
      </c>
      <c r="K134" s="111" t="str">
        <f>IF($G134="","",IF($C134=Listes!$B$32,IF(Forfaitaires!$E134&lt;=Listes!$B$53,(Forfaitaires!$E134*(VLOOKUP(Forfaitaires!$D134,Listes!$A$54:$E$60,2,FALSE))),IF(Forfaitaires!$E134&gt;Listes!$E$53,(Forfaitaires!$E134*(VLOOKUP(Forfaitaires!$D134,Listes!$A$54:$E$60,5,FALSE))),(Forfaitaires!$E134*(VLOOKUP(Forfaitaires!$D134,Listes!$A$54:$E$60,3,FALSE)))+(VLOOKUP(Forfaitaires!$D134,Listes!$A$54:$E$60,4,FALSE))))))</f>
        <v/>
      </c>
      <c r="L134" s="111" t="str">
        <f>IF($G134="","",IF($C134=Listes!$B$31,IF(Forfaitaires!$E134&lt;=Listes!$B$42,(Forfaitaires!$E134*(VLOOKUP(Forfaitaires!$D134,Listes!$A$43:$E$49,2,FALSE))),IF(Forfaitaires!$E134&gt;Listes!$D$42,(Forfaitaires!$E134*(VLOOKUP(Forfaitaires!$D134,Listes!$A$43:$E$49,5,FALSE))),(Forfaitaires!$E134*(VLOOKUP(Forfaitaires!$D134,Listes!$A$43:$E$49,3,FALSE)))+(VLOOKUP(Forfaitaires!$D134,Listes!$A$43:$E$49,4,FALSE))))))</f>
        <v/>
      </c>
      <c r="M134" s="111" t="str">
        <f>IF($G134="","",IF($C134=Listes!$B$34,Listes!$I$31,IF($C134=Listes!$B$35,(VLOOKUP(Forfaitaires!$F134,Listes!$E$31:$F$36,2,FALSE)),IF($C134=Listes!$B$33,IF(Forfaitaires!$E134&lt;Listes!$A$64,Forfaitaires!$E134*Listes!$A$65,IF(Forfaitaires!$E134&gt;Listes!$D$64,Forfaitaires!$E134*Listes!$D$65,((Forfaitaires!$E134*Listes!$B$65)+Listes!$C$65)))))))</f>
        <v/>
      </c>
      <c r="N134" s="114" t="str">
        <f t="shared" ref="N134:N197" si="5">IF($H134="","",($M134+$L134+$K134)*$H134)</f>
        <v/>
      </c>
      <c r="O134" s="106"/>
    </row>
    <row r="135" spans="1:15" ht="20.100000000000001" customHeight="1" x14ac:dyDescent="0.25">
      <c r="A135" s="51">
        <v>130</v>
      </c>
      <c r="B135" s="24"/>
      <c r="C135" s="24"/>
      <c r="D135" s="24"/>
      <c r="E135" s="24"/>
      <c r="F135" s="24"/>
      <c r="G135" s="139" t="str">
        <f>IF(C135="","",IF(C135="","",(VLOOKUP(C135,Listes!$B$31:$C$35,2,FALSE))))</f>
        <v/>
      </c>
      <c r="H135" s="24" t="str">
        <f t="shared" si="4"/>
        <v/>
      </c>
      <c r="I135" s="292"/>
      <c r="J135" s="114" t="str">
        <f>IF(G135="","",IF(G135="","",(VLOOKUP(G135,Listes!$C$31:$D$35,2,FALSE))))</f>
        <v/>
      </c>
      <c r="K135" s="111" t="str">
        <f>IF($G135="","",IF($C135=Listes!$B$32,IF(Forfaitaires!$E135&lt;=Listes!$B$53,(Forfaitaires!$E135*(VLOOKUP(Forfaitaires!$D135,Listes!$A$54:$E$60,2,FALSE))),IF(Forfaitaires!$E135&gt;Listes!$E$53,(Forfaitaires!$E135*(VLOOKUP(Forfaitaires!$D135,Listes!$A$54:$E$60,5,FALSE))),(Forfaitaires!$E135*(VLOOKUP(Forfaitaires!$D135,Listes!$A$54:$E$60,3,FALSE)))+(VLOOKUP(Forfaitaires!$D135,Listes!$A$54:$E$60,4,FALSE))))))</f>
        <v/>
      </c>
      <c r="L135" s="111" t="str">
        <f>IF($G135="","",IF($C135=Listes!$B$31,IF(Forfaitaires!$E135&lt;=Listes!$B$42,(Forfaitaires!$E135*(VLOOKUP(Forfaitaires!$D135,Listes!$A$43:$E$49,2,FALSE))),IF(Forfaitaires!$E135&gt;Listes!$D$42,(Forfaitaires!$E135*(VLOOKUP(Forfaitaires!$D135,Listes!$A$43:$E$49,5,FALSE))),(Forfaitaires!$E135*(VLOOKUP(Forfaitaires!$D135,Listes!$A$43:$E$49,3,FALSE)))+(VLOOKUP(Forfaitaires!$D135,Listes!$A$43:$E$49,4,FALSE))))))</f>
        <v/>
      </c>
      <c r="M135" s="111" t="str">
        <f>IF($G135="","",IF($C135=Listes!$B$34,Listes!$I$31,IF($C135=Listes!$B$35,(VLOOKUP(Forfaitaires!$F135,Listes!$E$31:$F$36,2,FALSE)),IF($C135=Listes!$B$33,IF(Forfaitaires!$E135&lt;Listes!$A$64,Forfaitaires!$E135*Listes!$A$65,IF(Forfaitaires!$E135&gt;Listes!$D$64,Forfaitaires!$E135*Listes!$D$65,((Forfaitaires!$E135*Listes!$B$65)+Listes!$C$65)))))))</f>
        <v/>
      </c>
      <c r="N135" s="114" t="str">
        <f t="shared" si="5"/>
        <v/>
      </c>
      <c r="O135" s="106"/>
    </row>
    <row r="136" spans="1:15" ht="20.100000000000001" customHeight="1" x14ac:dyDescent="0.25">
      <c r="A136" s="51">
        <v>131</v>
      </c>
      <c r="B136" s="24"/>
      <c r="C136" s="24"/>
      <c r="D136" s="24"/>
      <c r="E136" s="24"/>
      <c r="F136" s="24"/>
      <c r="G136" s="139" t="str">
        <f>IF(C136="","",IF(C136="","",(VLOOKUP(C136,Listes!$B$31:$C$35,2,FALSE))))</f>
        <v/>
      </c>
      <c r="H136" s="24" t="str">
        <f t="shared" si="4"/>
        <v/>
      </c>
      <c r="I136" s="292"/>
      <c r="J136" s="114" t="str">
        <f>IF(G136="","",IF(G136="","",(VLOOKUP(G136,Listes!$C$31:$D$35,2,FALSE))))</f>
        <v/>
      </c>
      <c r="K136" s="111" t="str">
        <f>IF($G136="","",IF($C136=Listes!$B$32,IF(Forfaitaires!$E136&lt;=Listes!$B$53,(Forfaitaires!$E136*(VLOOKUP(Forfaitaires!$D136,Listes!$A$54:$E$60,2,FALSE))),IF(Forfaitaires!$E136&gt;Listes!$E$53,(Forfaitaires!$E136*(VLOOKUP(Forfaitaires!$D136,Listes!$A$54:$E$60,5,FALSE))),(Forfaitaires!$E136*(VLOOKUP(Forfaitaires!$D136,Listes!$A$54:$E$60,3,FALSE)))+(VLOOKUP(Forfaitaires!$D136,Listes!$A$54:$E$60,4,FALSE))))))</f>
        <v/>
      </c>
      <c r="L136" s="111" t="str">
        <f>IF($G136="","",IF($C136=Listes!$B$31,IF(Forfaitaires!$E136&lt;=Listes!$B$42,(Forfaitaires!$E136*(VLOOKUP(Forfaitaires!$D136,Listes!$A$43:$E$49,2,FALSE))),IF(Forfaitaires!$E136&gt;Listes!$D$42,(Forfaitaires!$E136*(VLOOKUP(Forfaitaires!$D136,Listes!$A$43:$E$49,5,FALSE))),(Forfaitaires!$E136*(VLOOKUP(Forfaitaires!$D136,Listes!$A$43:$E$49,3,FALSE)))+(VLOOKUP(Forfaitaires!$D136,Listes!$A$43:$E$49,4,FALSE))))))</f>
        <v/>
      </c>
      <c r="M136" s="111" t="str">
        <f>IF($G136="","",IF($C136=Listes!$B$34,Listes!$I$31,IF($C136=Listes!$B$35,(VLOOKUP(Forfaitaires!$F136,Listes!$E$31:$F$36,2,FALSE)),IF($C136=Listes!$B$33,IF(Forfaitaires!$E136&lt;Listes!$A$64,Forfaitaires!$E136*Listes!$A$65,IF(Forfaitaires!$E136&gt;Listes!$D$64,Forfaitaires!$E136*Listes!$D$65,((Forfaitaires!$E136*Listes!$B$65)+Listes!$C$65)))))))</f>
        <v/>
      </c>
      <c r="N136" s="114" t="str">
        <f t="shared" si="5"/>
        <v/>
      </c>
      <c r="O136" s="106"/>
    </row>
    <row r="137" spans="1:15" ht="20.100000000000001" customHeight="1" x14ac:dyDescent="0.25">
      <c r="A137" s="51">
        <v>132</v>
      </c>
      <c r="B137" s="24"/>
      <c r="C137" s="24"/>
      <c r="D137" s="24"/>
      <c r="E137" s="24"/>
      <c r="F137" s="24"/>
      <c r="G137" s="139" t="str">
        <f>IF(C137="","",IF(C137="","",(VLOOKUP(C137,Listes!$B$31:$C$35,2,FALSE))))</f>
        <v/>
      </c>
      <c r="H137" s="24" t="str">
        <f t="shared" si="4"/>
        <v/>
      </c>
      <c r="I137" s="292"/>
      <c r="J137" s="114" t="str">
        <f>IF(G137="","",IF(G137="","",(VLOOKUP(G137,Listes!$C$31:$D$35,2,FALSE))))</f>
        <v/>
      </c>
      <c r="K137" s="111" t="str">
        <f>IF($G137="","",IF($C137=Listes!$B$32,IF(Forfaitaires!$E137&lt;=Listes!$B$53,(Forfaitaires!$E137*(VLOOKUP(Forfaitaires!$D137,Listes!$A$54:$E$60,2,FALSE))),IF(Forfaitaires!$E137&gt;Listes!$E$53,(Forfaitaires!$E137*(VLOOKUP(Forfaitaires!$D137,Listes!$A$54:$E$60,5,FALSE))),(Forfaitaires!$E137*(VLOOKUP(Forfaitaires!$D137,Listes!$A$54:$E$60,3,FALSE)))+(VLOOKUP(Forfaitaires!$D137,Listes!$A$54:$E$60,4,FALSE))))))</f>
        <v/>
      </c>
      <c r="L137" s="111" t="str">
        <f>IF($G137="","",IF($C137=Listes!$B$31,IF(Forfaitaires!$E137&lt;=Listes!$B$42,(Forfaitaires!$E137*(VLOOKUP(Forfaitaires!$D137,Listes!$A$43:$E$49,2,FALSE))),IF(Forfaitaires!$E137&gt;Listes!$D$42,(Forfaitaires!$E137*(VLOOKUP(Forfaitaires!$D137,Listes!$A$43:$E$49,5,FALSE))),(Forfaitaires!$E137*(VLOOKUP(Forfaitaires!$D137,Listes!$A$43:$E$49,3,FALSE)))+(VLOOKUP(Forfaitaires!$D137,Listes!$A$43:$E$49,4,FALSE))))))</f>
        <v/>
      </c>
      <c r="M137" s="111" t="str">
        <f>IF($G137="","",IF($C137=Listes!$B$34,Listes!$I$31,IF($C137=Listes!$B$35,(VLOOKUP(Forfaitaires!$F137,Listes!$E$31:$F$36,2,FALSE)),IF($C137=Listes!$B$33,IF(Forfaitaires!$E137&lt;Listes!$A$64,Forfaitaires!$E137*Listes!$A$65,IF(Forfaitaires!$E137&gt;Listes!$D$64,Forfaitaires!$E137*Listes!$D$65,((Forfaitaires!$E137*Listes!$B$65)+Listes!$C$65)))))))</f>
        <v/>
      </c>
      <c r="N137" s="114" t="str">
        <f t="shared" si="5"/>
        <v/>
      </c>
      <c r="O137" s="106"/>
    </row>
    <row r="138" spans="1:15" ht="20.100000000000001" customHeight="1" x14ac:dyDescent="0.25">
      <c r="A138" s="51">
        <v>133</v>
      </c>
      <c r="B138" s="24"/>
      <c r="C138" s="24"/>
      <c r="D138" s="24"/>
      <c r="E138" s="24"/>
      <c r="F138" s="24"/>
      <c r="G138" s="139" t="str">
        <f>IF(C138="","",IF(C138="","",(VLOOKUP(C138,Listes!$B$31:$C$35,2,FALSE))))</f>
        <v/>
      </c>
      <c r="H138" s="24" t="str">
        <f t="shared" si="4"/>
        <v/>
      </c>
      <c r="I138" s="292"/>
      <c r="J138" s="114" t="str">
        <f>IF(G138="","",IF(G138="","",(VLOOKUP(G138,Listes!$C$31:$D$35,2,FALSE))))</f>
        <v/>
      </c>
      <c r="K138" s="111" t="str">
        <f>IF($G138="","",IF($C138=Listes!$B$32,IF(Forfaitaires!$E138&lt;=Listes!$B$53,(Forfaitaires!$E138*(VLOOKUP(Forfaitaires!$D138,Listes!$A$54:$E$60,2,FALSE))),IF(Forfaitaires!$E138&gt;Listes!$E$53,(Forfaitaires!$E138*(VLOOKUP(Forfaitaires!$D138,Listes!$A$54:$E$60,5,FALSE))),(Forfaitaires!$E138*(VLOOKUP(Forfaitaires!$D138,Listes!$A$54:$E$60,3,FALSE)))+(VLOOKUP(Forfaitaires!$D138,Listes!$A$54:$E$60,4,FALSE))))))</f>
        <v/>
      </c>
      <c r="L138" s="111" t="str">
        <f>IF($G138="","",IF($C138=Listes!$B$31,IF(Forfaitaires!$E138&lt;=Listes!$B$42,(Forfaitaires!$E138*(VLOOKUP(Forfaitaires!$D138,Listes!$A$43:$E$49,2,FALSE))),IF(Forfaitaires!$E138&gt;Listes!$D$42,(Forfaitaires!$E138*(VLOOKUP(Forfaitaires!$D138,Listes!$A$43:$E$49,5,FALSE))),(Forfaitaires!$E138*(VLOOKUP(Forfaitaires!$D138,Listes!$A$43:$E$49,3,FALSE)))+(VLOOKUP(Forfaitaires!$D138,Listes!$A$43:$E$49,4,FALSE))))))</f>
        <v/>
      </c>
      <c r="M138" s="111" t="str">
        <f>IF($G138="","",IF($C138=Listes!$B$34,Listes!$I$31,IF($C138=Listes!$B$35,(VLOOKUP(Forfaitaires!$F138,Listes!$E$31:$F$36,2,FALSE)),IF($C138=Listes!$B$33,IF(Forfaitaires!$E138&lt;Listes!$A$64,Forfaitaires!$E138*Listes!$A$65,IF(Forfaitaires!$E138&gt;Listes!$D$64,Forfaitaires!$E138*Listes!$D$65,((Forfaitaires!$E138*Listes!$B$65)+Listes!$C$65)))))))</f>
        <v/>
      </c>
      <c r="N138" s="114" t="str">
        <f t="shared" si="5"/>
        <v/>
      </c>
      <c r="O138" s="106"/>
    </row>
    <row r="139" spans="1:15" ht="20.100000000000001" customHeight="1" x14ac:dyDescent="0.25">
      <c r="A139" s="51">
        <v>134</v>
      </c>
      <c r="B139" s="24"/>
      <c r="C139" s="24"/>
      <c r="D139" s="24"/>
      <c r="E139" s="24"/>
      <c r="F139" s="24"/>
      <c r="G139" s="139" t="str">
        <f>IF(C139="","",IF(C139="","",(VLOOKUP(C139,Listes!$B$31:$C$35,2,FALSE))))</f>
        <v/>
      </c>
      <c r="H139" s="24" t="str">
        <f t="shared" si="4"/>
        <v/>
      </c>
      <c r="I139" s="292"/>
      <c r="J139" s="114" t="str">
        <f>IF(G139="","",IF(G139="","",(VLOOKUP(G139,Listes!$C$31:$D$35,2,FALSE))))</f>
        <v/>
      </c>
      <c r="K139" s="111" t="str">
        <f>IF($G139="","",IF($C139=Listes!$B$32,IF(Forfaitaires!$E139&lt;=Listes!$B$53,(Forfaitaires!$E139*(VLOOKUP(Forfaitaires!$D139,Listes!$A$54:$E$60,2,FALSE))),IF(Forfaitaires!$E139&gt;Listes!$E$53,(Forfaitaires!$E139*(VLOOKUP(Forfaitaires!$D139,Listes!$A$54:$E$60,5,FALSE))),(Forfaitaires!$E139*(VLOOKUP(Forfaitaires!$D139,Listes!$A$54:$E$60,3,FALSE)))+(VLOOKUP(Forfaitaires!$D139,Listes!$A$54:$E$60,4,FALSE))))))</f>
        <v/>
      </c>
      <c r="L139" s="111" t="str">
        <f>IF($G139="","",IF($C139=Listes!$B$31,IF(Forfaitaires!$E139&lt;=Listes!$B$42,(Forfaitaires!$E139*(VLOOKUP(Forfaitaires!$D139,Listes!$A$43:$E$49,2,FALSE))),IF(Forfaitaires!$E139&gt;Listes!$D$42,(Forfaitaires!$E139*(VLOOKUP(Forfaitaires!$D139,Listes!$A$43:$E$49,5,FALSE))),(Forfaitaires!$E139*(VLOOKUP(Forfaitaires!$D139,Listes!$A$43:$E$49,3,FALSE)))+(VLOOKUP(Forfaitaires!$D139,Listes!$A$43:$E$49,4,FALSE))))))</f>
        <v/>
      </c>
      <c r="M139" s="111" t="str">
        <f>IF($G139="","",IF($C139=Listes!$B$34,Listes!$I$31,IF($C139=Listes!$B$35,(VLOOKUP(Forfaitaires!$F139,Listes!$E$31:$F$36,2,FALSE)),IF($C139=Listes!$B$33,IF(Forfaitaires!$E139&lt;Listes!$A$64,Forfaitaires!$E139*Listes!$A$65,IF(Forfaitaires!$E139&gt;Listes!$D$64,Forfaitaires!$E139*Listes!$D$65,((Forfaitaires!$E139*Listes!$B$65)+Listes!$C$65)))))))</f>
        <v/>
      </c>
      <c r="N139" s="114" t="str">
        <f t="shared" si="5"/>
        <v/>
      </c>
      <c r="O139" s="106"/>
    </row>
    <row r="140" spans="1:15" ht="20.100000000000001" customHeight="1" x14ac:dyDescent="0.25">
      <c r="A140" s="51">
        <v>135</v>
      </c>
      <c r="B140" s="24"/>
      <c r="C140" s="24"/>
      <c r="D140" s="24"/>
      <c r="E140" s="24"/>
      <c r="F140" s="24"/>
      <c r="G140" s="139" t="str">
        <f>IF(C140="","",IF(C140="","",(VLOOKUP(C140,Listes!$B$31:$C$35,2,FALSE))))</f>
        <v/>
      </c>
      <c r="H140" s="24" t="str">
        <f t="shared" si="4"/>
        <v/>
      </c>
      <c r="I140" s="292"/>
      <c r="J140" s="114" t="str">
        <f>IF(G140="","",IF(G140="","",(VLOOKUP(G140,Listes!$C$31:$D$35,2,FALSE))))</f>
        <v/>
      </c>
      <c r="K140" s="111" t="str">
        <f>IF($G140="","",IF($C140=Listes!$B$32,IF(Forfaitaires!$E140&lt;=Listes!$B$53,(Forfaitaires!$E140*(VLOOKUP(Forfaitaires!$D140,Listes!$A$54:$E$60,2,FALSE))),IF(Forfaitaires!$E140&gt;Listes!$E$53,(Forfaitaires!$E140*(VLOOKUP(Forfaitaires!$D140,Listes!$A$54:$E$60,5,FALSE))),(Forfaitaires!$E140*(VLOOKUP(Forfaitaires!$D140,Listes!$A$54:$E$60,3,FALSE)))+(VLOOKUP(Forfaitaires!$D140,Listes!$A$54:$E$60,4,FALSE))))))</f>
        <v/>
      </c>
      <c r="L140" s="111" t="str">
        <f>IF($G140="","",IF($C140=Listes!$B$31,IF(Forfaitaires!$E140&lt;=Listes!$B$42,(Forfaitaires!$E140*(VLOOKUP(Forfaitaires!$D140,Listes!$A$43:$E$49,2,FALSE))),IF(Forfaitaires!$E140&gt;Listes!$D$42,(Forfaitaires!$E140*(VLOOKUP(Forfaitaires!$D140,Listes!$A$43:$E$49,5,FALSE))),(Forfaitaires!$E140*(VLOOKUP(Forfaitaires!$D140,Listes!$A$43:$E$49,3,FALSE)))+(VLOOKUP(Forfaitaires!$D140,Listes!$A$43:$E$49,4,FALSE))))))</f>
        <v/>
      </c>
      <c r="M140" s="111" t="str">
        <f>IF($G140="","",IF($C140=Listes!$B$34,Listes!$I$31,IF($C140=Listes!$B$35,(VLOOKUP(Forfaitaires!$F140,Listes!$E$31:$F$36,2,FALSE)),IF($C140=Listes!$B$33,IF(Forfaitaires!$E140&lt;Listes!$A$64,Forfaitaires!$E140*Listes!$A$65,IF(Forfaitaires!$E140&gt;Listes!$D$64,Forfaitaires!$E140*Listes!$D$65,((Forfaitaires!$E140*Listes!$B$65)+Listes!$C$65)))))))</f>
        <v/>
      </c>
      <c r="N140" s="114" t="str">
        <f t="shared" si="5"/>
        <v/>
      </c>
      <c r="O140" s="106"/>
    </row>
    <row r="141" spans="1:15" ht="20.100000000000001" customHeight="1" x14ac:dyDescent="0.25">
      <c r="A141" s="51">
        <v>136</v>
      </c>
      <c r="B141" s="24"/>
      <c r="C141" s="24"/>
      <c r="D141" s="24"/>
      <c r="E141" s="24"/>
      <c r="F141" s="24"/>
      <c r="G141" s="139" t="str">
        <f>IF(C141="","",IF(C141="","",(VLOOKUP(C141,Listes!$B$31:$C$35,2,FALSE))))</f>
        <v/>
      </c>
      <c r="H141" s="24" t="str">
        <f t="shared" si="4"/>
        <v/>
      </c>
      <c r="I141" s="292"/>
      <c r="J141" s="114" t="str">
        <f>IF(G141="","",IF(G141="","",(VLOOKUP(G141,Listes!$C$31:$D$35,2,FALSE))))</f>
        <v/>
      </c>
      <c r="K141" s="111" t="str">
        <f>IF($G141="","",IF($C141=Listes!$B$32,IF(Forfaitaires!$E141&lt;=Listes!$B$53,(Forfaitaires!$E141*(VLOOKUP(Forfaitaires!$D141,Listes!$A$54:$E$60,2,FALSE))),IF(Forfaitaires!$E141&gt;Listes!$E$53,(Forfaitaires!$E141*(VLOOKUP(Forfaitaires!$D141,Listes!$A$54:$E$60,5,FALSE))),(Forfaitaires!$E141*(VLOOKUP(Forfaitaires!$D141,Listes!$A$54:$E$60,3,FALSE)))+(VLOOKUP(Forfaitaires!$D141,Listes!$A$54:$E$60,4,FALSE))))))</f>
        <v/>
      </c>
      <c r="L141" s="111" t="str">
        <f>IF($G141="","",IF($C141=Listes!$B$31,IF(Forfaitaires!$E141&lt;=Listes!$B$42,(Forfaitaires!$E141*(VLOOKUP(Forfaitaires!$D141,Listes!$A$43:$E$49,2,FALSE))),IF(Forfaitaires!$E141&gt;Listes!$D$42,(Forfaitaires!$E141*(VLOOKUP(Forfaitaires!$D141,Listes!$A$43:$E$49,5,FALSE))),(Forfaitaires!$E141*(VLOOKUP(Forfaitaires!$D141,Listes!$A$43:$E$49,3,FALSE)))+(VLOOKUP(Forfaitaires!$D141,Listes!$A$43:$E$49,4,FALSE))))))</f>
        <v/>
      </c>
      <c r="M141" s="111" t="str">
        <f>IF($G141="","",IF($C141=Listes!$B$34,Listes!$I$31,IF($C141=Listes!$B$35,(VLOOKUP(Forfaitaires!$F141,Listes!$E$31:$F$36,2,FALSE)),IF($C141=Listes!$B$33,IF(Forfaitaires!$E141&lt;Listes!$A$64,Forfaitaires!$E141*Listes!$A$65,IF(Forfaitaires!$E141&gt;Listes!$D$64,Forfaitaires!$E141*Listes!$D$65,((Forfaitaires!$E141*Listes!$B$65)+Listes!$C$65)))))))</f>
        <v/>
      </c>
      <c r="N141" s="114" t="str">
        <f t="shared" si="5"/>
        <v/>
      </c>
      <c r="O141" s="106"/>
    </row>
    <row r="142" spans="1:15" ht="20.100000000000001" customHeight="1" x14ac:dyDescent="0.25">
      <c r="A142" s="51">
        <v>137</v>
      </c>
      <c r="B142" s="24"/>
      <c r="C142" s="24"/>
      <c r="D142" s="24"/>
      <c r="E142" s="24"/>
      <c r="F142" s="24"/>
      <c r="G142" s="139" t="str">
        <f>IF(C142="","",IF(C142="","",(VLOOKUP(C142,Listes!$B$31:$C$35,2,FALSE))))</f>
        <v/>
      </c>
      <c r="H142" s="24" t="str">
        <f t="shared" si="4"/>
        <v/>
      </c>
      <c r="I142" s="292"/>
      <c r="J142" s="114" t="str">
        <f>IF(G142="","",IF(G142="","",(VLOOKUP(G142,Listes!$C$31:$D$35,2,FALSE))))</f>
        <v/>
      </c>
      <c r="K142" s="111" t="str">
        <f>IF($G142="","",IF($C142=Listes!$B$32,IF(Forfaitaires!$E142&lt;=Listes!$B$53,(Forfaitaires!$E142*(VLOOKUP(Forfaitaires!$D142,Listes!$A$54:$E$60,2,FALSE))),IF(Forfaitaires!$E142&gt;Listes!$E$53,(Forfaitaires!$E142*(VLOOKUP(Forfaitaires!$D142,Listes!$A$54:$E$60,5,FALSE))),(Forfaitaires!$E142*(VLOOKUP(Forfaitaires!$D142,Listes!$A$54:$E$60,3,FALSE)))+(VLOOKUP(Forfaitaires!$D142,Listes!$A$54:$E$60,4,FALSE))))))</f>
        <v/>
      </c>
      <c r="L142" s="111" t="str">
        <f>IF($G142="","",IF($C142=Listes!$B$31,IF(Forfaitaires!$E142&lt;=Listes!$B$42,(Forfaitaires!$E142*(VLOOKUP(Forfaitaires!$D142,Listes!$A$43:$E$49,2,FALSE))),IF(Forfaitaires!$E142&gt;Listes!$D$42,(Forfaitaires!$E142*(VLOOKUP(Forfaitaires!$D142,Listes!$A$43:$E$49,5,FALSE))),(Forfaitaires!$E142*(VLOOKUP(Forfaitaires!$D142,Listes!$A$43:$E$49,3,FALSE)))+(VLOOKUP(Forfaitaires!$D142,Listes!$A$43:$E$49,4,FALSE))))))</f>
        <v/>
      </c>
      <c r="M142" s="111" t="str">
        <f>IF($G142="","",IF($C142=Listes!$B$34,Listes!$I$31,IF($C142=Listes!$B$35,(VLOOKUP(Forfaitaires!$F142,Listes!$E$31:$F$36,2,FALSE)),IF($C142=Listes!$B$33,IF(Forfaitaires!$E142&lt;Listes!$A$64,Forfaitaires!$E142*Listes!$A$65,IF(Forfaitaires!$E142&gt;Listes!$D$64,Forfaitaires!$E142*Listes!$D$65,((Forfaitaires!$E142*Listes!$B$65)+Listes!$C$65)))))))</f>
        <v/>
      </c>
      <c r="N142" s="114" t="str">
        <f t="shared" si="5"/>
        <v/>
      </c>
      <c r="O142" s="106"/>
    </row>
    <row r="143" spans="1:15" ht="20.100000000000001" customHeight="1" x14ac:dyDescent="0.25">
      <c r="A143" s="51">
        <v>138</v>
      </c>
      <c r="B143" s="24"/>
      <c r="C143" s="24"/>
      <c r="D143" s="24"/>
      <c r="E143" s="24"/>
      <c r="F143" s="24"/>
      <c r="G143" s="139" t="str">
        <f>IF(C143="","",IF(C143="","",(VLOOKUP(C143,Listes!$B$31:$C$35,2,FALSE))))</f>
        <v/>
      </c>
      <c r="H143" s="24" t="str">
        <f t="shared" si="4"/>
        <v/>
      </c>
      <c r="I143" s="292"/>
      <c r="J143" s="114" t="str">
        <f>IF(G143="","",IF(G143="","",(VLOOKUP(G143,Listes!$C$31:$D$35,2,FALSE))))</f>
        <v/>
      </c>
      <c r="K143" s="111" t="str">
        <f>IF($G143="","",IF($C143=Listes!$B$32,IF(Forfaitaires!$E143&lt;=Listes!$B$53,(Forfaitaires!$E143*(VLOOKUP(Forfaitaires!$D143,Listes!$A$54:$E$60,2,FALSE))),IF(Forfaitaires!$E143&gt;Listes!$E$53,(Forfaitaires!$E143*(VLOOKUP(Forfaitaires!$D143,Listes!$A$54:$E$60,5,FALSE))),(Forfaitaires!$E143*(VLOOKUP(Forfaitaires!$D143,Listes!$A$54:$E$60,3,FALSE)))+(VLOOKUP(Forfaitaires!$D143,Listes!$A$54:$E$60,4,FALSE))))))</f>
        <v/>
      </c>
      <c r="L143" s="111" t="str">
        <f>IF($G143="","",IF($C143=Listes!$B$31,IF(Forfaitaires!$E143&lt;=Listes!$B$42,(Forfaitaires!$E143*(VLOOKUP(Forfaitaires!$D143,Listes!$A$43:$E$49,2,FALSE))),IF(Forfaitaires!$E143&gt;Listes!$D$42,(Forfaitaires!$E143*(VLOOKUP(Forfaitaires!$D143,Listes!$A$43:$E$49,5,FALSE))),(Forfaitaires!$E143*(VLOOKUP(Forfaitaires!$D143,Listes!$A$43:$E$49,3,FALSE)))+(VLOOKUP(Forfaitaires!$D143,Listes!$A$43:$E$49,4,FALSE))))))</f>
        <v/>
      </c>
      <c r="M143" s="111" t="str">
        <f>IF($G143="","",IF($C143=Listes!$B$34,Listes!$I$31,IF($C143=Listes!$B$35,(VLOOKUP(Forfaitaires!$F143,Listes!$E$31:$F$36,2,FALSE)),IF($C143=Listes!$B$33,IF(Forfaitaires!$E143&lt;Listes!$A$64,Forfaitaires!$E143*Listes!$A$65,IF(Forfaitaires!$E143&gt;Listes!$D$64,Forfaitaires!$E143*Listes!$D$65,((Forfaitaires!$E143*Listes!$B$65)+Listes!$C$65)))))))</f>
        <v/>
      </c>
      <c r="N143" s="114" t="str">
        <f t="shared" si="5"/>
        <v/>
      </c>
      <c r="O143" s="106"/>
    </row>
    <row r="144" spans="1:15" ht="20.100000000000001" customHeight="1" x14ac:dyDescent="0.25">
      <c r="A144" s="51">
        <v>139</v>
      </c>
      <c r="B144" s="24"/>
      <c r="C144" s="24"/>
      <c r="D144" s="24"/>
      <c r="E144" s="24"/>
      <c r="F144" s="24"/>
      <c r="G144" s="139" t="str">
        <f>IF(C144="","",IF(C144="","",(VLOOKUP(C144,Listes!$B$31:$C$35,2,FALSE))))</f>
        <v/>
      </c>
      <c r="H144" s="24" t="str">
        <f t="shared" si="4"/>
        <v/>
      </c>
      <c r="I144" s="292"/>
      <c r="J144" s="114" t="str">
        <f>IF(G144="","",IF(G144="","",(VLOOKUP(G144,Listes!$C$31:$D$35,2,FALSE))))</f>
        <v/>
      </c>
      <c r="K144" s="111" t="str">
        <f>IF($G144="","",IF($C144=Listes!$B$32,IF(Forfaitaires!$E144&lt;=Listes!$B$53,(Forfaitaires!$E144*(VLOOKUP(Forfaitaires!$D144,Listes!$A$54:$E$60,2,FALSE))),IF(Forfaitaires!$E144&gt;Listes!$E$53,(Forfaitaires!$E144*(VLOOKUP(Forfaitaires!$D144,Listes!$A$54:$E$60,5,FALSE))),(Forfaitaires!$E144*(VLOOKUP(Forfaitaires!$D144,Listes!$A$54:$E$60,3,FALSE)))+(VLOOKUP(Forfaitaires!$D144,Listes!$A$54:$E$60,4,FALSE))))))</f>
        <v/>
      </c>
      <c r="L144" s="111" t="str">
        <f>IF($G144="","",IF($C144=Listes!$B$31,IF(Forfaitaires!$E144&lt;=Listes!$B$42,(Forfaitaires!$E144*(VLOOKUP(Forfaitaires!$D144,Listes!$A$43:$E$49,2,FALSE))),IF(Forfaitaires!$E144&gt;Listes!$D$42,(Forfaitaires!$E144*(VLOOKUP(Forfaitaires!$D144,Listes!$A$43:$E$49,5,FALSE))),(Forfaitaires!$E144*(VLOOKUP(Forfaitaires!$D144,Listes!$A$43:$E$49,3,FALSE)))+(VLOOKUP(Forfaitaires!$D144,Listes!$A$43:$E$49,4,FALSE))))))</f>
        <v/>
      </c>
      <c r="M144" s="111" t="str">
        <f>IF($G144="","",IF($C144=Listes!$B$34,Listes!$I$31,IF($C144=Listes!$B$35,(VLOOKUP(Forfaitaires!$F144,Listes!$E$31:$F$36,2,FALSE)),IF($C144=Listes!$B$33,IF(Forfaitaires!$E144&lt;Listes!$A$64,Forfaitaires!$E144*Listes!$A$65,IF(Forfaitaires!$E144&gt;Listes!$D$64,Forfaitaires!$E144*Listes!$D$65,((Forfaitaires!$E144*Listes!$B$65)+Listes!$C$65)))))))</f>
        <v/>
      </c>
      <c r="N144" s="114" t="str">
        <f t="shared" si="5"/>
        <v/>
      </c>
      <c r="O144" s="106"/>
    </row>
    <row r="145" spans="1:15" ht="20.100000000000001" customHeight="1" x14ac:dyDescent="0.25">
      <c r="A145" s="51">
        <v>140</v>
      </c>
      <c r="B145" s="24"/>
      <c r="C145" s="24"/>
      <c r="D145" s="24"/>
      <c r="E145" s="24"/>
      <c r="F145" s="24"/>
      <c r="G145" s="139" t="str">
        <f>IF(C145="","",IF(C145="","",(VLOOKUP(C145,Listes!$B$31:$C$35,2,FALSE))))</f>
        <v/>
      </c>
      <c r="H145" s="24" t="str">
        <f t="shared" si="4"/>
        <v/>
      </c>
      <c r="I145" s="292"/>
      <c r="J145" s="114" t="str">
        <f>IF(G145="","",IF(G145="","",(VLOOKUP(G145,Listes!$C$31:$D$35,2,FALSE))))</f>
        <v/>
      </c>
      <c r="K145" s="111" t="str">
        <f>IF($G145="","",IF($C145=Listes!$B$32,IF(Forfaitaires!$E145&lt;=Listes!$B$53,(Forfaitaires!$E145*(VLOOKUP(Forfaitaires!$D145,Listes!$A$54:$E$60,2,FALSE))),IF(Forfaitaires!$E145&gt;Listes!$E$53,(Forfaitaires!$E145*(VLOOKUP(Forfaitaires!$D145,Listes!$A$54:$E$60,5,FALSE))),(Forfaitaires!$E145*(VLOOKUP(Forfaitaires!$D145,Listes!$A$54:$E$60,3,FALSE)))+(VLOOKUP(Forfaitaires!$D145,Listes!$A$54:$E$60,4,FALSE))))))</f>
        <v/>
      </c>
      <c r="L145" s="111" t="str">
        <f>IF($G145="","",IF($C145=Listes!$B$31,IF(Forfaitaires!$E145&lt;=Listes!$B$42,(Forfaitaires!$E145*(VLOOKUP(Forfaitaires!$D145,Listes!$A$43:$E$49,2,FALSE))),IF(Forfaitaires!$E145&gt;Listes!$D$42,(Forfaitaires!$E145*(VLOOKUP(Forfaitaires!$D145,Listes!$A$43:$E$49,5,FALSE))),(Forfaitaires!$E145*(VLOOKUP(Forfaitaires!$D145,Listes!$A$43:$E$49,3,FALSE)))+(VLOOKUP(Forfaitaires!$D145,Listes!$A$43:$E$49,4,FALSE))))))</f>
        <v/>
      </c>
      <c r="M145" s="111" t="str">
        <f>IF($G145="","",IF($C145=Listes!$B$34,Listes!$I$31,IF($C145=Listes!$B$35,(VLOOKUP(Forfaitaires!$F145,Listes!$E$31:$F$36,2,FALSE)),IF($C145=Listes!$B$33,IF(Forfaitaires!$E145&lt;Listes!$A$64,Forfaitaires!$E145*Listes!$A$65,IF(Forfaitaires!$E145&gt;Listes!$D$64,Forfaitaires!$E145*Listes!$D$65,((Forfaitaires!$E145*Listes!$B$65)+Listes!$C$65)))))))</f>
        <v/>
      </c>
      <c r="N145" s="114" t="str">
        <f t="shared" si="5"/>
        <v/>
      </c>
      <c r="O145" s="106"/>
    </row>
    <row r="146" spans="1:15" ht="20.100000000000001" customHeight="1" x14ac:dyDescent="0.25">
      <c r="A146" s="51">
        <v>141</v>
      </c>
      <c r="B146" s="24"/>
      <c r="C146" s="24"/>
      <c r="D146" s="24"/>
      <c r="E146" s="24"/>
      <c r="F146" s="24"/>
      <c r="G146" s="139" t="str">
        <f>IF(C146="","",IF(C146="","",(VLOOKUP(C146,Listes!$B$31:$C$35,2,FALSE))))</f>
        <v/>
      </c>
      <c r="H146" s="24" t="str">
        <f t="shared" si="4"/>
        <v/>
      </c>
      <c r="I146" s="292"/>
      <c r="J146" s="114" t="str">
        <f>IF(G146="","",IF(G146="","",(VLOOKUP(G146,Listes!$C$31:$D$35,2,FALSE))))</f>
        <v/>
      </c>
      <c r="K146" s="111" t="str">
        <f>IF($G146="","",IF($C146=Listes!$B$32,IF(Forfaitaires!$E146&lt;=Listes!$B$53,(Forfaitaires!$E146*(VLOOKUP(Forfaitaires!$D146,Listes!$A$54:$E$60,2,FALSE))),IF(Forfaitaires!$E146&gt;Listes!$E$53,(Forfaitaires!$E146*(VLOOKUP(Forfaitaires!$D146,Listes!$A$54:$E$60,5,FALSE))),(Forfaitaires!$E146*(VLOOKUP(Forfaitaires!$D146,Listes!$A$54:$E$60,3,FALSE)))+(VLOOKUP(Forfaitaires!$D146,Listes!$A$54:$E$60,4,FALSE))))))</f>
        <v/>
      </c>
      <c r="L146" s="111" t="str">
        <f>IF($G146="","",IF($C146=Listes!$B$31,IF(Forfaitaires!$E146&lt;=Listes!$B$42,(Forfaitaires!$E146*(VLOOKUP(Forfaitaires!$D146,Listes!$A$43:$E$49,2,FALSE))),IF(Forfaitaires!$E146&gt;Listes!$D$42,(Forfaitaires!$E146*(VLOOKUP(Forfaitaires!$D146,Listes!$A$43:$E$49,5,FALSE))),(Forfaitaires!$E146*(VLOOKUP(Forfaitaires!$D146,Listes!$A$43:$E$49,3,FALSE)))+(VLOOKUP(Forfaitaires!$D146,Listes!$A$43:$E$49,4,FALSE))))))</f>
        <v/>
      </c>
      <c r="M146" s="111" t="str">
        <f>IF($G146="","",IF($C146=Listes!$B$34,Listes!$I$31,IF($C146=Listes!$B$35,(VLOOKUP(Forfaitaires!$F146,Listes!$E$31:$F$36,2,FALSE)),IF($C146=Listes!$B$33,IF(Forfaitaires!$E146&lt;Listes!$A$64,Forfaitaires!$E146*Listes!$A$65,IF(Forfaitaires!$E146&gt;Listes!$D$64,Forfaitaires!$E146*Listes!$D$65,((Forfaitaires!$E146*Listes!$B$65)+Listes!$C$65)))))))</f>
        <v/>
      </c>
      <c r="N146" s="114" t="str">
        <f t="shared" si="5"/>
        <v/>
      </c>
      <c r="O146" s="106"/>
    </row>
    <row r="147" spans="1:15" ht="20.100000000000001" customHeight="1" x14ac:dyDescent="0.25">
      <c r="A147" s="51">
        <v>142</v>
      </c>
      <c r="B147" s="24"/>
      <c r="C147" s="24"/>
      <c r="D147" s="24"/>
      <c r="E147" s="24"/>
      <c r="F147" s="24"/>
      <c r="G147" s="139" t="str">
        <f>IF(C147="","",IF(C147="","",(VLOOKUP(C147,Listes!$B$31:$C$35,2,FALSE))))</f>
        <v/>
      </c>
      <c r="H147" s="24" t="str">
        <f t="shared" si="4"/>
        <v/>
      </c>
      <c r="I147" s="292"/>
      <c r="J147" s="114" t="str">
        <f>IF(G147="","",IF(G147="","",(VLOOKUP(G147,Listes!$C$31:$D$35,2,FALSE))))</f>
        <v/>
      </c>
      <c r="K147" s="111" t="str">
        <f>IF($G147="","",IF($C147=Listes!$B$32,IF(Forfaitaires!$E147&lt;=Listes!$B$53,(Forfaitaires!$E147*(VLOOKUP(Forfaitaires!$D147,Listes!$A$54:$E$60,2,FALSE))),IF(Forfaitaires!$E147&gt;Listes!$E$53,(Forfaitaires!$E147*(VLOOKUP(Forfaitaires!$D147,Listes!$A$54:$E$60,5,FALSE))),(Forfaitaires!$E147*(VLOOKUP(Forfaitaires!$D147,Listes!$A$54:$E$60,3,FALSE)))+(VLOOKUP(Forfaitaires!$D147,Listes!$A$54:$E$60,4,FALSE))))))</f>
        <v/>
      </c>
      <c r="L147" s="111" t="str">
        <f>IF($G147="","",IF($C147=Listes!$B$31,IF(Forfaitaires!$E147&lt;=Listes!$B$42,(Forfaitaires!$E147*(VLOOKUP(Forfaitaires!$D147,Listes!$A$43:$E$49,2,FALSE))),IF(Forfaitaires!$E147&gt;Listes!$D$42,(Forfaitaires!$E147*(VLOOKUP(Forfaitaires!$D147,Listes!$A$43:$E$49,5,FALSE))),(Forfaitaires!$E147*(VLOOKUP(Forfaitaires!$D147,Listes!$A$43:$E$49,3,FALSE)))+(VLOOKUP(Forfaitaires!$D147,Listes!$A$43:$E$49,4,FALSE))))))</f>
        <v/>
      </c>
      <c r="M147" s="111" t="str">
        <f>IF($G147="","",IF($C147=Listes!$B$34,Listes!$I$31,IF($C147=Listes!$B$35,(VLOOKUP(Forfaitaires!$F147,Listes!$E$31:$F$36,2,FALSE)),IF($C147=Listes!$B$33,IF(Forfaitaires!$E147&lt;Listes!$A$64,Forfaitaires!$E147*Listes!$A$65,IF(Forfaitaires!$E147&gt;Listes!$D$64,Forfaitaires!$E147*Listes!$D$65,((Forfaitaires!$E147*Listes!$B$65)+Listes!$C$65)))))))</f>
        <v/>
      </c>
      <c r="N147" s="114" t="str">
        <f t="shared" si="5"/>
        <v/>
      </c>
      <c r="O147" s="106"/>
    </row>
    <row r="148" spans="1:15" ht="20.100000000000001" customHeight="1" x14ac:dyDescent="0.25">
      <c r="A148" s="51">
        <v>143</v>
      </c>
      <c r="B148" s="24"/>
      <c r="C148" s="24"/>
      <c r="D148" s="24"/>
      <c r="E148" s="24"/>
      <c r="F148" s="24"/>
      <c r="G148" s="139" t="str">
        <f>IF(C148="","",IF(C148="","",(VLOOKUP(C148,Listes!$B$31:$C$35,2,FALSE))))</f>
        <v/>
      </c>
      <c r="H148" s="24" t="str">
        <f t="shared" si="4"/>
        <v/>
      </c>
      <c r="I148" s="292"/>
      <c r="J148" s="114" t="str">
        <f>IF(G148="","",IF(G148="","",(VLOOKUP(G148,Listes!$C$31:$D$35,2,FALSE))))</f>
        <v/>
      </c>
      <c r="K148" s="111" t="str">
        <f>IF($G148="","",IF($C148=Listes!$B$32,IF(Forfaitaires!$E148&lt;=Listes!$B$53,(Forfaitaires!$E148*(VLOOKUP(Forfaitaires!$D148,Listes!$A$54:$E$60,2,FALSE))),IF(Forfaitaires!$E148&gt;Listes!$E$53,(Forfaitaires!$E148*(VLOOKUP(Forfaitaires!$D148,Listes!$A$54:$E$60,5,FALSE))),(Forfaitaires!$E148*(VLOOKUP(Forfaitaires!$D148,Listes!$A$54:$E$60,3,FALSE)))+(VLOOKUP(Forfaitaires!$D148,Listes!$A$54:$E$60,4,FALSE))))))</f>
        <v/>
      </c>
      <c r="L148" s="111" t="str">
        <f>IF($G148="","",IF($C148=Listes!$B$31,IF(Forfaitaires!$E148&lt;=Listes!$B$42,(Forfaitaires!$E148*(VLOOKUP(Forfaitaires!$D148,Listes!$A$43:$E$49,2,FALSE))),IF(Forfaitaires!$E148&gt;Listes!$D$42,(Forfaitaires!$E148*(VLOOKUP(Forfaitaires!$D148,Listes!$A$43:$E$49,5,FALSE))),(Forfaitaires!$E148*(VLOOKUP(Forfaitaires!$D148,Listes!$A$43:$E$49,3,FALSE)))+(VLOOKUP(Forfaitaires!$D148,Listes!$A$43:$E$49,4,FALSE))))))</f>
        <v/>
      </c>
      <c r="M148" s="111" t="str">
        <f>IF($G148="","",IF($C148=Listes!$B$34,Listes!$I$31,IF($C148=Listes!$B$35,(VLOOKUP(Forfaitaires!$F148,Listes!$E$31:$F$36,2,FALSE)),IF($C148=Listes!$B$33,IF(Forfaitaires!$E148&lt;Listes!$A$64,Forfaitaires!$E148*Listes!$A$65,IF(Forfaitaires!$E148&gt;Listes!$D$64,Forfaitaires!$E148*Listes!$D$65,((Forfaitaires!$E148*Listes!$B$65)+Listes!$C$65)))))))</f>
        <v/>
      </c>
      <c r="N148" s="114" t="str">
        <f t="shared" si="5"/>
        <v/>
      </c>
      <c r="O148" s="106"/>
    </row>
    <row r="149" spans="1:15" ht="20.100000000000001" customHeight="1" x14ac:dyDescent="0.25">
      <c r="A149" s="51">
        <v>144</v>
      </c>
      <c r="B149" s="24"/>
      <c r="C149" s="24"/>
      <c r="D149" s="24"/>
      <c r="E149" s="24"/>
      <c r="F149" s="24"/>
      <c r="G149" s="139" t="str">
        <f>IF(C149="","",IF(C149="","",(VLOOKUP(C149,Listes!$B$31:$C$35,2,FALSE))))</f>
        <v/>
      </c>
      <c r="H149" s="24" t="str">
        <f t="shared" si="4"/>
        <v/>
      </c>
      <c r="I149" s="292"/>
      <c r="J149" s="114" t="str">
        <f>IF(G149="","",IF(G149="","",(VLOOKUP(G149,Listes!$C$31:$D$35,2,FALSE))))</f>
        <v/>
      </c>
      <c r="K149" s="111" t="str">
        <f>IF($G149="","",IF($C149=Listes!$B$32,IF(Forfaitaires!$E149&lt;=Listes!$B$53,(Forfaitaires!$E149*(VLOOKUP(Forfaitaires!$D149,Listes!$A$54:$E$60,2,FALSE))),IF(Forfaitaires!$E149&gt;Listes!$E$53,(Forfaitaires!$E149*(VLOOKUP(Forfaitaires!$D149,Listes!$A$54:$E$60,5,FALSE))),(Forfaitaires!$E149*(VLOOKUP(Forfaitaires!$D149,Listes!$A$54:$E$60,3,FALSE)))+(VLOOKUP(Forfaitaires!$D149,Listes!$A$54:$E$60,4,FALSE))))))</f>
        <v/>
      </c>
      <c r="L149" s="111" t="str">
        <f>IF($G149="","",IF($C149=Listes!$B$31,IF(Forfaitaires!$E149&lt;=Listes!$B$42,(Forfaitaires!$E149*(VLOOKUP(Forfaitaires!$D149,Listes!$A$43:$E$49,2,FALSE))),IF(Forfaitaires!$E149&gt;Listes!$D$42,(Forfaitaires!$E149*(VLOOKUP(Forfaitaires!$D149,Listes!$A$43:$E$49,5,FALSE))),(Forfaitaires!$E149*(VLOOKUP(Forfaitaires!$D149,Listes!$A$43:$E$49,3,FALSE)))+(VLOOKUP(Forfaitaires!$D149,Listes!$A$43:$E$49,4,FALSE))))))</f>
        <v/>
      </c>
      <c r="M149" s="111" t="str">
        <f>IF($G149="","",IF($C149=Listes!$B$34,Listes!$I$31,IF($C149=Listes!$B$35,(VLOOKUP(Forfaitaires!$F149,Listes!$E$31:$F$36,2,FALSE)),IF($C149=Listes!$B$33,IF(Forfaitaires!$E149&lt;Listes!$A$64,Forfaitaires!$E149*Listes!$A$65,IF(Forfaitaires!$E149&gt;Listes!$D$64,Forfaitaires!$E149*Listes!$D$65,((Forfaitaires!$E149*Listes!$B$65)+Listes!$C$65)))))))</f>
        <v/>
      </c>
      <c r="N149" s="114" t="str">
        <f t="shared" si="5"/>
        <v/>
      </c>
      <c r="O149" s="106"/>
    </row>
    <row r="150" spans="1:15" ht="20.100000000000001" customHeight="1" x14ac:dyDescent="0.25">
      <c r="A150" s="51">
        <v>145</v>
      </c>
      <c r="B150" s="24"/>
      <c r="C150" s="24"/>
      <c r="D150" s="24"/>
      <c r="E150" s="24"/>
      <c r="F150" s="24"/>
      <c r="G150" s="139" t="str">
        <f>IF(C150="","",IF(C150="","",(VLOOKUP(C150,Listes!$B$31:$C$35,2,FALSE))))</f>
        <v/>
      </c>
      <c r="H150" s="24" t="str">
        <f t="shared" si="4"/>
        <v/>
      </c>
      <c r="I150" s="292"/>
      <c r="J150" s="114" t="str">
        <f>IF(G150="","",IF(G150="","",(VLOOKUP(G150,Listes!$C$31:$D$35,2,FALSE))))</f>
        <v/>
      </c>
      <c r="K150" s="111" t="str">
        <f>IF($G150="","",IF($C150=Listes!$B$32,IF(Forfaitaires!$E150&lt;=Listes!$B$53,(Forfaitaires!$E150*(VLOOKUP(Forfaitaires!$D150,Listes!$A$54:$E$60,2,FALSE))),IF(Forfaitaires!$E150&gt;Listes!$E$53,(Forfaitaires!$E150*(VLOOKUP(Forfaitaires!$D150,Listes!$A$54:$E$60,5,FALSE))),(Forfaitaires!$E150*(VLOOKUP(Forfaitaires!$D150,Listes!$A$54:$E$60,3,FALSE)))+(VLOOKUP(Forfaitaires!$D150,Listes!$A$54:$E$60,4,FALSE))))))</f>
        <v/>
      </c>
      <c r="L150" s="111" t="str">
        <f>IF($G150="","",IF($C150=Listes!$B$31,IF(Forfaitaires!$E150&lt;=Listes!$B$42,(Forfaitaires!$E150*(VLOOKUP(Forfaitaires!$D150,Listes!$A$43:$E$49,2,FALSE))),IF(Forfaitaires!$E150&gt;Listes!$D$42,(Forfaitaires!$E150*(VLOOKUP(Forfaitaires!$D150,Listes!$A$43:$E$49,5,FALSE))),(Forfaitaires!$E150*(VLOOKUP(Forfaitaires!$D150,Listes!$A$43:$E$49,3,FALSE)))+(VLOOKUP(Forfaitaires!$D150,Listes!$A$43:$E$49,4,FALSE))))))</f>
        <v/>
      </c>
      <c r="M150" s="111" t="str">
        <f>IF($G150="","",IF($C150=Listes!$B$34,Listes!$I$31,IF($C150=Listes!$B$35,(VLOOKUP(Forfaitaires!$F150,Listes!$E$31:$F$36,2,FALSE)),IF($C150=Listes!$B$33,IF(Forfaitaires!$E150&lt;Listes!$A$64,Forfaitaires!$E150*Listes!$A$65,IF(Forfaitaires!$E150&gt;Listes!$D$64,Forfaitaires!$E150*Listes!$D$65,((Forfaitaires!$E150*Listes!$B$65)+Listes!$C$65)))))))</f>
        <v/>
      </c>
      <c r="N150" s="114" t="str">
        <f t="shared" si="5"/>
        <v/>
      </c>
      <c r="O150" s="106"/>
    </row>
    <row r="151" spans="1:15" ht="20.100000000000001" customHeight="1" x14ac:dyDescent="0.25">
      <c r="A151" s="51">
        <v>146</v>
      </c>
      <c r="B151" s="24"/>
      <c r="C151" s="24"/>
      <c r="D151" s="24"/>
      <c r="E151" s="24"/>
      <c r="F151" s="24"/>
      <c r="G151" s="139" t="str">
        <f>IF(C151="","",IF(C151="","",(VLOOKUP(C151,Listes!$B$31:$C$35,2,FALSE))))</f>
        <v/>
      </c>
      <c r="H151" s="24" t="str">
        <f t="shared" si="4"/>
        <v/>
      </c>
      <c r="I151" s="292"/>
      <c r="J151" s="114" t="str">
        <f>IF(G151="","",IF(G151="","",(VLOOKUP(G151,Listes!$C$31:$D$35,2,FALSE))))</f>
        <v/>
      </c>
      <c r="K151" s="111" t="str">
        <f>IF($G151="","",IF($C151=Listes!$B$32,IF(Forfaitaires!$E151&lt;=Listes!$B$53,(Forfaitaires!$E151*(VLOOKUP(Forfaitaires!$D151,Listes!$A$54:$E$60,2,FALSE))),IF(Forfaitaires!$E151&gt;Listes!$E$53,(Forfaitaires!$E151*(VLOOKUP(Forfaitaires!$D151,Listes!$A$54:$E$60,5,FALSE))),(Forfaitaires!$E151*(VLOOKUP(Forfaitaires!$D151,Listes!$A$54:$E$60,3,FALSE)))+(VLOOKUP(Forfaitaires!$D151,Listes!$A$54:$E$60,4,FALSE))))))</f>
        <v/>
      </c>
      <c r="L151" s="111" t="str">
        <f>IF($G151="","",IF($C151=Listes!$B$31,IF(Forfaitaires!$E151&lt;=Listes!$B$42,(Forfaitaires!$E151*(VLOOKUP(Forfaitaires!$D151,Listes!$A$43:$E$49,2,FALSE))),IF(Forfaitaires!$E151&gt;Listes!$D$42,(Forfaitaires!$E151*(VLOOKUP(Forfaitaires!$D151,Listes!$A$43:$E$49,5,FALSE))),(Forfaitaires!$E151*(VLOOKUP(Forfaitaires!$D151,Listes!$A$43:$E$49,3,FALSE)))+(VLOOKUP(Forfaitaires!$D151,Listes!$A$43:$E$49,4,FALSE))))))</f>
        <v/>
      </c>
      <c r="M151" s="111" t="str">
        <f>IF($G151="","",IF($C151=Listes!$B$34,Listes!$I$31,IF($C151=Listes!$B$35,(VLOOKUP(Forfaitaires!$F151,Listes!$E$31:$F$36,2,FALSE)),IF($C151=Listes!$B$33,IF(Forfaitaires!$E151&lt;Listes!$A$64,Forfaitaires!$E151*Listes!$A$65,IF(Forfaitaires!$E151&gt;Listes!$D$64,Forfaitaires!$E151*Listes!$D$65,((Forfaitaires!$E151*Listes!$B$65)+Listes!$C$65)))))))</f>
        <v/>
      </c>
      <c r="N151" s="114" t="str">
        <f t="shared" si="5"/>
        <v/>
      </c>
      <c r="O151" s="106"/>
    </row>
    <row r="152" spans="1:15" ht="20.100000000000001" customHeight="1" x14ac:dyDescent="0.25">
      <c r="A152" s="51">
        <v>147</v>
      </c>
      <c r="B152" s="24"/>
      <c r="C152" s="24"/>
      <c r="D152" s="24"/>
      <c r="E152" s="24"/>
      <c r="F152" s="24"/>
      <c r="G152" s="139" t="str">
        <f>IF(C152="","",IF(C152="","",(VLOOKUP(C152,Listes!$B$31:$C$35,2,FALSE))))</f>
        <v/>
      </c>
      <c r="H152" s="24" t="str">
        <f t="shared" si="4"/>
        <v/>
      </c>
      <c r="I152" s="292"/>
      <c r="J152" s="114" t="str">
        <f>IF(G152="","",IF(G152="","",(VLOOKUP(G152,Listes!$C$31:$D$35,2,FALSE))))</f>
        <v/>
      </c>
      <c r="K152" s="111" t="str">
        <f>IF($G152="","",IF($C152=Listes!$B$32,IF(Forfaitaires!$E152&lt;=Listes!$B$53,(Forfaitaires!$E152*(VLOOKUP(Forfaitaires!$D152,Listes!$A$54:$E$60,2,FALSE))),IF(Forfaitaires!$E152&gt;Listes!$E$53,(Forfaitaires!$E152*(VLOOKUP(Forfaitaires!$D152,Listes!$A$54:$E$60,5,FALSE))),(Forfaitaires!$E152*(VLOOKUP(Forfaitaires!$D152,Listes!$A$54:$E$60,3,FALSE)))+(VLOOKUP(Forfaitaires!$D152,Listes!$A$54:$E$60,4,FALSE))))))</f>
        <v/>
      </c>
      <c r="L152" s="111" t="str">
        <f>IF($G152="","",IF($C152=Listes!$B$31,IF(Forfaitaires!$E152&lt;=Listes!$B$42,(Forfaitaires!$E152*(VLOOKUP(Forfaitaires!$D152,Listes!$A$43:$E$49,2,FALSE))),IF(Forfaitaires!$E152&gt;Listes!$D$42,(Forfaitaires!$E152*(VLOOKUP(Forfaitaires!$D152,Listes!$A$43:$E$49,5,FALSE))),(Forfaitaires!$E152*(VLOOKUP(Forfaitaires!$D152,Listes!$A$43:$E$49,3,FALSE)))+(VLOOKUP(Forfaitaires!$D152,Listes!$A$43:$E$49,4,FALSE))))))</f>
        <v/>
      </c>
      <c r="M152" s="111" t="str">
        <f>IF($G152="","",IF($C152=Listes!$B$34,Listes!$I$31,IF($C152=Listes!$B$35,(VLOOKUP(Forfaitaires!$F152,Listes!$E$31:$F$36,2,FALSE)),IF($C152=Listes!$B$33,IF(Forfaitaires!$E152&lt;Listes!$A$64,Forfaitaires!$E152*Listes!$A$65,IF(Forfaitaires!$E152&gt;Listes!$D$64,Forfaitaires!$E152*Listes!$D$65,((Forfaitaires!$E152*Listes!$B$65)+Listes!$C$65)))))))</f>
        <v/>
      </c>
      <c r="N152" s="114" t="str">
        <f t="shared" si="5"/>
        <v/>
      </c>
      <c r="O152" s="106"/>
    </row>
    <row r="153" spans="1:15" ht="20.100000000000001" customHeight="1" x14ac:dyDescent="0.25">
      <c r="A153" s="51">
        <v>148</v>
      </c>
      <c r="B153" s="24"/>
      <c r="C153" s="24"/>
      <c r="D153" s="24"/>
      <c r="E153" s="24"/>
      <c r="F153" s="24"/>
      <c r="G153" s="139" t="str">
        <f>IF(C153="","",IF(C153="","",(VLOOKUP(C153,Listes!$B$31:$C$35,2,FALSE))))</f>
        <v/>
      </c>
      <c r="H153" s="24" t="str">
        <f t="shared" si="4"/>
        <v/>
      </c>
      <c r="I153" s="292"/>
      <c r="J153" s="114" t="str">
        <f>IF(G153="","",IF(G153="","",(VLOOKUP(G153,Listes!$C$31:$D$35,2,FALSE))))</f>
        <v/>
      </c>
      <c r="K153" s="111" t="str">
        <f>IF($G153="","",IF($C153=Listes!$B$32,IF(Forfaitaires!$E153&lt;=Listes!$B$53,(Forfaitaires!$E153*(VLOOKUP(Forfaitaires!$D153,Listes!$A$54:$E$60,2,FALSE))),IF(Forfaitaires!$E153&gt;Listes!$E$53,(Forfaitaires!$E153*(VLOOKUP(Forfaitaires!$D153,Listes!$A$54:$E$60,5,FALSE))),(Forfaitaires!$E153*(VLOOKUP(Forfaitaires!$D153,Listes!$A$54:$E$60,3,FALSE)))+(VLOOKUP(Forfaitaires!$D153,Listes!$A$54:$E$60,4,FALSE))))))</f>
        <v/>
      </c>
      <c r="L153" s="111" t="str">
        <f>IF($G153="","",IF($C153=Listes!$B$31,IF(Forfaitaires!$E153&lt;=Listes!$B$42,(Forfaitaires!$E153*(VLOOKUP(Forfaitaires!$D153,Listes!$A$43:$E$49,2,FALSE))),IF(Forfaitaires!$E153&gt;Listes!$D$42,(Forfaitaires!$E153*(VLOOKUP(Forfaitaires!$D153,Listes!$A$43:$E$49,5,FALSE))),(Forfaitaires!$E153*(VLOOKUP(Forfaitaires!$D153,Listes!$A$43:$E$49,3,FALSE)))+(VLOOKUP(Forfaitaires!$D153,Listes!$A$43:$E$49,4,FALSE))))))</f>
        <v/>
      </c>
      <c r="M153" s="111" t="str">
        <f>IF($G153="","",IF($C153=Listes!$B$34,Listes!$I$31,IF($C153=Listes!$B$35,(VLOOKUP(Forfaitaires!$F153,Listes!$E$31:$F$36,2,FALSE)),IF($C153=Listes!$B$33,IF(Forfaitaires!$E153&lt;Listes!$A$64,Forfaitaires!$E153*Listes!$A$65,IF(Forfaitaires!$E153&gt;Listes!$D$64,Forfaitaires!$E153*Listes!$D$65,((Forfaitaires!$E153*Listes!$B$65)+Listes!$C$65)))))))</f>
        <v/>
      </c>
      <c r="N153" s="114" t="str">
        <f t="shared" si="5"/>
        <v/>
      </c>
      <c r="O153" s="106"/>
    </row>
    <row r="154" spans="1:15" ht="20.100000000000001" customHeight="1" x14ac:dyDescent="0.25">
      <c r="A154" s="51">
        <v>149</v>
      </c>
      <c r="B154" s="24"/>
      <c r="C154" s="24"/>
      <c r="D154" s="24"/>
      <c r="E154" s="24"/>
      <c r="F154" s="24"/>
      <c r="G154" s="139" t="str">
        <f>IF(C154="","",IF(C154="","",(VLOOKUP(C154,Listes!$B$31:$C$35,2,FALSE))))</f>
        <v/>
      </c>
      <c r="H154" s="24" t="str">
        <f t="shared" si="4"/>
        <v/>
      </c>
      <c r="I154" s="292"/>
      <c r="J154" s="114" t="str">
        <f>IF(G154="","",IF(G154="","",(VLOOKUP(G154,Listes!$C$31:$D$35,2,FALSE))))</f>
        <v/>
      </c>
      <c r="K154" s="111" t="str">
        <f>IF($G154="","",IF($C154=Listes!$B$32,IF(Forfaitaires!$E154&lt;=Listes!$B$53,(Forfaitaires!$E154*(VLOOKUP(Forfaitaires!$D154,Listes!$A$54:$E$60,2,FALSE))),IF(Forfaitaires!$E154&gt;Listes!$E$53,(Forfaitaires!$E154*(VLOOKUP(Forfaitaires!$D154,Listes!$A$54:$E$60,5,FALSE))),(Forfaitaires!$E154*(VLOOKUP(Forfaitaires!$D154,Listes!$A$54:$E$60,3,FALSE)))+(VLOOKUP(Forfaitaires!$D154,Listes!$A$54:$E$60,4,FALSE))))))</f>
        <v/>
      </c>
      <c r="L154" s="111" t="str">
        <f>IF($G154="","",IF($C154=Listes!$B$31,IF(Forfaitaires!$E154&lt;=Listes!$B$42,(Forfaitaires!$E154*(VLOOKUP(Forfaitaires!$D154,Listes!$A$43:$E$49,2,FALSE))),IF(Forfaitaires!$E154&gt;Listes!$D$42,(Forfaitaires!$E154*(VLOOKUP(Forfaitaires!$D154,Listes!$A$43:$E$49,5,FALSE))),(Forfaitaires!$E154*(VLOOKUP(Forfaitaires!$D154,Listes!$A$43:$E$49,3,FALSE)))+(VLOOKUP(Forfaitaires!$D154,Listes!$A$43:$E$49,4,FALSE))))))</f>
        <v/>
      </c>
      <c r="M154" s="111" t="str">
        <f>IF($G154="","",IF($C154=Listes!$B$34,Listes!$I$31,IF($C154=Listes!$B$35,(VLOOKUP(Forfaitaires!$F154,Listes!$E$31:$F$36,2,FALSE)),IF($C154=Listes!$B$33,IF(Forfaitaires!$E154&lt;Listes!$A$64,Forfaitaires!$E154*Listes!$A$65,IF(Forfaitaires!$E154&gt;Listes!$D$64,Forfaitaires!$E154*Listes!$D$65,((Forfaitaires!$E154*Listes!$B$65)+Listes!$C$65)))))))</f>
        <v/>
      </c>
      <c r="N154" s="114" t="str">
        <f t="shared" si="5"/>
        <v/>
      </c>
      <c r="O154" s="106"/>
    </row>
    <row r="155" spans="1:15" ht="20.100000000000001" customHeight="1" x14ac:dyDescent="0.25">
      <c r="A155" s="51">
        <v>150</v>
      </c>
      <c r="B155" s="24"/>
      <c r="C155" s="24"/>
      <c r="D155" s="24"/>
      <c r="E155" s="24"/>
      <c r="F155" s="24"/>
      <c r="G155" s="139" t="str">
        <f>IF(C155="","",IF(C155="","",(VLOOKUP(C155,Listes!$B$31:$C$35,2,FALSE))))</f>
        <v/>
      </c>
      <c r="H155" s="24" t="str">
        <f t="shared" si="4"/>
        <v/>
      </c>
      <c r="I155" s="292"/>
      <c r="J155" s="114" t="str">
        <f>IF(G155="","",IF(G155="","",(VLOOKUP(G155,Listes!$C$31:$D$35,2,FALSE))))</f>
        <v/>
      </c>
      <c r="K155" s="111" t="str">
        <f>IF($G155="","",IF($C155=Listes!$B$32,IF(Forfaitaires!$E155&lt;=Listes!$B$53,(Forfaitaires!$E155*(VLOOKUP(Forfaitaires!$D155,Listes!$A$54:$E$60,2,FALSE))),IF(Forfaitaires!$E155&gt;Listes!$E$53,(Forfaitaires!$E155*(VLOOKUP(Forfaitaires!$D155,Listes!$A$54:$E$60,5,FALSE))),(Forfaitaires!$E155*(VLOOKUP(Forfaitaires!$D155,Listes!$A$54:$E$60,3,FALSE)))+(VLOOKUP(Forfaitaires!$D155,Listes!$A$54:$E$60,4,FALSE))))))</f>
        <v/>
      </c>
      <c r="L155" s="111" t="str">
        <f>IF($G155="","",IF($C155=Listes!$B$31,IF(Forfaitaires!$E155&lt;=Listes!$B$42,(Forfaitaires!$E155*(VLOOKUP(Forfaitaires!$D155,Listes!$A$43:$E$49,2,FALSE))),IF(Forfaitaires!$E155&gt;Listes!$D$42,(Forfaitaires!$E155*(VLOOKUP(Forfaitaires!$D155,Listes!$A$43:$E$49,5,FALSE))),(Forfaitaires!$E155*(VLOOKUP(Forfaitaires!$D155,Listes!$A$43:$E$49,3,FALSE)))+(VLOOKUP(Forfaitaires!$D155,Listes!$A$43:$E$49,4,FALSE))))))</f>
        <v/>
      </c>
      <c r="M155" s="111" t="str">
        <f>IF($G155="","",IF($C155=Listes!$B$34,Listes!$I$31,IF($C155=Listes!$B$35,(VLOOKUP(Forfaitaires!$F155,Listes!$E$31:$F$36,2,FALSE)),IF($C155=Listes!$B$33,IF(Forfaitaires!$E155&lt;Listes!$A$64,Forfaitaires!$E155*Listes!$A$65,IF(Forfaitaires!$E155&gt;Listes!$D$64,Forfaitaires!$E155*Listes!$D$65,((Forfaitaires!$E155*Listes!$B$65)+Listes!$C$65)))))))</f>
        <v/>
      </c>
      <c r="N155" s="114" t="str">
        <f t="shared" si="5"/>
        <v/>
      </c>
      <c r="O155" s="106"/>
    </row>
    <row r="156" spans="1:15" ht="20.100000000000001" customHeight="1" x14ac:dyDescent="0.25">
      <c r="A156" s="51">
        <v>151</v>
      </c>
      <c r="B156" s="24"/>
      <c r="C156" s="24"/>
      <c r="D156" s="24"/>
      <c r="E156" s="24"/>
      <c r="F156" s="24"/>
      <c r="G156" s="139" t="str">
        <f>IF(C156="","",IF(C156="","",(VLOOKUP(C156,Listes!$B$31:$C$35,2,FALSE))))</f>
        <v/>
      </c>
      <c r="H156" s="24" t="str">
        <f t="shared" si="4"/>
        <v/>
      </c>
      <c r="I156" s="292"/>
      <c r="J156" s="114" t="str">
        <f>IF(G156="","",IF(G156="","",(VLOOKUP(G156,Listes!$C$31:$D$35,2,FALSE))))</f>
        <v/>
      </c>
      <c r="K156" s="111" t="str">
        <f>IF($G156="","",IF($C156=Listes!$B$32,IF(Forfaitaires!$E156&lt;=Listes!$B$53,(Forfaitaires!$E156*(VLOOKUP(Forfaitaires!$D156,Listes!$A$54:$E$60,2,FALSE))),IF(Forfaitaires!$E156&gt;Listes!$E$53,(Forfaitaires!$E156*(VLOOKUP(Forfaitaires!$D156,Listes!$A$54:$E$60,5,FALSE))),(Forfaitaires!$E156*(VLOOKUP(Forfaitaires!$D156,Listes!$A$54:$E$60,3,FALSE)))+(VLOOKUP(Forfaitaires!$D156,Listes!$A$54:$E$60,4,FALSE))))))</f>
        <v/>
      </c>
      <c r="L156" s="111" t="str">
        <f>IF($G156="","",IF($C156=Listes!$B$31,IF(Forfaitaires!$E156&lt;=Listes!$B$42,(Forfaitaires!$E156*(VLOOKUP(Forfaitaires!$D156,Listes!$A$43:$E$49,2,FALSE))),IF(Forfaitaires!$E156&gt;Listes!$D$42,(Forfaitaires!$E156*(VLOOKUP(Forfaitaires!$D156,Listes!$A$43:$E$49,5,FALSE))),(Forfaitaires!$E156*(VLOOKUP(Forfaitaires!$D156,Listes!$A$43:$E$49,3,FALSE)))+(VLOOKUP(Forfaitaires!$D156,Listes!$A$43:$E$49,4,FALSE))))))</f>
        <v/>
      </c>
      <c r="M156" s="111" t="str">
        <f>IF($G156="","",IF($C156=Listes!$B$34,Listes!$I$31,IF($C156=Listes!$B$35,(VLOOKUP(Forfaitaires!$F156,Listes!$E$31:$F$36,2,FALSE)),IF($C156=Listes!$B$33,IF(Forfaitaires!$E156&lt;Listes!$A$64,Forfaitaires!$E156*Listes!$A$65,IF(Forfaitaires!$E156&gt;Listes!$D$64,Forfaitaires!$E156*Listes!$D$65,((Forfaitaires!$E156*Listes!$B$65)+Listes!$C$65)))))))</f>
        <v/>
      </c>
      <c r="N156" s="114" t="str">
        <f t="shared" si="5"/>
        <v/>
      </c>
      <c r="O156" s="106"/>
    </row>
    <row r="157" spans="1:15" ht="20.100000000000001" customHeight="1" x14ac:dyDescent="0.25">
      <c r="A157" s="51">
        <v>152</v>
      </c>
      <c r="B157" s="24"/>
      <c r="C157" s="24"/>
      <c r="D157" s="24"/>
      <c r="E157" s="24"/>
      <c r="F157" s="24"/>
      <c r="G157" s="139" t="str">
        <f>IF(C157="","",IF(C157="","",(VLOOKUP(C157,Listes!$B$31:$C$35,2,FALSE))))</f>
        <v/>
      </c>
      <c r="H157" s="24" t="str">
        <f t="shared" si="4"/>
        <v/>
      </c>
      <c r="I157" s="292"/>
      <c r="J157" s="114" t="str">
        <f>IF(G157="","",IF(G157="","",(VLOOKUP(G157,Listes!$C$31:$D$35,2,FALSE))))</f>
        <v/>
      </c>
      <c r="K157" s="111" t="str">
        <f>IF($G157="","",IF($C157=Listes!$B$32,IF(Forfaitaires!$E157&lt;=Listes!$B$53,(Forfaitaires!$E157*(VLOOKUP(Forfaitaires!$D157,Listes!$A$54:$E$60,2,FALSE))),IF(Forfaitaires!$E157&gt;Listes!$E$53,(Forfaitaires!$E157*(VLOOKUP(Forfaitaires!$D157,Listes!$A$54:$E$60,5,FALSE))),(Forfaitaires!$E157*(VLOOKUP(Forfaitaires!$D157,Listes!$A$54:$E$60,3,FALSE)))+(VLOOKUP(Forfaitaires!$D157,Listes!$A$54:$E$60,4,FALSE))))))</f>
        <v/>
      </c>
      <c r="L157" s="111" t="str">
        <f>IF($G157="","",IF($C157=Listes!$B$31,IF(Forfaitaires!$E157&lt;=Listes!$B$42,(Forfaitaires!$E157*(VLOOKUP(Forfaitaires!$D157,Listes!$A$43:$E$49,2,FALSE))),IF(Forfaitaires!$E157&gt;Listes!$D$42,(Forfaitaires!$E157*(VLOOKUP(Forfaitaires!$D157,Listes!$A$43:$E$49,5,FALSE))),(Forfaitaires!$E157*(VLOOKUP(Forfaitaires!$D157,Listes!$A$43:$E$49,3,FALSE)))+(VLOOKUP(Forfaitaires!$D157,Listes!$A$43:$E$49,4,FALSE))))))</f>
        <v/>
      </c>
      <c r="M157" s="111" t="str">
        <f>IF($G157="","",IF($C157=Listes!$B$34,Listes!$I$31,IF($C157=Listes!$B$35,(VLOOKUP(Forfaitaires!$F157,Listes!$E$31:$F$36,2,FALSE)),IF($C157=Listes!$B$33,IF(Forfaitaires!$E157&lt;Listes!$A$64,Forfaitaires!$E157*Listes!$A$65,IF(Forfaitaires!$E157&gt;Listes!$D$64,Forfaitaires!$E157*Listes!$D$65,((Forfaitaires!$E157*Listes!$B$65)+Listes!$C$65)))))))</f>
        <v/>
      </c>
      <c r="N157" s="114" t="str">
        <f t="shared" si="5"/>
        <v/>
      </c>
      <c r="O157" s="106"/>
    </row>
    <row r="158" spans="1:15" ht="20.100000000000001" customHeight="1" x14ac:dyDescent="0.25">
      <c r="A158" s="51">
        <v>153</v>
      </c>
      <c r="B158" s="24"/>
      <c r="C158" s="24"/>
      <c r="D158" s="24"/>
      <c r="E158" s="24"/>
      <c r="F158" s="24"/>
      <c r="G158" s="139" t="str">
        <f>IF(C158="","",IF(C158="","",(VLOOKUP(C158,Listes!$B$31:$C$35,2,FALSE))))</f>
        <v/>
      </c>
      <c r="H158" s="24" t="str">
        <f t="shared" si="4"/>
        <v/>
      </c>
      <c r="I158" s="292"/>
      <c r="J158" s="114" t="str">
        <f>IF(G158="","",IF(G158="","",(VLOOKUP(G158,Listes!$C$31:$D$35,2,FALSE))))</f>
        <v/>
      </c>
      <c r="K158" s="111" t="str">
        <f>IF($G158="","",IF($C158=Listes!$B$32,IF(Forfaitaires!$E158&lt;=Listes!$B$53,(Forfaitaires!$E158*(VLOOKUP(Forfaitaires!$D158,Listes!$A$54:$E$60,2,FALSE))),IF(Forfaitaires!$E158&gt;Listes!$E$53,(Forfaitaires!$E158*(VLOOKUP(Forfaitaires!$D158,Listes!$A$54:$E$60,5,FALSE))),(Forfaitaires!$E158*(VLOOKUP(Forfaitaires!$D158,Listes!$A$54:$E$60,3,FALSE)))+(VLOOKUP(Forfaitaires!$D158,Listes!$A$54:$E$60,4,FALSE))))))</f>
        <v/>
      </c>
      <c r="L158" s="111" t="str">
        <f>IF($G158="","",IF($C158=Listes!$B$31,IF(Forfaitaires!$E158&lt;=Listes!$B$42,(Forfaitaires!$E158*(VLOOKUP(Forfaitaires!$D158,Listes!$A$43:$E$49,2,FALSE))),IF(Forfaitaires!$E158&gt;Listes!$D$42,(Forfaitaires!$E158*(VLOOKUP(Forfaitaires!$D158,Listes!$A$43:$E$49,5,FALSE))),(Forfaitaires!$E158*(VLOOKUP(Forfaitaires!$D158,Listes!$A$43:$E$49,3,FALSE)))+(VLOOKUP(Forfaitaires!$D158,Listes!$A$43:$E$49,4,FALSE))))))</f>
        <v/>
      </c>
      <c r="M158" s="111" t="str">
        <f>IF($G158="","",IF($C158=Listes!$B$34,Listes!$I$31,IF($C158=Listes!$B$35,(VLOOKUP(Forfaitaires!$F158,Listes!$E$31:$F$36,2,FALSE)),IF($C158=Listes!$B$33,IF(Forfaitaires!$E158&lt;Listes!$A$64,Forfaitaires!$E158*Listes!$A$65,IF(Forfaitaires!$E158&gt;Listes!$D$64,Forfaitaires!$E158*Listes!$D$65,((Forfaitaires!$E158*Listes!$B$65)+Listes!$C$65)))))))</f>
        <v/>
      </c>
      <c r="N158" s="114" t="str">
        <f t="shared" si="5"/>
        <v/>
      </c>
      <c r="O158" s="106"/>
    </row>
    <row r="159" spans="1:15" ht="20.100000000000001" customHeight="1" x14ac:dyDescent="0.25">
      <c r="A159" s="51">
        <v>154</v>
      </c>
      <c r="B159" s="24"/>
      <c r="C159" s="24"/>
      <c r="D159" s="24"/>
      <c r="E159" s="24"/>
      <c r="F159" s="24"/>
      <c r="G159" s="139" t="str">
        <f>IF(C159="","",IF(C159="","",(VLOOKUP(C159,Listes!$B$31:$C$35,2,FALSE))))</f>
        <v/>
      </c>
      <c r="H159" s="24" t="str">
        <f t="shared" si="4"/>
        <v/>
      </c>
      <c r="I159" s="292"/>
      <c r="J159" s="114" t="str">
        <f>IF(G159="","",IF(G159="","",(VLOOKUP(G159,Listes!$C$31:$D$35,2,FALSE))))</f>
        <v/>
      </c>
      <c r="K159" s="111" t="str">
        <f>IF($G159="","",IF($C159=Listes!$B$32,IF(Forfaitaires!$E159&lt;=Listes!$B$53,(Forfaitaires!$E159*(VLOOKUP(Forfaitaires!$D159,Listes!$A$54:$E$60,2,FALSE))),IF(Forfaitaires!$E159&gt;Listes!$E$53,(Forfaitaires!$E159*(VLOOKUP(Forfaitaires!$D159,Listes!$A$54:$E$60,5,FALSE))),(Forfaitaires!$E159*(VLOOKUP(Forfaitaires!$D159,Listes!$A$54:$E$60,3,FALSE)))+(VLOOKUP(Forfaitaires!$D159,Listes!$A$54:$E$60,4,FALSE))))))</f>
        <v/>
      </c>
      <c r="L159" s="111" t="str">
        <f>IF($G159="","",IF($C159=Listes!$B$31,IF(Forfaitaires!$E159&lt;=Listes!$B$42,(Forfaitaires!$E159*(VLOOKUP(Forfaitaires!$D159,Listes!$A$43:$E$49,2,FALSE))),IF(Forfaitaires!$E159&gt;Listes!$D$42,(Forfaitaires!$E159*(VLOOKUP(Forfaitaires!$D159,Listes!$A$43:$E$49,5,FALSE))),(Forfaitaires!$E159*(VLOOKUP(Forfaitaires!$D159,Listes!$A$43:$E$49,3,FALSE)))+(VLOOKUP(Forfaitaires!$D159,Listes!$A$43:$E$49,4,FALSE))))))</f>
        <v/>
      </c>
      <c r="M159" s="111" t="str">
        <f>IF($G159="","",IF($C159=Listes!$B$34,Listes!$I$31,IF($C159=Listes!$B$35,(VLOOKUP(Forfaitaires!$F159,Listes!$E$31:$F$36,2,FALSE)),IF($C159=Listes!$B$33,IF(Forfaitaires!$E159&lt;Listes!$A$64,Forfaitaires!$E159*Listes!$A$65,IF(Forfaitaires!$E159&gt;Listes!$D$64,Forfaitaires!$E159*Listes!$D$65,((Forfaitaires!$E159*Listes!$B$65)+Listes!$C$65)))))))</f>
        <v/>
      </c>
      <c r="N159" s="114" t="str">
        <f t="shared" si="5"/>
        <v/>
      </c>
      <c r="O159" s="106"/>
    </row>
    <row r="160" spans="1:15" ht="20.100000000000001" customHeight="1" x14ac:dyDescent="0.25">
      <c r="A160" s="51">
        <v>155</v>
      </c>
      <c r="B160" s="24"/>
      <c r="C160" s="24"/>
      <c r="D160" s="24"/>
      <c r="E160" s="24"/>
      <c r="F160" s="24"/>
      <c r="G160" s="139" t="str">
        <f>IF(C160="","",IF(C160="","",(VLOOKUP(C160,Listes!$B$31:$C$35,2,FALSE))))</f>
        <v/>
      </c>
      <c r="H160" s="24" t="str">
        <f t="shared" si="4"/>
        <v/>
      </c>
      <c r="I160" s="292"/>
      <c r="J160" s="114" t="str">
        <f>IF(G160="","",IF(G160="","",(VLOOKUP(G160,Listes!$C$31:$D$35,2,FALSE))))</f>
        <v/>
      </c>
      <c r="K160" s="111" t="str">
        <f>IF($G160="","",IF($C160=Listes!$B$32,IF(Forfaitaires!$E160&lt;=Listes!$B$53,(Forfaitaires!$E160*(VLOOKUP(Forfaitaires!$D160,Listes!$A$54:$E$60,2,FALSE))),IF(Forfaitaires!$E160&gt;Listes!$E$53,(Forfaitaires!$E160*(VLOOKUP(Forfaitaires!$D160,Listes!$A$54:$E$60,5,FALSE))),(Forfaitaires!$E160*(VLOOKUP(Forfaitaires!$D160,Listes!$A$54:$E$60,3,FALSE)))+(VLOOKUP(Forfaitaires!$D160,Listes!$A$54:$E$60,4,FALSE))))))</f>
        <v/>
      </c>
      <c r="L160" s="111" t="str">
        <f>IF($G160="","",IF($C160=Listes!$B$31,IF(Forfaitaires!$E160&lt;=Listes!$B$42,(Forfaitaires!$E160*(VLOOKUP(Forfaitaires!$D160,Listes!$A$43:$E$49,2,FALSE))),IF(Forfaitaires!$E160&gt;Listes!$D$42,(Forfaitaires!$E160*(VLOOKUP(Forfaitaires!$D160,Listes!$A$43:$E$49,5,FALSE))),(Forfaitaires!$E160*(VLOOKUP(Forfaitaires!$D160,Listes!$A$43:$E$49,3,FALSE)))+(VLOOKUP(Forfaitaires!$D160,Listes!$A$43:$E$49,4,FALSE))))))</f>
        <v/>
      </c>
      <c r="M160" s="111" t="str">
        <f>IF($G160="","",IF($C160=Listes!$B$34,Listes!$I$31,IF($C160=Listes!$B$35,(VLOOKUP(Forfaitaires!$F160,Listes!$E$31:$F$36,2,FALSE)),IF($C160=Listes!$B$33,IF(Forfaitaires!$E160&lt;Listes!$A$64,Forfaitaires!$E160*Listes!$A$65,IF(Forfaitaires!$E160&gt;Listes!$D$64,Forfaitaires!$E160*Listes!$D$65,((Forfaitaires!$E160*Listes!$B$65)+Listes!$C$65)))))))</f>
        <v/>
      </c>
      <c r="N160" s="114" t="str">
        <f t="shared" si="5"/>
        <v/>
      </c>
      <c r="O160" s="106"/>
    </row>
    <row r="161" spans="1:15" ht="20.100000000000001" customHeight="1" x14ac:dyDescent="0.25">
      <c r="A161" s="51">
        <v>156</v>
      </c>
      <c r="B161" s="24"/>
      <c r="C161" s="24"/>
      <c r="D161" s="24"/>
      <c r="E161" s="24"/>
      <c r="F161" s="24"/>
      <c r="G161" s="139" t="str">
        <f>IF(C161="","",IF(C161="","",(VLOOKUP(C161,Listes!$B$31:$C$35,2,FALSE))))</f>
        <v/>
      </c>
      <c r="H161" s="24" t="str">
        <f t="shared" si="4"/>
        <v/>
      </c>
      <c r="I161" s="292"/>
      <c r="J161" s="114" t="str">
        <f>IF(G161="","",IF(G161="","",(VLOOKUP(G161,Listes!$C$31:$D$35,2,FALSE))))</f>
        <v/>
      </c>
      <c r="K161" s="111" t="str">
        <f>IF($G161="","",IF($C161=Listes!$B$32,IF(Forfaitaires!$E161&lt;=Listes!$B$53,(Forfaitaires!$E161*(VLOOKUP(Forfaitaires!$D161,Listes!$A$54:$E$60,2,FALSE))),IF(Forfaitaires!$E161&gt;Listes!$E$53,(Forfaitaires!$E161*(VLOOKUP(Forfaitaires!$D161,Listes!$A$54:$E$60,5,FALSE))),(Forfaitaires!$E161*(VLOOKUP(Forfaitaires!$D161,Listes!$A$54:$E$60,3,FALSE)))+(VLOOKUP(Forfaitaires!$D161,Listes!$A$54:$E$60,4,FALSE))))))</f>
        <v/>
      </c>
      <c r="L161" s="111" t="str">
        <f>IF($G161="","",IF($C161=Listes!$B$31,IF(Forfaitaires!$E161&lt;=Listes!$B$42,(Forfaitaires!$E161*(VLOOKUP(Forfaitaires!$D161,Listes!$A$43:$E$49,2,FALSE))),IF(Forfaitaires!$E161&gt;Listes!$D$42,(Forfaitaires!$E161*(VLOOKUP(Forfaitaires!$D161,Listes!$A$43:$E$49,5,FALSE))),(Forfaitaires!$E161*(VLOOKUP(Forfaitaires!$D161,Listes!$A$43:$E$49,3,FALSE)))+(VLOOKUP(Forfaitaires!$D161,Listes!$A$43:$E$49,4,FALSE))))))</f>
        <v/>
      </c>
      <c r="M161" s="111" t="str">
        <f>IF($G161="","",IF($C161=Listes!$B$34,Listes!$I$31,IF($C161=Listes!$B$35,(VLOOKUP(Forfaitaires!$F161,Listes!$E$31:$F$36,2,FALSE)),IF($C161=Listes!$B$33,IF(Forfaitaires!$E161&lt;Listes!$A$64,Forfaitaires!$E161*Listes!$A$65,IF(Forfaitaires!$E161&gt;Listes!$D$64,Forfaitaires!$E161*Listes!$D$65,((Forfaitaires!$E161*Listes!$B$65)+Listes!$C$65)))))))</f>
        <v/>
      </c>
      <c r="N161" s="114" t="str">
        <f t="shared" si="5"/>
        <v/>
      </c>
      <c r="O161" s="106"/>
    </row>
    <row r="162" spans="1:15" ht="20.100000000000001" customHeight="1" x14ac:dyDescent="0.25">
      <c r="A162" s="51">
        <v>157</v>
      </c>
      <c r="B162" s="24"/>
      <c r="C162" s="24"/>
      <c r="D162" s="24"/>
      <c r="E162" s="24"/>
      <c r="F162" s="24"/>
      <c r="G162" s="139" t="str">
        <f>IF(C162="","",IF(C162="","",(VLOOKUP(C162,Listes!$B$31:$C$35,2,FALSE))))</f>
        <v/>
      </c>
      <c r="H162" s="24" t="str">
        <f t="shared" si="4"/>
        <v/>
      </c>
      <c r="I162" s="292"/>
      <c r="J162" s="114" t="str">
        <f>IF(G162="","",IF(G162="","",(VLOOKUP(G162,Listes!$C$31:$D$35,2,FALSE))))</f>
        <v/>
      </c>
      <c r="K162" s="111" t="str">
        <f>IF($G162="","",IF($C162=Listes!$B$32,IF(Forfaitaires!$E162&lt;=Listes!$B$53,(Forfaitaires!$E162*(VLOOKUP(Forfaitaires!$D162,Listes!$A$54:$E$60,2,FALSE))),IF(Forfaitaires!$E162&gt;Listes!$E$53,(Forfaitaires!$E162*(VLOOKUP(Forfaitaires!$D162,Listes!$A$54:$E$60,5,FALSE))),(Forfaitaires!$E162*(VLOOKUP(Forfaitaires!$D162,Listes!$A$54:$E$60,3,FALSE)))+(VLOOKUP(Forfaitaires!$D162,Listes!$A$54:$E$60,4,FALSE))))))</f>
        <v/>
      </c>
      <c r="L162" s="111" t="str">
        <f>IF($G162="","",IF($C162=Listes!$B$31,IF(Forfaitaires!$E162&lt;=Listes!$B$42,(Forfaitaires!$E162*(VLOOKUP(Forfaitaires!$D162,Listes!$A$43:$E$49,2,FALSE))),IF(Forfaitaires!$E162&gt;Listes!$D$42,(Forfaitaires!$E162*(VLOOKUP(Forfaitaires!$D162,Listes!$A$43:$E$49,5,FALSE))),(Forfaitaires!$E162*(VLOOKUP(Forfaitaires!$D162,Listes!$A$43:$E$49,3,FALSE)))+(VLOOKUP(Forfaitaires!$D162,Listes!$A$43:$E$49,4,FALSE))))))</f>
        <v/>
      </c>
      <c r="M162" s="111" t="str">
        <f>IF($G162="","",IF($C162=Listes!$B$34,Listes!$I$31,IF($C162=Listes!$B$35,(VLOOKUP(Forfaitaires!$F162,Listes!$E$31:$F$36,2,FALSE)),IF($C162=Listes!$B$33,IF(Forfaitaires!$E162&lt;Listes!$A$64,Forfaitaires!$E162*Listes!$A$65,IF(Forfaitaires!$E162&gt;Listes!$D$64,Forfaitaires!$E162*Listes!$D$65,((Forfaitaires!$E162*Listes!$B$65)+Listes!$C$65)))))))</f>
        <v/>
      </c>
      <c r="N162" s="114" t="str">
        <f t="shared" si="5"/>
        <v/>
      </c>
      <c r="O162" s="106"/>
    </row>
    <row r="163" spans="1:15" ht="20.100000000000001" customHeight="1" x14ac:dyDescent="0.25">
      <c r="A163" s="51">
        <v>158</v>
      </c>
      <c r="B163" s="24"/>
      <c r="C163" s="24"/>
      <c r="D163" s="24"/>
      <c r="E163" s="24"/>
      <c r="F163" s="24"/>
      <c r="G163" s="139" t="str">
        <f>IF(C163="","",IF(C163="","",(VLOOKUP(C163,Listes!$B$31:$C$35,2,FALSE))))</f>
        <v/>
      </c>
      <c r="H163" s="24" t="str">
        <f t="shared" si="4"/>
        <v/>
      </c>
      <c r="I163" s="292"/>
      <c r="J163" s="114" t="str">
        <f>IF(G163="","",IF(G163="","",(VLOOKUP(G163,Listes!$C$31:$D$35,2,FALSE))))</f>
        <v/>
      </c>
      <c r="K163" s="111" t="str">
        <f>IF($G163="","",IF($C163=Listes!$B$32,IF(Forfaitaires!$E163&lt;=Listes!$B$53,(Forfaitaires!$E163*(VLOOKUP(Forfaitaires!$D163,Listes!$A$54:$E$60,2,FALSE))),IF(Forfaitaires!$E163&gt;Listes!$E$53,(Forfaitaires!$E163*(VLOOKUP(Forfaitaires!$D163,Listes!$A$54:$E$60,5,FALSE))),(Forfaitaires!$E163*(VLOOKUP(Forfaitaires!$D163,Listes!$A$54:$E$60,3,FALSE)))+(VLOOKUP(Forfaitaires!$D163,Listes!$A$54:$E$60,4,FALSE))))))</f>
        <v/>
      </c>
      <c r="L163" s="111" t="str">
        <f>IF($G163="","",IF($C163=Listes!$B$31,IF(Forfaitaires!$E163&lt;=Listes!$B$42,(Forfaitaires!$E163*(VLOOKUP(Forfaitaires!$D163,Listes!$A$43:$E$49,2,FALSE))),IF(Forfaitaires!$E163&gt;Listes!$D$42,(Forfaitaires!$E163*(VLOOKUP(Forfaitaires!$D163,Listes!$A$43:$E$49,5,FALSE))),(Forfaitaires!$E163*(VLOOKUP(Forfaitaires!$D163,Listes!$A$43:$E$49,3,FALSE)))+(VLOOKUP(Forfaitaires!$D163,Listes!$A$43:$E$49,4,FALSE))))))</f>
        <v/>
      </c>
      <c r="M163" s="111" t="str">
        <f>IF($G163="","",IF($C163=Listes!$B$34,Listes!$I$31,IF($C163=Listes!$B$35,(VLOOKUP(Forfaitaires!$F163,Listes!$E$31:$F$36,2,FALSE)),IF($C163=Listes!$B$33,IF(Forfaitaires!$E163&lt;Listes!$A$64,Forfaitaires!$E163*Listes!$A$65,IF(Forfaitaires!$E163&gt;Listes!$D$64,Forfaitaires!$E163*Listes!$D$65,((Forfaitaires!$E163*Listes!$B$65)+Listes!$C$65)))))))</f>
        <v/>
      </c>
      <c r="N163" s="114" t="str">
        <f t="shared" si="5"/>
        <v/>
      </c>
      <c r="O163" s="106"/>
    </row>
    <row r="164" spans="1:15" ht="20.100000000000001" customHeight="1" x14ac:dyDescent="0.25">
      <c r="A164" s="51">
        <v>159</v>
      </c>
      <c r="B164" s="24"/>
      <c r="C164" s="24"/>
      <c r="D164" s="24"/>
      <c r="E164" s="24"/>
      <c r="F164" s="24"/>
      <c r="G164" s="139" t="str">
        <f>IF(C164="","",IF(C164="","",(VLOOKUP(C164,Listes!$B$31:$C$35,2,FALSE))))</f>
        <v/>
      </c>
      <c r="H164" s="24" t="str">
        <f t="shared" si="4"/>
        <v/>
      </c>
      <c r="I164" s="292"/>
      <c r="J164" s="114" t="str">
        <f>IF(G164="","",IF(G164="","",(VLOOKUP(G164,Listes!$C$31:$D$35,2,FALSE))))</f>
        <v/>
      </c>
      <c r="K164" s="111" t="str">
        <f>IF($G164="","",IF($C164=Listes!$B$32,IF(Forfaitaires!$E164&lt;=Listes!$B$53,(Forfaitaires!$E164*(VLOOKUP(Forfaitaires!$D164,Listes!$A$54:$E$60,2,FALSE))),IF(Forfaitaires!$E164&gt;Listes!$E$53,(Forfaitaires!$E164*(VLOOKUP(Forfaitaires!$D164,Listes!$A$54:$E$60,5,FALSE))),(Forfaitaires!$E164*(VLOOKUP(Forfaitaires!$D164,Listes!$A$54:$E$60,3,FALSE)))+(VLOOKUP(Forfaitaires!$D164,Listes!$A$54:$E$60,4,FALSE))))))</f>
        <v/>
      </c>
      <c r="L164" s="111" t="str">
        <f>IF($G164="","",IF($C164=Listes!$B$31,IF(Forfaitaires!$E164&lt;=Listes!$B$42,(Forfaitaires!$E164*(VLOOKUP(Forfaitaires!$D164,Listes!$A$43:$E$49,2,FALSE))),IF(Forfaitaires!$E164&gt;Listes!$D$42,(Forfaitaires!$E164*(VLOOKUP(Forfaitaires!$D164,Listes!$A$43:$E$49,5,FALSE))),(Forfaitaires!$E164*(VLOOKUP(Forfaitaires!$D164,Listes!$A$43:$E$49,3,FALSE)))+(VLOOKUP(Forfaitaires!$D164,Listes!$A$43:$E$49,4,FALSE))))))</f>
        <v/>
      </c>
      <c r="M164" s="111" t="str">
        <f>IF($G164="","",IF($C164=Listes!$B$34,Listes!$I$31,IF($C164=Listes!$B$35,(VLOOKUP(Forfaitaires!$F164,Listes!$E$31:$F$36,2,FALSE)),IF($C164=Listes!$B$33,IF(Forfaitaires!$E164&lt;Listes!$A$64,Forfaitaires!$E164*Listes!$A$65,IF(Forfaitaires!$E164&gt;Listes!$D$64,Forfaitaires!$E164*Listes!$D$65,((Forfaitaires!$E164*Listes!$B$65)+Listes!$C$65)))))))</f>
        <v/>
      </c>
      <c r="N164" s="114" t="str">
        <f t="shared" si="5"/>
        <v/>
      </c>
      <c r="O164" s="106"/>
    </row>
    <row r="165" spans="1:15" ht="20.100000000000001" customHeight="1" x14ac:dyDescent="0.25">
      <c r="A165" s="51">
        <v>160</v>
      </c>
      <c r="B165" s="24"/>
      <c r="C165" s="24"/>
      <c r="D165" s="24"/>
      <c r="E165" s="24"/>
      <c r="F165" s="24"/>
      <c r="G165" s="139" t="str">
        <f>IF(C165="","",IF(C165="","",(VLOOKUP(C165,Listes!$B$31:$C$35,2,FALSE))))</f>
        <v/>
      </c>
      <c r="H165" s="24" t="str">
        <f t="shared" si="4"/>
        <v/>
      </c>
      <c r="I165" s="292"/>
      <c r="J165" s="114" t="str">
        <f>IF(G165="","",IF(G165="","",(VLOOKUP(G165,Listes!$C$31:$D$35,2,FALSE))))</f>
        <v/>
      </c>
      <c r="K165" s="111" t="str">
        <f>IF($G165="","",IF($C165=Listes!$B$32,IF(Forfaitaires!$E165&lt;=Listes!$B$53,(Forfaitaires!$E165*(VLOOKUP(Forfaitaires!$D165,Listes!$A$54:$E$60,2,FALSE))),IF(Forfaitaires!$E165&gt;Listes!$E$53,(Forfaitaires!$E165*(VLOOKUP(Forfaitaires!$D165,Listes!$A$54:$E$60,5,FALSE))),(Forfaitaires!$E165*(VLOOKUP(Forfaitaires!$D165,Listes!$A$54:$E$60,3,FALSE)))+(VLOOKUP(Forfaitaires!$D165,Listes!$A$54:$E$60,4,FALSE))))))</f>
        <v/>
      </c>
      <c r="L165" s="111" t="str">
        <f>IF($G165="","",IF($C165=Listes!$B$31,IF(Forfaitaires!$E165&lt;=Listes!$B$42,(Forfaitaires!$E165*(VLOOKUP(Forfaitaires!$D165,Listes!$A$43:$E$49,2,FALSE))),IF(Forfaitaires!$E165&gt;Listes!$D$42,(Forfaitaires!$E165*(VLOOKUP(Forfaitaires!$D165,Listes!$A$43:$E$49,5,FALSE))),(Forfaitaires!$E165*(VLOOKUP(Forfaitaires!$D165,Listes!$A$43:$E$49,3,FALSE)))+(VLOOKUP(Forfaitaires!$D165,Listes!$A$43:$E$49,4,FALSE))))))</f>
        <v/>
      </c>
      <c r="M165" s="111" t="str">
        <f>IF($G165="","",IF($C165=Listes!$B$34,Listes!$I$31,IF($C165=Listes!$B$35,(VLOOKUP(Forfaitaires!$F165,Listes!$E$31:$F$36,2,FALSE)),IF($C165=Listes!$B$33,IF(Forfaitaires!$E165&lt;Listes!$A$64,Forfaitaires!$E165*Listes!$A$65,IF(Forfaitaires!$E165&gt;Listes!$D$64,Forfaitaires!$E165*Listes!$D$65,((Forfaitaires!$E165*Listes!$B$65)+Listes!$C$65)))))))</f>
        <v/>
      </c>
      <c r="N165" s="114" t="str">
        <f t="shared" si="5"/>
        <v/>
      </c>
      <c r="O165" s="106"/>
    </row>
    <row r="166" spans="1:15" ht="20.100000000000001" customHeight="1" x14ac:dyDescent="0.25">
      <c r="A166" s="51">
        <v>161</v>
      </c>
      <c r="B166" s="24"/>
      <c r="C166" s="24"/>
      <c r="D166" s="24"/>
      <c r="E166" s="24"/>
      <c r="F166" s="24"/>
      <c r="G166" s="139" t="str">
        <f>IF(C166="","",IF(C166="","",(VLOOKUP(C166,Listes!$B$31:$C$35,2,FALSE))))</f>
        <v/>
      </c>
      <c r="H166" s="24" t="str">
        <f t="shared" si="4"/>
        <v/>
      </c>
      <c r="I166" s="292"/>
      <c r="J166" s="114" t="str">
        <f>IF(G166="","",IF(G166="","",(VLOOKUP(G166,Listes!$C$31:$D$35,2,FALSE))))</f>
        <v/>
      </c>
      <c r="K166" s="111" t="str">
        <f>IF($G166="","",IF($C166=Listes!$B$32,IF(Forfaitaires!$E166&lt;=Listes!$B$53,(Forfaitaires!$E166*(VLOOKUP(Forfaitaires!$D166,Listes!$A$54:$E$60,2,FALSE))),IF(Forfaitaires!$E166&gt;Listes!$E$53,(Forfaitaires!$E166*(VLOOKUP(Forfaitaires!$D166,Listes!$A$54:$E$60,5,FALSE))),(Forfaitaires!$E166*(VLOOKUP(Forfaitaires!$D166,Listes!$A$54:$E$60,3,FALSE)))+(VLOOKUP(Forfaitaires!$D166,Listes!$A$54:$E$60,4,FALSE))))))</f>
        <v/>
      </c>
      <c r="L166" s="111" t="str">
        <f>IF($G166="","",IF($C166=Listes!$B$31,IF(Forfaitaires!$E166&lt;=Listes!$B$42,(Forfaitaires!$E166*(VLOOKUP(Forfaitaires!$D166,Listes!$A$43:$E$49,2,FALSE))),IF(Forfaitaires!$E166&gt;Listes!$D$42,(Forfaitaires!$E166*(VLOOKUP(Forfaitaires!$D166,Listes!$A$43:$E$49,5,FALSE))),(Forfaitaires!$E166*(VLOOKUP(Forfaitaires!$D166,Listes!$A$43:$E$49,3,FALSE)))+(VLOOKUP(Forfaitaires!$D166,Listes!$A$43:$E$49,4,FALSE))))))</f>
        <v/>
      </c>
      <c r="M166" s="111" t="str">
        <f>IF($G166="","",IF($C166=Listes!$B$34,Listes!$I$31,IF($C166=Listes!$B$35,(VLOOKUP(Forfaitaires!$F166,Listes!$E$31:$F$36,2,FALSE)),IF($C166=Listes!$B$33,IF(Forfaitaires!$E166&lt;Listes!$A$64,Forfaitaires!$E166*Listes!$A$65,IF(Forfaitaires!$E166&gt;Listes!$D$64,Forfaitaires!$E166*Listes!$D$65,((Forfaitaires!$E166*Listes!$B$65)+Listes!$C$65)))))))</f>
        <v/>
      </c>
      <c r="N166" s="114" t="str">
        <f t="shared" si="5"/>
        <v/>
      </c>
      <c r="O166" s="106"/>
    </row>
    <row r="167" spans="1:15" ht="20.100000000000001" customHeight="1" x14ac:dyDescent="0.25">
      <c r="A167" s="51">
        <v>162</v>
      </c>
      <c r="B167" s="24"/>
      <c r="C167" s="24"/>
      <c r="D167" s="24"/>
      <c r="E167" s="24"/>
      <c r="F167" s="24"/>
      <c r="G167" s="139" t="str">
        <f>IF(C167="","",IF(C167="","",(VLOOKUP(C167,Listes!$B$31:$C$35,2,FALSE))))</f>
        <v/>
      </c>
      <c r="H167" s="24" t="str">
        <f t="shared" si="4"/>
        <v/>
      </c>
      <c r="I167" s="292"/>
      <c r="J167" s="114" t="str">
        <f>IF(G167="","",IF(G167="","",(VLOOKUP(G167,Listes!$C$31:$D$35,2,FALSE))))</f>
        <v/>
      </c>
      <c r="K167" s="111" t="str">
        <f>IF($G167="","",IF($C167=Listes!$B$32,IF(Forfaitaires!$E167&lt;=Listes!$B$53,(Forfaitaires!$E167*(VLOOKUP(Forfaitaires!$D167,Listes!$A$54:$E$60,2,FALSE))),IF(Forfaitaires!$E167&gt;Listes!$E$53,(Forfaitaires!$E167*(VLOOKUP(Forfaitaires!$D167,Listes!$A$54:$E$60,5,FALSE))),(Forfaitaires!$E167*(VLOOKUP(Forfaitaires!$D167,Listes!$A$54:$E$60,3,FALSE)))+(VLOOKUP(Forfaitaires!$D167,Listes!$A$54:$E$60,4,FALSE))))))</f>
        <v/>
      </c>
      <c r="L167" s="111" t="str">
        <f>IF($G167="","",IF($C167=Listes!$B$31,IF(Forfaitaires!$E167&lt;=Listes!$B$42,(Forfaitaires!$E167*(VLOOKUP(Forfaitaires!$D167,Listes!$A$43:$E$49,2,FALSE))),IF(Forfaitaires!$E167&gt;Listes!$D$42,(Forfaitaires!$E167*(VLOOKUP(Forfaitaires!$D167,Listes!$A$43:$E$49,5,FALSE))),(Forfaitaires!$E167*(VLOOKUP(Forfaitaires!$D167,Listes!$A$43:$E$49,3,FALSE)))+(VLOOKUP(Forfaitaires!$D167,Listes!$A$43:$E$49,4,FALSE))))))</f>
        <v/>
      </c>
      <c r="M167" s="111" t="str">
        <f>IF($G167="","",IF($C167=Listes!$B$34,Listes!$I$31,IF($C167=Listes!$B$35,(VLOOKUP(Forfaitaires!$F167,Listes!$E$31:$F$36,2,FALSE)),IF($C167=Listes!$B$33,IF(Forfaitaires!$E167&lt;Listes!$A$64,Forfaitaires!$E167*Listes!$A$65,IF(Forfaitaires!$E167&gt;Listes!$D$64,Forfaitaires!$E167*Listes!$D$65,((Forfaitaires!$E167*Listes!$B$65)+Listes!$C$65)))))))</f>
        <v/>
      </c>
      <c r="N167" s="114" t="str">
        <f t="shared" si="5"/>
        <v/>
      </c>
      <c r="O167" s="106"/>
    </row>
    <row r="168" spans="1:15" ht="20.100000000000001" customHeight="1" x14ac:dyDescent="0.25">
      <c r="A168" s="51">
        <v>163</v>
      </c>
      <c r="B168" s="24"/>
      <c r="C168" s="24"/>
      <c r="D168" s="24"/>
      <c r="E168" s="24"/>
      <c r="F168" s="24"/>
      <c r="G168" s="139" t="str">
        <f>IF(C168="","",IF(C168="","",(VLOOKUP(C168,Listes!$B$31:$C$35,2,FALSE))))</f>
        <v/>
      </c>
      <c r="H168" s="24" t="str">
        <f t="shared" si="4"/>
        <v/>
      </c>
      <c r="I168" s="292"/>
      <c r="J168" s="114" t="str">
        <f>IF(G168="","",IF(G168="","",(VLOOKUP(G168,Listes!$C$31:$D$35,2,FALSE))))</f>
        <v/>
      </c>
      <c r="K168" s="111" t="str">
        <f>IF($G168="","",IF($C168=Listes!$B$32,IF(Forfaitaires!$E168&lt;=Listes!$B$53,(Forfaitaires!$E168*(VLOOKUP(Forfaitaires!$D168,Listes!$A$54:$E$60,2,FALSE))),IF(Forfaitaires!$E168&gt;Listes!$E$53,(Forfaitaires!$E168*(VLOOKUP(Forfaitaires!$D168,Listes!$A$54:$E$60,5,FALSE))),(Forfaitaires!$E168*(VLOOKUP(Forfaitaires!$D168,Listes!$A$54:$E$60,3,FALSE)))+(VLOOKUP(Forfaitaires!$D168,Listes!$A$54:$E$60,4,FALSE))))))</f>
        <v/>
      </c>
      <c r="L168" s="111" t="str">
        <f>IF($G168="","",IF($C168=Listes!$B$31,IF(Forfaitaires!$E168&lt;=Listes!$B$42,(Forfaitaires!$E168*(VLOOKUP(Forfaitaires!$D168,Listes!$A$43:$E$49,2,FALSE))),IF(Forfaitaires!$E168&gt;Listes!$D$42,(Forfaitaires!$E168*(VLOOKUP(Forfaitaires!$D168,Listes!$A$43:$E$49,5,FALSE))),(Forfaitaires!$E168*(VLOOKUP(Forfaitaires!$D168,Listes!$A$43:$E$49,3,FALSE)))+(VLOOKUP(Forfaitaires!$D168,Listes!$A$43:$E$49,4,FALSE))))))</f>
        <v/>
      </c>
      <c r="M168" s="111" t="str">
        <f>IF($G168="","",IF($C168=Listes!$B$34,Listes!$I$31,IF($C168=Listes!$B$35,(VLOOKUP(Forfaitaires!$F168,Listes!$E$31:$F$36,2,FALSE)),IF($C168=Listes!$B$33,IF(Forfaitaires!$E168&lt;Listes!$A$64,Forfaitaires!$E168*Listes!$A$65,IF(Forfaitaires!$E168&gt;Listes!$D$64,Forfaitaires!$E168*Listes!$D$65,((Forfaitaires!$E168*Listes!$B$65)+Listes!$C$65)))))))</f>
        <v/>
      </c>
      <c r="N168" s="114" t="str">
        <f t="shared" si="5"/>
        <v/>
      </c>
      <c r="O168" s="106"/>
    </row>
    <row r="169" spans="1:15" ht="20.100000000000001" customHeight="1" x14ac:dyDescent="0.25">
      <c r="A169" s="51">
        <v>164</v>
      </c>
      <c r="B169" s="24"/>
      <c r="C169" s="24"/>
      <c r="D169" s="24"/>
      <c r="E169" s="24"/>
      <c r="F169" s="24"/>
      <c r="G169" s="139" t="str">
        <f>IF(C169="","",IF(C169="","",(VLOOKUP(C169,Listes!$B$31:$C$35,2,FALSE))))</f>
        <v/>
      </c>
      <c r="H169" s="24" t="str">
        <f t="shared" si="4"/>
        <v/>
      </c>
      <c r="I169" s="292"/>
      <c r="J169" s="114" t="str">
        <f>IF(G169="","",IF(G169="","",(VLOOKUP(G169,Listes!$C$31:$D$35,2,FALSE))))</f>
        <v/>
      </c>
      <c r="K169" s="111" t="str">
        <f>IF($G169="","",IF($C169=Listes!$B$32,IF(Forfaitaires!$E169&lt;=Listes!$B$53,(Forfaitaires!$E169*(VLOOKUP(Forfaitaires!$D169,Listes!$A$54:$E$60,2,FALSE))),IF(Forfaitaires!$E169&gt;Listes!$E$53,(Forfaitaires!$E169*(VLOOKUP(Forfaitaires!$D169,Listes!$A$54:$E$60,5,FALSE))),(Forfaitaires!$E169*(VLOOKUP(Forfaitaires!$D169,Listes!$A$54:$E$60,3,FALSE)))+(VLOOKUP(Forfaitaires!$D169,Listes!$A$54:$E$60,4,FALSE))))))</f>
        <v/>
      </c>
      <c r="L169" s="111" t="str">
        <f>IF($G169="","",IF($C169=Listes!$B$31,IF(Forfaitaires!$E169&lt;=Listes!$B$42,(Forfaitaires!$E169*(VLOOKUP(Forfaitaires!$D169,Listes!$A$43:$E$49,2,FALSE))),IF(Forfaitaires!$E169&gt;Listes!$D$42,(Forfaitaires!$E169*(VLOOKUP(Forfaitaires!$D169,Listes!$A$43:$E$49,5,FALSE))),(Forfaitaires!$E169*(VLOOKUP(Forfaitaires!$D169,Listes!$A$43:$E$49,3,FALSE)))+(VLOOKUP(Forfaitaires!$D169,Listes!$A$43:$E$49,4,FALSE))))))</f>
        <v/>
      </c>
      <c r="M169" s="111" t="str">
        <f>IF($G169="","",IF($C169=Listes!$B$34,Listes!$I$31,IF($C169=Listes!$B$35,(VLOOKUP(Forfaitaires!$F169,Listes!$E$31:$F$36,2,FALSE)),IF($C169=Listes!$B$33,IF(Forfaitaires!$E169&lt;Listes!$A$64,Forfaitaires!$E169*Listes!$A$65,IF(Forfaitaires!$E169&gt;Listes!$D$64,Forfaitaires!$E169*Listes!$D$65,((Forfaitaires!$E169*Listes!$B$65)+Listes!$C$65)))))))</f>
        <v/>
      </c>
      <c r="N169" s="114" t="str">
        <f t="shared" si="5"/>
        <v/>
      </c>
      <c r="O169" s="106"/>
    </row>
    <row r="170" spans="1:15" ht="20.100000000000001" customHeight="1" x14ac:dyDescent="0.25">
      <c r="A170" s="51">
        <v>165</v>
      </c>
      <c r="B170" s="24"/>
      <c r="C170" s="24"/>
      <c r="D170" s="24"/>
      <c r="E170" s="24"/>
      <c r="F170" s="24"/>
      <c r="G170" s="139" t="str">
        <f>IF(C170="","",IF(C170="","",(VLOOKUP(C170,Listes!$B$31:$C$35,2,FALSE))))</f>
        <v/>
      </c>
      <c r="H170" s="24" t="str">
        <f t="shared" si="4"/>
        <v/>
      </c>
      <c r="I170" s="292"/>
      <c r="J170" s="114" t="str">
        <f>IF(G170="","",IF(G170="","",(VLOOKUP(G170,Listes!$C$31:$D$35,2,FALSE))))</f>
        <v/>
      </c>
      <c r="K170" s="111" t="str">
        <f>IF($G170="","",IF($C170=Listes!$B$32,IF(Forfaitaires!$E170&lt;=Listes!$B$53,(Forfaitaires!$E170*(VLOOKUP(Forfaitaires!$D170,Listes!$A$54:$E$60,2,FALSE))),IF(Forfaitaires!$E170&gt;Listes!$E$53,(Forfaitaires!$E170*(VLOOKUP(Forfaitaires!$D170,Listes!$A$54:$E$60,5,FALSE))),(Forfaitaires!$E170*(VLOOKUP(Forfaitaires!$D170,Listes!$A$54:$E$60,3,FALSE)))+(VLOOKUP(Forfaitaires!$D170,Listes!$A$54:$E$60,4,FALSE))))))</f>
        <v/>
      </c>
      <c r="L170" s="111" t="str">
        <f>IF($G170="","",IF($C170=Listes!$B$31,IF(Forfaitaires!$E170&lt;=Listes!$B$42,(Forfaitaires!$E170*(VLOOKUP(Forfaitaires!$D170,Listes!$A$43:$E$49,2,FALSE))),IF(Forfaitaires!$E170&gt;Listes!$D$42,(Forfaitaires!$E170*(VLOOKUP(Forfaitaires!$D170,Listes!$A$43:$E$49,5,FALSE))),(Forfaitaires!$E170*(VLOOKUP(Forfaitaires!$D170,Listes!$A$43:$E$49,3,FALSE)))+(VLOOKUP(Forfaitaires!$D170,Listes!$A$43:$E$49,4,FALSE))))))</f>
        <v/>
      </c>
      <c r="M170" s="111" t="str">
        <f>IF($G170="","",IF($C170=Listes!$B$34,Listes!$I$31,IF($C170=Listes!$B$35,(VLOOKUP(Forfaitaires!$F170,Listes!$E$31:$F$36,2,FALSE)),IF($C170=Listes!$B$33,IF(Forfaitaires!$E170&lt;Listes!$A$64,Forfaitaires!$E170*Listes!$A$65,IF(Forfaitaires!$E170&gt;Listes!$D$64,Forfaitaires!$E170*Listes!$D$65,((Forfaitaires!$E170*Listes!$B$65)+Listes!$C$65)))))))</f>
        <v/>
      </c>
      <c r="N170" s="114" t="str">
        <f t="shared" si="5"/>
        <v/>
      </c>
      <c r="O170" s="106"/>
    </row>
    <row r="171" spans="1:15" ht="20.100000000000001" customHeight="1" x14ac:dyDescent="0.25">
      <c r="A171" s="51">
        <v>166</v>
      </c>
      <c r="B171" s="24"/>
      <c r="C171" s="24"/>
      <c r="D171" s="24"/>
      <c r="E171" s="24"/>
      <c r="F171" s="24"/>
      <c r="G171" s="139" t="str">
        <f>IF(C171="","",IF(C171="","",(VLOOKUP(C171,Listes!$B$31:$C$35,2,FALSE))))</f>
        <v/>
      </c>
      <c r="H171" s="24" t="str">
        <f t="shared" si="4"/>
        <v/>
      </c>
      <c r="I171" s="292"/>
      <c r="J171" s="114" t="str">
        <f>IF(G171="","",IF(G171="","",(VLOOKUP(G171,Listes!$C$31:$D$35,2,FALSE))))</f>
        <v/>
      </c>
      <c r="K171" s="111" t="str">
        <f>IF($G171="","",IF($C171=Listes!$B$32,IF(Forfaitaires!$E171&lt;=Listes!$B$53,(Forfaitaires!$E171*(VLOOKUP(Forfaitaires!$D171,Listes!$A$54:$E$60,2,FALSE))),IF(Forfaitaires!$E171&gt;Listes!$E$53,(Forfaitaires!$E171*(VLOOKUP(Forfaitaires!$D171,Listes!$A$54:$E$60,5,FALSE))),(Forfaitaires!$E171*(VLOOKUP(Forfaitaires!$D171,Listes!$A$54:$E$60,3,FALSE)))+(VLOOKUP(Forfaitaires!$D171,Listes!$A$54:$E$60,4,FALSE))))))</f>
        <v/>
      </c>
      <c r="L171" s="111" t="str">
        <f>IF($G171="","",IF($C171=Listes!$B$31,IF(Forfaitaires!$E171&lt;=Listes!$B$42,(Forfaitaires!$E171*(VLOOKUP(Forfaitaires!$D171,Listes!$A$43:$E$49,2,FALSE))),IF(Forfaitaires!$E171&gt;Listes!$D$42,(Forfaitaires!$E171*(VLOOKUP(Forfaitaires!$D171,Listes!$A$43:$E$49,5,FALSE))),(Forfaitaires!$E171*(VLOOKUP(Forfaitaires!$D171,Listes!$A$43:$E$49,3,FALSE)))+(VLOOKUP(Forfaitaires!$D171,Listes!$A$43:$E$49,4,FALSE))))))</f>
        <v/>
      </c>
      <c r="M171" s="111" t="str">
        <f>IF($G171="","",IF($C171=Listes!$B$34,Listes!$I$31,IF($C171=Listes!$B$35,(VLOOKUP(Forfaitaires!$F171,Listes!$E$31:$F$36,2,FALSE)),IF($C171=Listes!$B$33,IF(Forfaitaires!$E171&lt;Listes!$A$64,Forfaitaires!$E171*Listes!$A$65,IF(Forfaitaires!$E171&gt;Listes!$D$64,Forfaitaires!$E171*Listes!$D$65,((Forfaitaires!$E171*Listes!$B$65)+Listes!$C$65)))))))</f>
        <v/>
      </c>
      <c r="N171" s="114" t="str">
        <f t="shared" si="5"/>
        <v/>
      </c>
      <c r="O171" s="106"/>
    </row>
    <row r="172" spans="1:15" ht="20.100000000000001" customHeight="1" x14ac:dyDescent="0.25">
      <c r="A172" s="51">
        <v>167</v>
      </c>
      <c r="B172" s="24"/>
      <c r="C172" s="24"/>
      <c r="D172" s="24"/>
      <c r="E172" s="24"/>
      <c r="F172" s="24"/>
      <c r="G172" s="139" t="str">
        <f>IF(C172="","",IF(C172="","",(VLOOKUP(C172,Listes!$B$31:$C$35,2,FALSE))))</f>
        <v/>
      </c>
      <c r="H172" s="24" t="str">
        <f t="shared" si="4"/>
        <v/>
      </c>
      <c r="I172" s="292"/>
      <c r="J172" s="114" t="str">
        <f>IF(G172="","",IF(G172="","",(VLOOKUP(G172,Listes!$C$31:$D$35,2,FALSE))))</f>
        <v/>
      </c>
      <c r="K172" s="111" t="str">
        <f>IF($G172="","",IF($C172=Listes!$B$32,IF(Forfaitaires!$E172&lt;=Listes!$B$53,(Forfaitaires!$E172*(VLOOKUP(Forfaitaires!$D172,Listes!$A$54:$E$60,2,FALSE))),IF(Forfaitaires!$E172&gt;Listes!$E$53,(Forfaitaires!$E172*(VLOOKUP(Forfaitaires!$D172,Listes!$A$54:$E$60,5,FALSE))),(Forfaitaires!$E172*(VLOOKUP(Forfaitaires!$D172,Listes!$A$54:$E$60,3,FALSE)))+(VLOOKUP(Forfaitaires!$D172,Listes!$A$54:$E$60,4,FALSE))))))</f>
        <v/>
      </c>
      <c r="L172" s="111" t="str">
        <f>IF($G172="","",IF($C172=Listes!$B$31,IF(Forfaitaires!$E172&lt;=Listes!$B$42,(Forfaitaires!$E172*(VLOOKUP(Forfaitaires!$D172,Listes!$A$43:$E$49,2,FALSE))),IF(Forfaitaires!$E172&gt;Listes!$D$42,(Forfaitaires!$E172*(VLOOKUP(Forfaitaires!$D172,Listes!$A$43:$E$49,5,FALSE))),(Forfaitaires!$E172*(VLOOKUP(Forfaitaires!$D172,Listes!$A$43:$E$49,3,FALSE)))+(VLOOKUP(Forfaitaires!$D172,Listes!$A$43:$E$49,4,FALSE))))))</f>
        <v/>
      </c>
      <c r="M172" s="111" t="str">
        <f>IF($G172="","",IF($C172=Listes!$B$34,Listes!$I$31,IF($C172=Listes!$B$35,(VLOOKUP(Forfaitaires!$F172,Listes!$E$31:$F$36,2,FALSE)),IF($C172=Listes!$B$33,IF(Forfaitaires!$E172&lt;Listes!$A$64,Forfaitaires!$E172*Listes!$A$65,IF(Forfaitaires!$E172&gt;Listes!$D$64,Forfaitaires!$E172*Listes!$D$65,((Forfaitaires!$E172*Listes!$B$65)+Listes!$C$65)))))))</f>
        <v/>
      </c>
      <c r="N172" s="114" t="str">
        <f t="shared" si="5"/>
        <v/>
      </c>
      <c r="O172" s="106"/>
    </row>
    <row r="173" spans="1:15" ht="20.100000000000001" customHeight="1" x14ac:dyDescent="0.25">
      <c r="A173" s="51">
        <v>168</v>
      </c>
      <c r="B173" s="24"/>
      <c r="C173" s="24"/>
      <c r="D173" s="24"/>
      <c r="E173" s="24"/>
      <c r="F173" s="24"/>
      <c r="G173" s="139" t="str">
        <f>IF(C173="","",IF(C173="","",(VLOOKUP(C173,Listes!$B$31:$C$35,2,FALSE))))</f>
        <v/>
      </c>
      <c r="H173" s="24" t="str">
        <f t="shared" si="4"/>
        <v/>
      </c>
      <c r="I173" s="292"/>
      <c r="J173" s="114" t="str">
        <f>IF(G173="","",IF(G173="","",(VLOOKUP(G173,Listes!$C$31:$D$35,2,FALSE))))</f>
        <v/>
      </c>
      <c r="K173" s="111" t="str">
        <f>IF($G173="","",IF($C173=Listes!$B$32,IF(Forfaitaires!$E173&lt;=Listes!$B$53,(Forfaitaires!$E173*(VLOOKUP(Forfaitaires!$D173,Listes!$A$54:$E$60,2,FALSE))),IF(Forfaitaires!$E173&gt;Listes!$E$53,(Forfaitaires!$E173*(VLOOKUP(Forfaitaires!$D173,Listes!$A$54:$E$60,5,FALSE))),(Forfaitaires!$E173*(VLOOKUP(Forfaitaires!$D173,Listes!$A$54:$E$60,3,FALSE)))+(VLOOKUP(Forfaitaires!$D173,Listes!$A$54:$E$60,4,FALSE))))))</f>
        <v/>
      </c>
      <c r="L173" s="111" t="str">
        <f>IF($G173="","",IF($C173=Listes!$B$31,IF(Forfaitaires!$E173&lt;=Listes!$B$42,(Forfaitaires!$E173*(VLOOKUP(Forfaitaires!$D173,Listes!$A$43:$E$49,2,FALSE))),IF(Forfaitaires!$E173&gt;Listes!$D$42,(Forfaitaires!$E173*(VLOOKUP(Forfaitaires!$D173,Listes!$A$43:$E$49,5,FALSE))),(Forfaitaires!$E173*(VLOOKUP(Forfaitaires!$D173,Listes!$A$43:$E$49,3,FALSE)))+(VLOOKUP(Forfaitaires!$D173,Listes!$A$43:$E$49,4,FALSE))))))</f>
        <v/>
      </c>
      <c r="M173" s="111" t="str">
        <f>IF($G173="","",IF($C173=Listes!$B$34,Listes!$I$31,IF($C173=Listes!$B$35,(VLOOKUP(Forfaitaires!$F173,Listes!$E$31:$F$36,2,FALSE)),IF($C173=Listes!$B$33,IF(Forfaitaires!$E173&lt;Listes!$A$64,Forfaitaires!$E173*Listes!$A$65,IF(Forfaitaires!$E173&gt;Listes!$D$64,Forfaitaires!$E173*Listes!$D$65,((Forfaitaires!$E173*Listes!$B$65)+Listes!$C$65)))))))</f>
        <v/>
      </c>
      <c r="N173" s="114" t="str">
        <f t="shared" si="5"/>
        <v/>
      </c>
      <c r="O173" s="106"/>
    </row>
    <row r="174" spans="1:15" ht="20.100000000000001" customHeight="1" x14ac:dyDescent="0.25">
      <c r="A174" s="51">
        <v>169</v>
      </c>
      <c r="B174" s="24"/>
      <c r="C174" s="24"/>
      <c r="D174" s="24"/>
      <c r="E174" s="24"/>
      <c r="F174" s="24"/>
      <c r="G174" s="139" t="str">
        <f>IF(C174="","",IF(C174="","",(VLOOKUP(C174,Listes!$B$31:$C$35,2,FALSE))))</f>
        <v/>
      </c>
      <c r="H174" s="24" t="str">
        <f t="shared" si="4"/>
        <v/>
      </c>
      <c r="I174" s="292"/>
      <c r="J174" s="114" t="str">
        <f>IF(G174="","",IF(G174="","",(VLOOKUP(G174,Listes!$C$31:$D$35,2,FALSE))))</f>
        <v/>
      </c>
      <c r="K174" s="111" t="str">
        <f>IF($G174="","",IF($C174=Listes!$B$32,IF(Forfaitaires!$E174&lt;=Listes!$B$53,(Forfaitaires!$E174*(VLOOKUP(Forfaitaires!$D174,Listes!$A$54:$E$60,2,FALSE))),IF(Forfaitaires!$E174&gt;Listes!$E$53,(Forfaitaires!$E174*(VLOOKUP(Forfaitaires!$D174,Listes!$A$54:$E$60,5,FALSE))),(Forfaitaires!$E174*(VLOOKUP(Forfaitaires!$D174,Listes!$A$54:$E$60,3,FALSE)))+(VLOOKUP(Forfaitaires!$D174,Listes!$A$54:$E$60,4,FALSE))))))</f>
        <v/>
      </c>
      <c r="L174" s="111" t="str">
        <f>IF($G174="","",IF($C174=Listes!$B$31,IF(Forfaitaires!$E174&lt;=Listes!$B$42,(Forfaitaires!$E174*(VLOOKUP(Forfaitaires!$D174,Listes!$A$43:$E$49,2,FALSE))),IF(Forfaitaires!$E174&gt;Listes!$D$42,(Forfaitaires!$E174*(VLOOKUP(Forfaitaires!$D174,Listes!$A$43:$E$49,5,FALSE))),(Forfaitaires!$E174*(VLOOKUP(Forfaitaires!$D174,Listes!$A$43:$E$49,3,FALSE)))+(VLOOKUP(Forfaitaires!$D174,Listes!$A$43:$E$49,4,FALSE))))))</f>
        <v/>
      </c>
      <c r="M174" s="111" t="str">
        <f>IF($G174="","",IF($C174=Listes!$B$34,Listes!$I$31,IF($C174=Listes!$B$35,(VLOOKUP(Forfaitaires!$F174,Listes!$E$31:$F$36,2,FALSE)),IF($C174=Listes!$B$33,IF(Forfaitaires!$E174&lt;Listes!$A$64,Forfaitaires!$E174*Listes!$A$65,IF(Forfaitaires!$E174&gt;Listes!$D$64,Forfaitaires!$E174*Listes!$D$65,((Forfaitaires!$E174*Listes!$B$65)+Listes!$C$65)))))))</f>
        <v/>
      </c>
      <c r="N174" s="114" t="str">
        <f t="shared" si="5"/>
        <v/>
      </c>
      <c r="O174" s="106"/>
    </row>
    <row r="175" spans="1:15" ht="20.100000000000001" customHeight="1" x14ac:dyDescent="0.25">
      <c r="A175" s="51">
        <v>170</v>
      </c>
      <c r="B175" s="24"/>
      <c r="C175" s="24"/>
      <c r="D175" s="24"/>
      <c r="E175" s="24"/>
      <c r="F175" s="24"/>
      <c r="G175" s="139" t="str">
        <f>IF(C175="","",IF(C175="","",(VLOOKUP(C175,Listes!$B$31:$C$35,2,FALSE))))</f>
        <v/>
      </c>
      <c r="H175" s="24" t="str">
        <f t="shared" si="4"/>
        <v/>
      </c>
      <c r="I175" s="292"/>
      <c r="J175" s="114" t="str">
        <f>IF(G175="","",IF(G175="","",(VLOOKUP(G175,Listes!$C$31:$D$35,2,FALSE))))</f>
        <v/>
      </c>
      <c r="K175" s="111" t="str">
        <f>IF($G175="","",IF($C175=Listes!$B$32,IF(Forfaitaires!$E175&lt;=Listes!$B$53,(Forfaitaires!$E175*(VLOOKUP(Forfaitaires!$D175,Listes!$A$54:$E$60,2,FALSE))),IF(Forfaitaires!$E175&gt;Listes!$E$53,(Forfaitaires!$E175*(VLOOKUP(Forfaitaires!$D175,Listes!$A$54:$E$60,5,FALSE))),(Forfaitaires!$E175*(VLOOKUP(Forfaitaires!$D175,Listes!$A$54:$E$60,3,FALSE)))+(VLOOKUP(Forfaitaires!$D175,Listes!$A$54:$E$60,4,FALSE))))))</f>
        <v/>
      </c>
      <c r="L175" s="111" t="str">
        <f>IF($G175="","",IF($C175=Listes!$B$31,IF(Forfaitaires!$E175&lt;=Listes!$B$42,(Forfaitaires!$E175*(VLOOKUP(Forfaitaires!$D175,Listes!$A$43:$E$49,2,FALSE))),IF(Forfaitaires!$E175&gt;Listes!$D$42,(Forfaitaires!$E175*(VLOOKUP(Forfaitaires!$D175,Listes!$A$43:$E$49,5,FALSE))),(Forfaitaires!$E175*(VLOOKUP(Forfaitaires!$D175,Listes!$A$43:$E$49,3,FALSE)))+(VLOOKUP(Forfaitaires!$D175,Listes!$A$43:$E$49,4,FALSE))))))</f>
        <v/>
      </c>
      <c r="M175" s="111" t="str">
        <f>IF($G175="","",IF($C175=Listes!$B$34,Listes!$I$31,IF($C175=Listes!$B$35,(VLOOKUP(Forfaitaires!$F175,Listes!$E$31:$F$36,2,FALSE)),IF($C175=Listes!$B$33,IF(Forfaitaires!$E175&lt;Listes!$A$64,Forfaitaires!$E175*Listes!$A$65,IF(Forfaitaires!$E175&gt;Listes!$D$64,Forfaitaires!$E175*Listes!$D$65,((Forfaitaires!$E175*Listes!$B$65)+Listes!$C$65)))))))</f>
        <v/>
      </c>
      <c r="N175" s="114" t="str">
        <f t="shared" si="5"/>
        <v/>
      </c>
      <c r="O175" s="106"/>
    </row>
    <row r="176" spans="1:15" ht="20.100000000000001" customHeight="1" x14ac:dyDescent="0.25">
      <c r="A176" s="51">
        <v>171</v>
      </c>
      <c r="B176" s="24"/>
      <c r="C176" s="24"/>
      <c r="D176" s="24"/>
      <c r="E176" s="24"/>
      <c r="F176" s="24"/>
      <c r="G176" s="139" t="str">
        <f>IF(C176="","",IF(C176="","",(VLOOKUP(C176,Listes!$B$31:$C$35,2,FALSE))))</f>
        <v/>
      </c>
      <c r="H176" s="24" t="str">
        <f t="shared" si="4"/>
        <v/>
      </c>
      <c r="I176" s="292"/>
      <c r="J176" s="114" t="str">
        <f>IF(G176="","",IF(G176="","",(VLOOKUP(G176,Listes!$C$31:$D$35,2,FALSE))))</f>
        <v/>
      </c>
      <c r="K176" s="111" t="str">
        <f>IF($G176="","",IF($C176=Listes!$B$32,IF(Forfaitaires!$E176&lt;=Listes!$B$53,(Forfaitaires!$E176*(VLOOKUP(Forfaitaires!$D176,Listes!$A$54:$E$60,2,FALSE))),IF(Forfaitaires!$E176&gt;Listes!$E$53,(Forfaitaires!$E176*(VLOOKUP(Forfaitaires!$D176,Listes!$A$54:$E$60,5,FALSE))),(Forfaitaires!$E176*(VLOOKUP(Forfaitaires!$D176,Listes!$A$54:$E$60,3,FALSE)))+(VLOOKUP(Forfaitaires!$D176,Listes!$A$54:$E$60,4,FALSE))))))</f>
        <v/>
      </c>
      <c r="L176" s="111" t="str">
        <f>IF($G176="","",IF($C176=Listes!$B$31,IF(Forfaitaires!$E176&lt;=Listes!$B$42,(Forfaitaires!$E176*(VLOOKUP(Forfaitaires!$D176,Listes!$A$43:$E$49,2,FALSE))),IF(Forfaitaires!$E176&gt;Listes!$D$42,(Forfaitaires!$E176*(VLOOKUP(Forfaitaires!$D176,Listes!$A$43:$E$49,5,FALSE))),(Forfaitaires!$E176*(VLOOKUP(Forfaitaires!$D176,Listes!$A$43:$E$49,3,FALSE)))+(VLOOKUP(Forfaitaires!$D176,Listes!$A$43:$E$49,4,FALSE))))))</f>
        <v/>
      </c>
      <c r="M176" s="111" t="str">
        <f>IF($G176="","",IF($C176=Listes!$B$34,Listes!$I$31,IF($C176=Listes!$B$35,(VLOOKUP(Forfaitaires!$F176,Listes!$E$31:$F$36,2,FALSE)),IF($C176=Listes!$B$33,IF(Forfaitaires!$E176&lt;Listes!$A$64,Forfaitaires!$E176*Listes!$A$65,IF(Forfaitaires!$E176&gt;Listes!$D$64,Forfaitaires!$E176*Listes!$D$65,((Forfaitaires!$E176*Listes!$B$65)+Listes!$C$65)))))))</f>
        <v/>
      </c>
      <c r="N176" s="114" t="str">
        <f t="shared" si="5"/>
        <v/>
      </c>
      <c r="O176" s="106"/>
    </row>
    <row r="177" spans="1:15" ht="20.100000000000001" customHeight="1" x14ac:dyDescent="0.25">
      <c r="A177" s="51">
        <v>172</v>
      </c>
      <c r="B177" s="24"/>
      <c r="C177" s="24"/>
      <c r="D177" s="24"/>
      <c r="E177" s="24"/>
      <c r="F177" s="24"/>
      <c r="G177" s="139" t="str">
        <f>IF(C177="","",IF(C177="","",(VLOOKUP(C177,Listes!$B$31:$C$35,2,FALSE))))</f>
        <v/>
      </c>
      <c r="H177" s="24" t="str">
        <f t="shared" si="4"/>
        <v/>
      </c>
      <c r="I177" s="292"/>
      <c r="J177" s="114" t="str">
        <f>IF(G177="","",IF(G177="","",(VLOOKUP(G177,Listes!$C$31:$D$35,2,FALSE))))</f>
        <v/>
      </c>
      <c r="K177" s="111" t="str">
        <f>IF($G177="","",IF($C177=Listes!$B$32,IF(Forfaitaires!$E177&lt;=Listes!$B$53,(Forfaitaires!$E177*(VLOOKUP(Forfaitaires!$D177,Listes!$A$54:$E$60,2,FALSE))),IF(Forfaitaires!$E177&gt;Listes!$E$53,(Forfaitaires!$E177*(VLOOKUP(Forfaitaires!$D177,Listes!$A$54:$E$60,5,FALSE))),(Forfaitaires!$E177*(VLOOKUP(Forfaitaires!$D177,Listes!$A$54:$E$60,3,FALSE)))+(VLOOKUP(Forfaitaires!$D177,Listes!$A$54:$E$60,4,FALSE))))))</f>
        <v/>
      </c>
      <c r="L177" s="111" t="str">
        <f>IF($G177="","",IF($C177=Listes!$B$31,IF(Forfaitaires!$E177&lt;=Listes!$B$42,(Forfaitaires!$E177*(VLOOKUP(Forfaitaires!$D177,Listes!$A$43:$E$49,2,FALSE))),IF(Forfaitaires!$E177&gt;Listes!$D$42,(Forfaitaires!$E177*(VLOOKUP(Forfaitaires!$D177,Listes!$A$43:$E$49,5,FALSE))),(Forfaitaires!$E177*(VLOOKUP(Forfaitaires!$D177,Listes!$A$43:$E$49,3,FALSE)))+(VLOOKUP(Forfaitaires!$D177,Listes!$A$43:$E$49,4,FALSE))))))</f>
        <v/>
      </c>
      <c r="M177" s="111" t="str">
        <f>IF($G177="","",IF($C177=Listes!$B$34,Listes!$I$31,IF($C177=Listes!$B$35,(VLOOKUP(Forfaitaires!$F177,Listes!$E$31:$F$36,2,FALSE)),IF($C177=Listes!$B$33,IF(Forfaitaires!$E177&lt;Listes!$A$64,Forfaitaires!$E177*Listes!$A$65,IF(Forfaitaires!$E177&gt;Listes!$D$64,Forfaitaires!$E177*Listes!$D$65,((Forfaitaires!$E177*Listes!$B$65)+Listes!$C$65)))))))</f>
        <v/>
      </c>
      <c r="N177" s="114" t="str">
        <f t="shared" si="5"/>
        <v/>
      </c>
      <c r="O177" s="106"/>
    </row>
    <row r="178" spans="1:15" ht="20.100000000000001" customHeight="1" x14ac:dyDescent="0.25">
      <c r="A178" s="51">
        <v>173</v>
      </c>
      <c r="B178" s="24"/>
      <c r="C178" s="24"/>
      <c r="D178" s="24"/>
      <c r="E178" s="24"/>
      <c r="F178" s="24"/>
      <c r="G178" s="139" t="str">
        <f>IF(C178="","",IF(C178="","",(VLOOKUP(C178,Listes!$B$31:$C$35,2,FALSE))))</f>
        <v/>
      </c>
      <c r="H178" s="24" t="str">
        <f t="shared" si="4"/>
        <v/>
      </c>
      <c r="I178" s="292"/>
      <c r="J178" s="114" t="str">
        <f>IF(G178="","",IF(G178="","",(VLOOKUP(G178,Listes!$C$31:$D$35,2,FALSE))))</f>
        <v/>
      </c>
      <c r="K178" s="111" t="str">
        <f>IF($G178="","",IF($C178=Listes!$B$32,IF(Forfaitaires!$E178&lt;=Listes!$B$53,(Forfaitaires!$E178*(VLOOKUP(Forfaitaires!$D178,Listes!$A$54:$E$60,2,FALSE))),IF(Forfaitaires!$E178&gt;Listes!$E$53,(Forfaitaires!$E178*(VLOOKUP(Forfaitaires!$D178,Listes!$A$54:$E$60,5,FALSE))),(Forfaitaires!$E178*(VLOOKUP(Forfaitaires!$D178,Listes!$A$54:$E$60,3,FALSE)))+(VLOOKUP(Forfaitaires!$D178,Listes!$A$54:$E$60,4,FALSE))))))</f>
        <v/>
      </c>
      <c r="L178" s="111" t="str">
        <f>IF($G178="","",IF($C178=Listes!$B$31,IF(Forfaitaires!$E178&lt;=Listes!$B$42,(Forfaitaires!$E178*(VLOOKUP(Forfaitaires!$D178,Listes!$A$43:$E$49,2,FALSE))),IF(Forfaitaires!$E178&gt;Listes!$D$42,(Forfaitaires!$E178*(VLOOKUP(Forfaitaires!$D178,Listes!$A$43:$E$49,5,FALSE))),(Forfaitaires!$E178*(VLOOKUP(Forfaitaires!$D178,Listes!$A$43:$E$49,3,FALSE)))+(VLOOKUP(Forfaitaires!$D178,Listes!$A$43:$E$49,4,FALSE))))))</f>
        <v/>
      </c>
      <c r="M178" s="111" t="str">
        <f>IF($G178="","",IF($C178=Listes!$B$34,Listes!$I$31,IF($C178=Listes!$B$35,(VLOOKUP(Forfaitaires!$F178,Listes!$E$31:$F$36,2,FALSE)),IF($C178=Listes!$B$33,IF(Forfaitaires!$E178&lt;Listes!$A$64,Forfaitaires!$E178*Listes!$A$65,IF(Forfaitaires!$E178&gt;Listes!$D$64,Forfaitaires!$E178*Listes!$D$65,((Forfaitaires!$E178*Listes!$B$65)+Listes!$C$65)))))))</f>
        <v/>
      </c>
      <c r="N178" s="114" t="str">
        <f t="shared" si="5"/>
        <v/>
      </c>
      <c r="O178" s="106"/>
    </row>
    <row r="179" spans="1:15" ht="20.100000000000001" customHeight="1" x14ac:dyDescent="0.25">
      <c r="A179" s="51">
        <v>174</v>
      </c>
      <c r="B179" s="24"/>
      <c r="C179" s="24"/>
      <c r="D179" s="24"/>
      <c r="E179" s="24"/>
      <c r="F179" s="24"/>
      <c r="G179" s="139" t="str">
        <f>IF(C179="","",IF(C179="","",(VLOOKUP(C179,Listes!$B$31:$C$35,2,FALSE))))</f>
        <v/>
      </c>
      <c r="H179" s="24" t="str">
        <f t="shared" si="4"/>
        <v/>
      </c>
      <c r="I179" s="292"/>
      <c r="J179" s="114" t="str">
        <f>IF(G179="","",IF(G179="","",(VLOOKUP(G179,Listes!$C$31:$D$35,2,FALSE))))</f>
        <v/>
      </c>
      <c r="K179" s="111" t="str">
        <f>IF($G179="","",IF($C179=Listes!$B$32,IF(Forfaitaires!$E179&lt;=Listes!$B$53,(Forfaitaires!$E179*(VLOOKUP(Forfaitaires!$D179,Listes!$A$54:$E$60,2,FALSE))),IF(Forfaitaires!$E179&gt;Listes!$E$53,(Forfaitaires!$E179*(VLOOKUP(Forfaitaires!$D179,Listes!$A$54:$E$60,5,FALSE))),(Forfaitaires!$E179*(VLOOKUP(Forfaitaires!$D179,Listes!$A$54:$E$60,3,FALSE)))+(VLOOKUP(Forfaitaires!$D179,Listes!$A$54:$E$60,4,FALSE))))))</f>
        <v/>
      </c>
      <c r="L179" s="111" t="str">
        <f>IF($G179="","",IF($C179=Listes!$B$31,IF(Forfaitaires!$E179&lt;=Listes!$B$42,(Forfaitaires!$E179*(VLOOKUP(Forfaitaires!$D179,Listes!$A$43:$E$49,2,FALSE))),IF(Forfaitaires!$E179&gt;Listes!$D$42,(Forfaitaires!$E179*(VLOOKUP(Forfaitaires!$D179,Listes!$A$43:$E$49,5,FALSE))),(Forfaitaires!$E179*(VLOOKUP(Forfaitaires!$D179,Listes!$A$43:$E$49,3,FALSE)))+(VLOOKUP(Forfaitaires!$D179,Listes!$A$43:$E$49,4,FALSE))))))</f>
        <v/>
      </c>
      <c r="M179" s="111" t="str">
        <f>IF($G179="","",IF($C179=Listes!$B$34,Listes!$I$31,IF($C179=Listes!$B$35,(VLOOKUP(Forfaitaires!$F179,Listes!$E$31:$F$36,2,FALSE)),IF($C179=Listes!$B$33,IF(Forfaitaires!$E179&lt;Listes!$A$64,Forfaitaires!$E179*Listes!$A$65,IF(Forfaitaires!$E179&gt;Listes!$D$64,Forfaitaires!$E179*Listes!$D$65,((Forfaitaires!$E179*Listes!$B$65)+Listes!$C$65)))))))</f>
        <v/>
      </c>
      <c r="N179" s="114" t="str">
        <f t="shared" si="5"/>
        <v/>
      </c>
      <c r="O179" s="106"/>
    </row>
    <row r="180" spans="1:15" ht="20.100000000000001" customHeight="1" x14ac:dyDescent="0.25">
      <c r="A180" s="51">
        <v>175</v>
      </c>
      <c r="B180" s="24"/>
      <c r="C180" s="24"/>
      <c r="D180" s="24"/>
      <c r="E180" s="24"/>
      <c r="F180" s="24"/>
      <c r="G180" s="139" t="str">
        <f>IF(C180="","",IF(C180="","",(VLOOKUP(C180,Listes!$B$31:$C$35,2,FALSE))))</f>
        <v/>
      </c>
      <c r="H180" s="24" t="str">
        <f t="shared" si="4"/>
        <v/>
      </c>
      <c r="I180" s="292"/>
      <c r="J180" s="114" t="str">
        <f>IF(G180="","",IF(G180="","",(VLOOKUP(G180,Listes!$C$31:$D$35,2,FALSE))))</f>
        <v/>
      </c>
      <c r="K180" s="111" t="str">
        <f>IF($G180="","",IF($C180=Listes!$B$32,IF(Forfaitaires!$E180&lt;=Listes!$B$53,(Forfaitaires!$E180*(VLOOKUP(Forfaitaires!$D180,Listes!$A$54:$E$60,2,FALSE))),IF(Forfaitaires!$E180&gt;Listes!$E$53,(Forfaitaires!$E180*(VLOOKUP(Forfaitaires!$D180,Listes!$A$54:$E$60,5,FALSE))),(Forfaitaires!$E180*(VLOOKUP(Forfaitaires!$D180,Listes!$A$54:$E$60,3,FALSE)))+(VLOOKUP(Forfaitaires!$D180,Listes!$A$54:$E$60,4,FALSE))))))</f>
        <v/>
      </c>
      <c r="L180" s="111" t="str">
        <f>IF($G180="","",IF($C180=Listes!$B$31,IF(Forfaitaires!$E180&lt;=Listes!$B$42,(Forfaitaires!$E180*(VLOOKUP(Forfaitaires!$D180,Listes!$A$43:$E$49,2,FALSE))),IF(Forfaitaires!$E180&gt;Listes!$D$42,(Forfaitaires!$E180*(VLOOKUP(Forfaitaires!$D180,Listes!$A$43:$E$49,5,FALSE))),(Forfaitaires!$E180*(VLOOKUP(Forfaitaires!$D180,Listes!$A$43:$E$49,3,FALSE)))+(VLOOKUP(Forfaitaires!$D180,Listes!$A$43:$E$49,4,FALSE))))))</f>
        <v/>
      </c>
      <c r="M180" s="111" t="str">
        <f>IF($G180="","",IF($C180=Listes!$B$34,Listes!$I$31,IF($C180=Listes!$B$35,(VLOOKUP(Forfaitaires!$F180,Listes!$E$31:$F$36,2,FALSE)),IF($C180=Listes!$B$33,IF(Forfaitaires!$E180&lt;Listes!$A$64,Forfaitaires!$E180*Listes!$A$65,IF(Forfaitaires!$E180&gt;Listes!$D$64,Forfaitaires!$E180*Listes!$D$65,((Forfaitaires!$E180*Listes!$B$65)+Listes!$C$65)))))))</f>
        <v/>
      </c>
      <c r="N180" s="114" t="str">
        <f t="shared" si="5"/>
        <v/>
      </c>
      <c r="O180" s="106"/>
    </row>
    <row r="181" spans="1:15" ht="20.100000000000001" customHeight="1" x14ac:dyDescent="0.25">
      <c r="A181" s="51">
        <v>176</v>
      </c>
      <c r="B181" s="24"/>
      <c r="C181" s="24"/>
      <c r="D181" s="24"/>
      <c r="E181" s="24"/>
      <c r="F181" s="24"/>
      <c r="G181" s="139" t="str">
        <f>IF(C181="","",IF(C181="","",(VLOOKUP(C181,Listes!$B$31:$C$35,2,FALSE))))</f>
        <v/>
      </c>
      <c r="H181" s="24" t="str">
        <f t="shared" si="4"/>
        <v/>
      </c>
      <c r="I181" s="292"/>
      <c r="J181" s="114" t="str">
        <f>IF(G181="","",IF(G181="","",(VLOOKUP(G181,Listes!$C$31:$D$35,2,FALSE))))</f>
        <v/>
      </c>
      <c r="K181" s="111" t="str">
        <f>IF($G181="","",IF($C181=Listes!$B$32,IF(Forfaitaires!$E181&lt;=Listes!$B$53,(Forfaitaires!$E181*(VLOOKUP(Forfaitaires!$D181,Listes!$A$54:$E$60,2,FALSE))),IF(Forfaitaires!$E181&gt;Listes!$E$53,(Forfaitaires!$E181*(VLOOKUP(Forfaitaires!$D181,Listes!$A$54:$E$60,5,FALSE))),(Forfaitaires!$E181*(VLOOKUP(Forfaitaires!$D181,Listes!$A$54:$E$60,3,FALSE)))+(VLOOKUP(Forfaitaires!$D181,Listes!$A$54:$E$60,4,FALSE))))))</f>
        <v/>
      </c>
      <c r="L181" s="111" t="str">
        <f>IF($G181="","",IF($C181=Listes!$B$31,IF(Forfaitaires!$E181&lt;=Listes!$B$42,(Forfaitaires!$E181*(VLOOKUP(Forfaitaires!$D181,Listes!$A$43:$E$49,2,FALSE))),IF(Forfaitaires!$E181&gt;Listes!$D$42,(Forfaitaires!$E181*(VLOOKUP(Forfaitaires!$D181,Listes!$A$43:$E$49,5,FALSE))),(Forfaitaires!$E181*(VLOOKUP(Forfaitaires!$D181,Listes!$A$43:$E$49,3,FALSE)))+(VLOOKUP(Forfaitaires!$D181,Listes!$A$43:$E$49,4,FALSE))))))</f>
        <v/>
      </c>
      <c r="M181" s="111" t="str">
        <f>IF($G181="","",IF($C181=Listes!$B$34,Listes!$I$31,IF($C181=Listes!$B$35,(VLOOKUP(Forfaitaires!$F181,Listes!$E$31:$F$36,2,FALSE)),IF($C181=Listes!$B$33,IF(Forfaitaires!$E181&lt;Listes!$A$64,Forfaitaires!$E181*Listes!$A$65,IF(Forfaitaires!$E181&gt;Listes!$D$64,Forfaitaires!$E181*Listes!$D$65,((Forfaitaires!$E181*Listes!$B$65)+Listes!$C$65)))))))</f>
        <v/>
      </c>
      <c r="N181" s="114" t="str">
        <f t="shared" si="5"/>
        <v/>
      </c>
      <c r="O181" s="106"/>
    </row>
    <row r="182" spans="1:15" ht="20.100000000000001" customHeight="1" x14ac:dyDescent="0.25">
      <c r="A182" s="51">
        <v>177</v>
      </c>
      <c r="B182" s="24"/>
      <c r="C182" s="24"/>
      <c r="D182" s="24"/>
      <c r="E182" s="24"/>
      <c r="F182" s="24"/>
      <c r="G182" s="139" t="str">
        <f>IF(C182="","",IF(C182="","",(VLOOKUP(C182,Listes!$B$31:$C$35,2,FALSE))))</f>
        <v/>
      </c>
      <c r="H182" s="24" t="str">
        <f t="shared" si="4"/>
        <v/>
      </c>
      <c r="I182" s="292"/>
      <c r="J182" s="114" t="str">
        <f>IF(G182="","",IF(G182="","",(VLOOKUP(G182,Listes!$C$31:$D$35,2,FALSE))))</f>
        <v/>
      </c>
      <c r="K182" s="111" t="str">
        <f>IF($G182="","",IF($C182=Listes!$B$32,IF(Forfaitaires!$E182&lt;=Listes!$B$53,(Forfaitaires!$E182*(VLOOKUP(Forfaitaires!$D182,Listes!$A$54:$E$60,2,FALSE))),IF(Forfaitaires!$E182&gt;Listes!$E$53,(Forfaitaires!$E182*(VLOOKUP(Forfaitaires!$D182,Listes!$A$54:$E$60,5,FALSE))),(Forfaitaires!$E182*(VLOOKUP(Forfaitaires!$D182,Listes!$A$54:$E$60,3,FALSE)))+(VLOOKUP(Forfaitaires!$D182,Listes!$A$54:$E$60,4,FALSE))))))</f>
        <v/>
      </c>
      <c r="L182" s="111" t="str">
        <f>IF($G182="","",IF($C182=Listes!$B$31,IF(Forfaitaires!$E182&lt;=Listes!$B$42,(Forfaitaires!$E182*(VLOOKUP(Forfaitaires!$D182,Listes!$A$43:$E$49,2,FALSE))),IF(Forfaitaires!$E182&gt;Listes!$D$42,(Forfaitaires!$E182*(VLOOKUP(Forfaitaires!$D182,Listes!$A$43:$E$49,5,FALSE))),(Forfaitaires!$E182*(VLOOKUP(Forfaitaires!$D182,Listes!$A$43:$E$49,3,FALSE)))+(VLOOKUP(Forfaitaires!$D182,Listes!$A$43:$E$49,4,FALSE))))))</f>
        <v/>
      </c>
      <c r="M182" s="111" t="str">
        <f>IF($G182="","",IF($C182=Listes!$B$34,Listes!$I$31,IF($C182=Listes!$B$35,(VLOOKUP(Forfaitaires!$F182,Listes!$E$31:$F$36,2,FALSE)),IF($C182=Listes!$B$33,IF(Forfaitaires!$E182&lt;Listes!$A$64,Forfaitaires!$E182*Listes!$A$65,IF(Forfaitaires!$E182&gt;Listes!$D$64,Forfaitaires!$E182*Listes!$D$65,((Forfaitaires!$E182*Listes!$B$65)+Listes!$C$65)))))))</f>
        <v/>
      </c>
      <c r="N182" s="114" t="str">
        <f t="shared" si="5"/>
        <v/>
      </c>
      <c r="O182" s="106"/>
    </row>
    <row r="183" spans="1:15" ht="20.100000000000001" customHeight="1" x14ac:dyDescent="0.25">
      <c r="A183" s="51">
        <v>178</v>
      </c>
      <c r="B183" s="24"/>
      <c r="C183" s="24"/>
      <c r="D183" s="24"/>
      <c r="E183" s="24"/>
      <c r="F183" s="24"/>
      <c r="G183" s="139" t="str">
        <f>IF(C183="","",IF(C183="","",(VLOOKUP(C183,Listes!$B$31:$C$35,2,FALSE))))</f>
        <v/>
      </c>
      <c r="H183" s="24" t="str">
        <f t="shared" si="4"/>
        <v/>
      </c>
      <c r="I183" s="292"/>
      <c r="J183" s="114" t="str">
        <f>IF(G183="","",IF(G183="","",(VLOOKUP(G183,Listes!$C$31:$D$35,2,FALSE))))</f>
        <v/>
      </c>
      <c r="K183" s="111" t="str">
        <f>IF($G183="","",IF($C183=Listes!$B$32,IF(Forfaitaires!$E183&lt;=Listes!$B$53,(Forfaitaires!$E183*(VLOOKUP(Forfaitaires!$D183,Listes!$A$54:$E$60,2,FALSE))),IF(Forfaitaires!$E183&gt;Listes!$E$53,(Forfaitaires!$E183*(VLOOKUP(Forfaitaires!$D183,Listes!$A$54:$E$60,5,FALSE))),(Forfaitaires!$E183*(VLOOKUP(Forfaitaires!$D183,Listes!$A$54:$E$60,3,FALSE)))+(VLOOKUP(Forfaitaires!$D183,Listes!$A$54:$E$60,4,FALSE))))))</f>
        <v/>
      </c>
      <c r="L183" s="111" t="str">
        <f>IF($G183="","",IF($C183=Listes!$B$31,IF(Forfaitaires!$E183&lt;=Listes!$B$42,(Forfaitaires!$E183*(VLOOKUP(Forfaitaires!$D183,Listes!$A$43:$E$49,2,FALSE))),IF(Forfaitaires!$E183&gt;Listes!$D$42,(Forfaitaires!$E183*(VLOOKUP(Forfaitaires!$D183,Listes!$A$43:$E$49,5,FALSE))),(Forfaitaires!$E183*(VLOOKUP(Forfaitaires!$D183,Listes!$A$43:$E$49,3,FALSE)))+(VLOOKUP(Forfaitaires!$D183,Listes!$A$43:$E$49,4,FALSE))))))</f>
        <v/>
      </c>
      <c r="M183" s="111" t="str">
        <f>IF($G183="","",IF($C183=Listes!$B$34,Listes!$I$31,IF($C183=Listes!$B$35,(VLOOKUP(Forfaitaires!$F183,Listes!$E$31:$F$36,2,FALSE)),IF($C183=Listes!$B$33,IF(Forfaitaires!$E183&lt;Listes!$A$64,Forfaitaires!$E183*Listes!$A$65,IF(Forfaitaires!$E183&gt;Listes!$D$64,Forfaitaires!$E183*Listes!$D$65,((Forfaitaires!$E183*Listes!$B$65)+Listes!$C$65)))))))</f>
        <v/>
      </c>
      <c r="N183" s="114" t="str">
        <f t="shared" si="5"/>
        <v/>
      </c>
      <c r="O183" s="106"/>
    </row>
    <row r="184" spans="1:15" ht="20.100000000000001" customHeight="1" x14ac:dyDescent="0.25">
      <c r="A184" s="51">
        <v>179</v>
      </c>
      <c r="B184" s="24"/>
      <c r="C184" s="24"/>
      <c r="D184" s="24"/>
      <c r="E184" s="24"/>
      <c r="F184" s="24"/>
      <c r="G184" s="139" t="str">
        <f>IF(C184="","",IF(C184="","",(VLOOKUP(C184,Listes!$B$31:$C$35,2,FALSE))))</f>
        <v/>
      </c>
      <c r="H184" s="24" t="str">
        <f t="shared" si="4"/>
        <v/>
      </c>
      <c r="I184" s="292"/>
      <c r="J184" s="114" t="str">
        <f>IF(G184="","",IF(G184="","",(VLOOKUP(G184,Listes!$C$31:$D$35,2,FALSE))))</f>
        <v/>
      </c>
      <c r="K184" s="111" t="str">
        <f>IF($G184="","",IF($C184=Listes!$B$32,IF(Forfaitaires!$E184&lt;=Listes!$B$53,(Forfaitaires!$E184*(VLOOKUP(Forfaitaires!$D184,Listes!$A$54:$E$60,2,FALSE))),IF(Forfaitaires!$E184&gt;Listes!$E$53,(Forfaitaires!$E184*(VLOOKUP(Forfaitaires!$D184,Listes!$A$54:$E$60,5,FALSE))),(Forfaitaires!$E184*(VLOOKUP(Forfaitaires!$D184,Listes!$A$54:$E$60,3,FALSE)))+(VLOOKUP(Forfaitaires!$D184,Listes!$A$54:$E$60,4,FALSE))))))</f>
        <v/>
      </c>
      <c r="L184" s="111" t="str">
        <f>IF($G184="","",IF($C184=Listes!$B$31,IF(Forfaitaires!$E184&lt;=Listes!$B$42,(Forfaitaires!$E184*(VLOOKUP(Forfaitaires!$D184,Listes!$A$43:$E$49,2,FALSE))),IF(Forfaitaires!$E184&gt;Listes!$D$42,(Forfaitaires!$E184*(VLOOKUP(Forfaitaires!$D184,Listes!$A$43:$E$49,5,FALSE))),(Forfaitaires!$E184*(VLOOKUP(Forfaitaires!$D184,Listes!$A$43:$E$49,3,FALSE)))+(VLOOKUP(Forfaitaires!$D184,Listes!$A$43:$E$49,4,FALSE))))))</f>
        <v/>
      </c>
      <c r="M184" s="111" t="str">
        <f>IF($G184="","",IF($C184=Listes!$B$34,Listes!$I$31,IF($C184=Listes!$B$35,(VLOOKUP(Forfaitaires!$F184,Listes!$E$31:$F$36,2,FALSE)),IF($C184=Listes!$B$33,IF(Forfaitaires!$E184&lt;Listes!$A$64,Forfaitaires!$E184*Listes!$A$65,IF(Forfaitaires!$E184&gt;Listes!$D$64,Forfaitaires!$E184*Listes!$D$65,((Forfaitaires!$E184*Listes!$B$65)+Listes!$C$65)))))))</f>
        <v/>
      </c>
      <c r="N184" s="114" t="str">
        <f t="shared" si="5"/>
        <v/>
      </c>
      <c r="O184" s="106"/>
    </row>
    <row r="185" spans="1:15" ht="20.100000000000001" customHeight="1" x14ac:dyDescent="0.25">
      <c r="A185" s="51">
        <v>180</v>
      </c>
      <c r="B185" s="24"/>
      <c r="C185" s="24"/>
      <c r="D185" s="24"/>
      <c r="E185" s="24"/>
      <c r="F185" s="24"/>
      <c r="G185" s="139" t="str">
        <f>IF(C185="","",IF(C185="","",(VLOOKUP(C185,Listes!$B$31:$C$35,2,FALSE))))</f>
        <v/>
      </c>
      <c r="H185" s="24" t="str">
        <f t="shared" si="4"/>
        <v/>
      </c>
      <c r="I185" s="292"/>
      <c r="J185" s="114" t="str">
        <f>IF(G185="","",IF(G185="","",(VLOOKUP(G185,Listes!$C$31:$D$35,2,FALSE))))</f>
        <v/>
      </c>
      <c r="K185" s="111" t="str">
        <f>IF($G185="","",IF($C185=Listes!$B$32,IF(Forfaitaires!$E185&lt;=Listes!$B$53,(Forfaitaires!$E185*(VLOOKUP(Forfaitaires!$D185,Listes!$A$54:$E$60,2,FALSE))),IF(Forfaitaires!$E185&gt;Listes!$E$53,(Forfaitaires!$E185*(VLOOKUP(Forfaitaires!$D185,Listes!$A$54:$E$60,5,FALSE))),(Forfaitaires!$E185*(VLOOKUP(Forfaitaires!$D185,Listes!$A$54:$E$60,3,FALSE)))+(VLOOKUP(Forfaitaires!$D185,Listes!$A$54:$E$60,4,FALSE))))))</f>
        <v/>
      </c>
      <c r="L185" s="111" t="str">
        <f>IF($G185="","",IF($C185=Listes!$B$31,IF(Forfaitaires!$E185&lt;=Listes!$B$42,(Forfaitaires!$E185*(VLOOKUP(Forfaitaires!$D185,Listes!$A$43:$E$49,2,FALSE))),IF(Forfaitaires!$E185&gt;Listes!$D$42,(Forfaitaires!$E185*(VLOOKUP(Forfaitaires!$D185,Listes!$A$43:$E$49,5,FALSE))),(Forfaitaires!$E185*(VLOOKUP(Forfaitaires!$D185,Listes!$A$43:$E$49,3,FALSE)))+(VLOOKUP(Forfaitaires!$D185,Listes!$A$43:$E$49,4,FALSE))))))</f>
        <v/>
      </c>
      <c r="M185" s="111" t="str">
        <f>IF($G185="","",IF($C185=Listes!$B$34,Listes!$I$31,IF($C185=Listes!$B$35,(VLOOKUP(Forfaitaires!$F185,Listes!$E$31:$F$36,2,FALSE)),IF($C185=Listes!$B$33,IF(Forfaitaires!$E185&lt;Listes!$A$64,Forfaitaires!$E185*Listes!$A$65,IF(Forfaitaires!$E185&gt;Listes!$D$64,Forfaitaires!$E185*Listes!$D$65,((Forfaitaires!$E185*Listes!$B$65)+Listes!$C$65)))))))</f>
        <v/>
      </c>
      <c r="N185" s="114" t="str">
        <f t="shared" si="5"/>
        <v/>
      </c>
      <c r="O185" s="106"/>
    </row>
    <row r="186" spans="1:15" ht="20.100000000000001" customHeight="1" x14ac:dyDescent="0.25">
      <c r="A186" s="51">
        <v>181</v>
      </c>
      <c r="B186" s="24"/>
      <c r="C186" s="24"/>
      <c r="D186" s="24"/>
      <c r="E186" s="24"/>
      <c r="F186" s="24"/>
      <c r="G186" s="139" t="str">
        <f>IF(C186="","",IF(C186="","",(VLOOKUP(C186,Listes!$B$31:$C$35,2,FALSE))))</f>
        <v/>
      </c>
      <c r="H186" s="24" t="str">
        <f t="shared" si="4"/>
        <v/>
      </c>
      <c r="I186" s="292"/>
      <c r="J186" s="114" t="str">
        <f>IF(G186="","",IF(G186="","",(VLOOKUP(G186,Listes!$C$31:$D$35,2,FALSE))))</f>
        <v/>
      </c>
      <c r="K186" s="111" t="str">
        <f>IF($G186="","",IF($C186=Listes!$B$32,IF(Forfaitaires!$E186&lt;=Listes!$B$53,(Forfaitaires!$E186*(VLOOKUP(Forfaitaires!$D186,Listes!$A$54:$E$60,2,FALSE))),IF(Forfaitaires!$E186&gt;Listes!$E$53,(Forfaitaires!$E186*(VLOOKUP(Forfaitaires!$D186,Listes!$A$54:$E$60,5,FALSE))),(Forfaitaires!$E186*(VLOOKUP(Forfaitaires!$D186,Listes!$A$54:$E$60,3,FALSE)))+(VLOOKUP(Forfaitaires!$D186,Listes!$A$54:$E$60,4,FALSE))))))</f>
        <v/>
      </c>
      <c r="L186" s="111" t="str">
        <f>IF($G186="","",IF($C186=Listes!$B$31,IF(Forfaitaires!$E186&lt;=Listes!$B$42,(Forfaitaires!$E186*(VLOOKUP(Forfaitaires!$D186,Listes!$A$43:$E$49,2,FALSE))),IF(Forfaitaires!$E186&gt;Listes!$D$42,(Forfaitaires!$E186*(VLOOKUP(Forfaitaires!$D186,Listes!$A$43:$E$49,5,FALSE))),(Forfaitaires!$E186*(VLOOKUP(Forfaitaires!$D186,Listes!$A$43:$E$49,3,FALSE)))+(VLOOKUP(Forfaitaires!$D186,Listes!$A$43:$E$49,4,FALSE))))))</f>
        <v/>
      </c>
      <c r="M186" s="111" t="str">
        <f>IF($G186="","",IF($C186=Listes!$B$34,Listes!$I$31,IF($C186=Listes!$B$35,(VLOOKUP(Forfaitaires!$F186,Listes!$E$31:$F$36,2,FALSE)),IF($C186=Listes!$B$33,IF(Forfaitaires!$E186&lt;Listes!$A$64,Forfaitaires!$E186*Listes!$A$65,IF(Forfaitaires!$E186&gt;Listes!$D$64,Forfaitaires!$E186*Listes!$D$65,((Forfaitaires!$E186*Listes!$B$65)+Listes!$C$65)))))))</f>
        <v/>
      </c>
      <c r="N186" s="114" t="str">
        <f t="shared" si="5"/>
        <v/>
      </c>
      <c r="O186" s="106"/>
    </row>
    <row r="187" spans="1:15" ht="20.100000000000001" customHeight="1" x14ac:dyDescent="0.25">
      <c r="A187" s="51">
        <v>182</v>
      </c>
      <c r="B187" s="24"/>
      <c r="C187" s="24"/>
      <c r="D187" s="24"/>
      <c r="E187" s="24"/>
      <c r="F187" s="24"/>
      <c r="G187" s="139" t="str">
        <f>IF(C187="","",IF(C187="","",(VLOOKUP(C187,Listes!$B$31:$C$35,2,FALSE))))</f>
        <v/>
      </c>
      <c r="H187" s="24" t="str">
        <f t="shared" si="4"/>
        <v/>
      </c>
      <c r="I187" s="292"/>
      <c r="J187" s="114" t="str">
        <f>IF(G187="","",IF(G187="","",(VLOOKUP(G187,Listes!$C$31:$D$35,2,FALSE))))</f>
        <v/>
      </c>
      <c r="K187" s="111" t="str">
        <f>IF($G187="","",IF($C187=Listes!$B$32,IF(Forfaitaires!$E187&lt;=Listes!$B$53,(Forfaitaires!$E187*(VLOOKUP(Forfaitaires!$D187,Listes!$A$54:$E$60,2,FALSE))),IF(Forfaitaires!$E187&gt;Listes!$E$53,(Forfaitaires!$E187*(VLOOKUP(Forfaitaires!$D187,Listes!$A$54:$E$60,5,FALSE))),(Forfaitaires!$E187*(VLOOKUP(Forfaitaires!$D187,Listes!$A$54:$E$60,3,FALSE)))+(VLOOKUP(Forfaitaires!$D187,Listes!$A$54:$E$60,4,FALSE))))))</f>
        <v/>
      </c>
      <c r="L187" s="111" t="str">
        <f>IF($G187="","",IF($C187=Listes!$B$31,IF(Forfaitaires!$E187&lt;=Listes!$B$42,(Forfaitaires!$E187*(VLOOKUP(Forfaitaires!$D187,Listes!$A$43:$E$49,2,FALSE))),IF(Forfaitaires!$E187&gt;Listes!$D$42,(Forfaitaires!$E187*(VLOOKUP(Forfaitaires!$D187,Listes!$A$43:$E$49,5,FALSE))),(Forfaitaires!$E187*(VLOOKUP(Forfaitaires!$D187,Listes!$A$43:$E$49,3,FALSE)))+(VLOOKUP(Forfaitaires!$D187,Listes!$A$43:$E$49,4,FALSE))))))</f>
        <v/>
      </c>
      <c r="M187" s="111" t="str">
        <f>IF($G187="","",IF($C187=Listes!$B$34,Listes!$I$31,IF($C187=Listes!$B$35,(VLOOKUP(Forfaitaires!$F187,Listes!$E$31:$F$36,2,FALSE)),IF($C187=Listes!$B$33,IF(Forfaitaires!$E187&lt;Listes!$A$64,Forfaitaires!$E187*Listes!$A$65,IF(Forfaitaires!$E187&gt;Listes!$D$64,Forfaitaires!$E187*Listes!$D$65,((Forfaitaires!$E187*Listes!$B$65)+Listes!$C$65)))))))</f>
        <v/>
      </c>
      <c r="N187" s="114" t="str">
        <f t="shared" si="5"/>
        <v/>
      </c>
      <c r="O187" s="106"/>
    </row>
    <row r="188" spans="1:15" ht="20.100000000000001" customHeight="1" x14ac:dyDescent="0.25">
      <c r="A188" s="51">
        <v>183</v>
      </c>
      <c r="B188" s="24"/>
      <c r="C188" s="24"/>
      <c r="D188" s="24"/>
      <c r="E188" s="24"/>
      <c r="F188" s="24"/>
      <c r="G188" s="139" t="str">
        <f>IF(C188="","",IF(C188="","",(VLOOKUP(C188,Listes!$B$31:$C$35,2,FALSE))))</f>
        <v/>
      </c>
      <c r="H188" s="24" t="str">
        <f t="shared" si="4"/>
        <v/>
      </c>
      <c r="I188" s="292"/>
      <c r="J188" s="114" t="str">
        <f>IF(G188="","",IF(G188="","",(VLOOKUP(G188,Listes!$C$31:$D$35,2,FALSE))))</f>
        <v/>
      </c>
      <c r="K188" s="111" t="str">
        <f>IF($G188="","",IF($C188=Listes!$B$32,IF(Forfaitaires!$E188&lt;=Listes!$B$53,(Forfaitaires!$E188*(VLOOKUP(Forfaitaires!$D188,Listes!$A$54:$E$60,2,FALSE))),IF(Forfaitaires!$E188&gt;Listes!$E$53,(Forfaitaires!$E188*(VLOOKUP(Forfaitaires!$D188,Listes!$A$54:$E$60,5,FALSE))),(Forfaitaires!$E188*(VLOOKUP(Forfaitaires!$D188,Listes!$A$54:$E$60,3,FALSE)))+(VLOOKUP(Forfaitaires!$D188,Listes!$A$54:$E$60,4,FALSE))))))</f>
        <v/>
      </c>
      <c r="L188" s="111" t="str">
        <f>IF($G188="","",IF($C188=Listes!$B$31,IF(Forfaitaires!$E188&lt;=Listes!$B$42,(Forfaitaires!$E188*(VLOOKUP(Forfaitaires!$D188,Listes!$A$43:$E$49,2,FALSE))),IF(Forfaitaires!$E188&gt;Listes!$D$42,(Forfaitaires!$E188*(VLOOKUP(Forfaitaires!$D188,Listes!$A$43:$E$49,5,FALSE))),(Forfaitaires!$E188*(VLOOKUP(Forfaitaires!$D188,Listes!$A$43:$E$49,3,FALSE)))+(VLOOKUP(Forfaitaires!$D188,Listes!$A$43:$E$49,4,FALSE))))))</f>
        <v/>
      </c>
      <c r="M188" s="111" t="str">
        <f>IF($G188="","",IF($C188=Listes!$B$34,Listes!$I$31,IF($C188=Listes!$B$35,(VLOOKUP(Forfaitaires!$F188,Listes!$E$31:$F$36,2,FALSE)),IF($C188=Listes!$B$33,IF(Forfaitaires!$E188&lt;Listes!$A$64,Forfaitaires!$E188*Listes!$A$65,IF(Forfaitaires!$E188&gt;Listes!$D$64,Forfaitaires!$E188*Listes!$D$65,((Forfaitaires!$E188*Listes!$B$65)+Listes!$C$65)))))))</f>
        <v/>
      </c>
      <c r="N188" s="114" t="str">
        <f t="shared" si="5"/>
        <v/>
      </c>
      <c r="O188" s="106"/>
    </row>
    <row r="189" spans="1:15" ht="20.100000000000001" customHeight="1" x14ac:dyDescent="0.25">
      <c r="A189" s="51">
        <v>184</v>
      </c>
      <c r="B189" s="24"/>
      <c r="C189" s="24"/>
      <c r="D189" s="24"/>
      <c r="E189" s="24"/>
      <c r="F189" s="24"/>
      <c r="G189" s="139" t="str">
        <f>IF(C189="","",IF(C189="","",(VLOOKUP(C189,Listes!$B$31:$C$35,2,FALSE))))</f>
        <v/>
      </c>
      <c r="H189" s="24" t="str">
        <f t="shared" si="4"/>
        <v/>
      </c>
      <c r="I189" s="292"/>
      <c r="J189" s="114" t="str">
        <f>IF(G189="","",IF(G189="","",(VLOOKUP(G189,Listes!$C$31:$D$35,2,FALSE))))</f>
        <v/>
      </c>
      <c r="K189" s="111" t="str">
        <f>IF($G189="","",IF($C189=Listes!$B$32,IF(Forfaitaires!$E189&lt;=Listes!$B$53,(Forfaitaires!$E189*(VLOOKUP(Forfaitaires!$D189,Listes!$A$54:$E$60,2,FALSE))),IF(Forfaitaires!$E189&gt;Listes!$E$53,(Forfaitaires!$E189*(VLOOKUP(Forfaitaires!$D189,Listes!$A$54:$E$60,5,FALSE))),(Forfaitaires!$E189*(VLOOKUP(Forfaitaires!$D189,Listes!$A$54:$E$60,3,FALSE)))+(VLOOKUP(Forfaitaires!$D189,Listes!$A$54:$E$60,4,FALSE))))))</f>
        <v/>
      </c>
      <c r="L189" s="111" t="str">
        <f>IF($G189="","",IF($C189=Listes!$B$31,IF(Forfaitaires!$E189&lt;=Listes!$B$42,(Forfaitaires!$E189*(VLOOKUP(Forfaitaires!$D189,Listes!$A$43:$E$49,2,FALSE))),IF(Forfaitaires!$E189&gt;Listes!$D$42,(Forfaitaires!$E189*(VLOOKUP(Forfaitaires!$D189,Listes!$A$43:$E$49,5,FALSE))),(Forfaitaires!$E189*(VLOOKUP(Forfaitaires!$D189,Listes!$A$43:$E$49,3,FALSE)))+(VLOOKUP(Forfaitaires!$D189,Listes!$A$43:$E$49,4,FALSE))))))</f>
        <v/>
      </c>
      <c r="M189" s="111" t="str">
        <f>IF($G189="","",IF($C189=Listes!$B$34,Listes!$I$31,IF($C189=Listes!$B$35,(VLOOKUP(Forfaitaires!$F189,Listes!$E$31:$F$36,2,FALSE)),IF($C189=Listes!$B$33,IF(Forfaitaires!$E189&lt;Listes!$A$64,Forfaitaires!$E189*Listes!$A$65,IF(Forfaitaires!$E189&gt;Listes!$D$64,Forfaitaires!$E189*Listes!$D$65,((Forfaitaires!$E189*Listes!$B$65)+Listes!$C$65)))))))</f>
        <v/>
      </c>
      <c r="N189" s="114" t="str">
        <f t="shared" si="5"/>
        <v/>
      </c>
      <c r="O189" s="106"/>
    </row>
    <row r="190" spans="1:15" ht="20.100000000000001" customHeight="1" x14ac:dyDescent="0.25">
      <c r="A190" s="51">
        <v>185</v>
      </c>
      <c r="B190" s="24"/>
      <c r="C190" s="24"/>
      <c r="D190" s="24"/>
      <c r="E190" s="24"/>
      <c r="F190" s="24"/>
      <c r="G190" s="139" t="str">
        <f>IF(C190="","",IF(C190="","",(VLOOKUP(C190,Listes!$B$31:$C$35,2,FALSE))))</f>
        <v/>
      </c>
      <c r="H190" s="24" t="str">
        <f t="shared" si="4"/>
        <v/>
      </c>
      <c r="I190" s="292"/>
      <c r="J190" s="114" t="str">
        <f>IF(G190="","",IF(G190="","",(VLOOKUP(G190,Listes!$C$31:$D$35,2,FALSE))))</f>
        <v/>
      </c>
      <c r="K190" s="111" t="str">
        <f>IF($G190="","",IF($C190=Listes!$B$32,IF(Forfaitaires!$E190&lt;=Listes!$B$53,(Forfaitaires!$E190*(VLOOKUP(Forfaitaires!$D190,Listes!$A$54:$E$60,2,FALSE))),IF(Forfaitaires!$E190&gt;Listes!$E$53,(Forfaitaires!$E190*(VLOOKUP(Forfaitaires!$D190,Listes!$A$54:$E$60,5,FALSE))),(Forfaitaires!$E190*(VLOOKUP(Forfaitaires!$D190,Listes!$A$54:$E$60,3,FALSE)))+(VLOOKUP(Forfaitaires!$D190,Listes!$A$54:$E$60,4,FALSE))))))</f>
        <v/>
      </c>
      <c r="L190" s="111" t="str">
        <f>IF($G190="","",IF($C190=Listes!$B$31,IF(Forfaitaires!$E190&lt;=Listes!$B$42,(Forfaitaires!$E190*(VLOOKUP(Forfaitaires!$D190,Listes!$A$43:$E$49,2,FALSE))),IF(Forfaitaires!$E190&gt;Listes!$D$42,(Forfaitaires!$E190*(VLOOKUP(Forfaitaires!$D190,Listes!$A$43:$E$49,5,FALSE))),(Forfaitaires!$E190*(VLOOKUP(Forfaitaires!$D190,Listes!$A$43:$E$49,3,FALSE)))+(VLOOKUP(Forfaitaires!$D190,Listes!$A$43:$E$49,4,FALSE))))))</f>
        <v/>
      </c>
      <c r="M190" s="111" t="str">
        <f>IF($G190="","",IF($C190=Listes!$B$34,Listes!$I$31,IF($C190=Listes!$B$35,(VLOOKUP(Forfaitaires!$F190,Listes!$E$31:$F$36,2,FALSE)),IF($C190=Listes!$B$33,IF(Forfaitaires!$E190&lt;Listes!$A$64,Forfaitaires!$E190*Listes!$A$65,IF(Forfaitaires!$E190&gt;Listes!$D$64,Forfaitaires!$E190*Listes!$D$65,((Forfaitaires!$E190*Listes!$B$65)+Listes!$C$65)))))))</f>
        <v/>
      </c>
      <c r="N190" s="114" t="str">
        <f t="shared" si="5"/>
        <v/>
      </c>
      <c r="O190" s="106"/>
    </row>
    <row r="191" spans="1:15" ht="20.100000000000001" customHeight="1" x14ac:dyDescent="0.25">
      <c r="A191" s="51">
        <v>186</v>
      </c>
      <c r="B191" s="24"/>
      <c r="C191" s="24"/>
      <c r="D191" s="24"/>
      <c r="E191" s="24"/>
      <c r="F191" s="24"/>
      <c r="G191" s="139" t="str">
        <f>IF(C191="","",IF(C191="","",(VLOOKUP(C191,Listes!$B$31:$C$35,2,FALSE))))</f>
        <v/>
      </c>
      <c r="H191" s="24" t="str">
        <f t="shared" si="4"/>
        <v/>
      </c>
      <c r="I191" s="292"/>
      <c r="J191" s="114" t="str">
        <f>IF(G191="","",IF(G191="","",(VLOOKUP(G191,Listes!$C$31:$D$35,2,FALSE))))</f>
        <v/>
      </c>
      <c r="K191" s="111" t="str">
        <f>IF($G191="","",IF($C191=Listes!$B$32,IF(Forfaitaires!$E191&lt;=Listes!$B$53,(Forfaitaires!$E191*(VLOOKUP(Forfaitaires!$D191,Listes!$A$54:$E$60,2,FALSE))),IF(Forfaitaires!$E191&gt;Listes!$E$53,(Forfaitaires!$E191*(VLOOKUP(Forfaitaires!$D191,Listes!$A$54:$E$60,5,FALSE))),(Forfaitaires!$E191*(VLOOKUP(Forfaitaires!$D191,Listes!$A$54:$E$60,3,FALSE)))+(VLOOKUP(Forfaitaires!$D191,Listes!$A$54:$E$60,4,FALSE))))))</f>
        <v/>
      </c>
      <c r="L191" s="111" t="str">
        <f>IF($G191="","",IF($C191=Listes!$B$31,IF(Forfaitaires!$E191&lt;=Listes!$B$42,(Forfaitaires!$E191*(VLOOKUP(Forfaitaires!$D191,Listes!$A$43:$E$49,2,FALSE))),IF(Forfaitaires!$E191&gt;Listes!$D$42,(Forfaitaires!$E191*(VLOOKUP(Forfaitaires!$D191,Listes!$A$43:$E$49,5,FALSE))),(Forfaitaires!$E191*(VLOOKUP(Forfaitaires!$D191,Listes!$A$43:$E$49,3,FALSE)))+(VLOOKUP(Forfaitaires!$D191,Listes!$A$43:$E$49,4,FALSE))))))</f>
        <v/>
      </c>
      <c r="M191" s="111" t="str">
        <f>IF($G191="","",IF($C191=Listes!$B$34,Listes!$I$31,IF($C191=Listes!$B$35,(VLOOKUP(Forfaitaires!$F191,Listes!$E$31:$F$36,2,FALSE)),IF($C191=Listes!$B$33,IF(Forfaitaires!$E191&lt;Listes!$A$64,Forfaitaires!$E191*Listes!$A$65,IF(Forfaitaires!$E191&gt;Listes!$D$64,Forfaitaires!$E191*Listes!$D$65,((Forfaitaires!$E191*Listes!$B$65)+Listes!$C$65)))))))</f>
        <v/>
      </c>
      <c r="N191" s="114" t="str">
        <f t="shared" si="5"/>
        <v/>
      </c>
      <c r="O191" s="106"/>
    </row>
    <row r="192" spans="1:15" ht="20.100000000000001" customHeight="1" x14ac:dyDescent="0.25">
      <c r="A192" s="51">
        <v>187</v>
      </c>
      <c r="B192" s="24"/>
      <c r="C192" s="24"/>
      <c r="D192" s="24"/>
      <c r="E192" s="24"/>
      <c r="F192" s="24"/>
      <c r="G192" s="139" t="str">
        <f>IF(C192="","",IF(C192="","",(VLOOKUP(C192,Listes!$B$31:$C$35,2,FALSE))))</f>
        <v/>
      </c>
      <c r="H192" s="24" t="str">
        <f t="shared" si="4"/>
        <v/>
      </c>
      <c r="I192" s="292"/>
      <c r="J192" s="114" t="str">
        <f>IF(G192="","",IF(G192="","",(VLOOKUP(G192,Listes!$C$31:$D$35,2,FALSE))))</f>
        <v/>
      </c>
      <c r="K192" s="111" t="str">
        <f>IF($G192="","",IF($C192=Listes!$B$32,IF(Forfaitaires!$E192&lt;=Listes!$B$53,(Forfaitaires!$E192*(VLOOKUP(Forfaitaires!$D192,Listes!$A$54:$E$60,2,FALSE))),IF(Forfaitaires!$E192&gt;Listes!$E$53,(Forfaitaires!$E192*(VLOOKUP(Forfaitaires!$D192,Listes!$A$54:$E$60,5,FALSE))),(Forfaitaires!$E192*(VLOOKUP(Forfaitaires!$D192,Listes!$A$54:$E$60,3,FALSE)))+(VLOOKUP(Forfaitaires!$D192,Listes!$A$54:$E$60,4,FALSE))))))</f>
        <v/>
      </c>
      <c r="L192" s="111" t="str">
        <f>IF($G192="","",IF($C192=Listes!$B$31,IF(Forfaitaires!$E192&lt;=Listes!$B$42,(Forfaitaires!$E192*(VLOOKUP(Forfaitaires!$D192,Listes!$A$43:$E$49,2,FALSE))),IF(Forfaitaires!$E192&gt;Listes!$D$42,(Forfaitaires!$E192*(VLOOKUP(Forfaitaires!$D192,Listes!$A$43:$E$49,5,FALSE))),(Forfaitaires!$E192*(VLOOKUP(Forfaitaires!$D192,Listes!$A$43:$E$49,3,FALSE)))+(VLOOKUP(Forfaitaires!$D192,Listes!$A$43:$E$49,4,FALSE))))))</f>
        <v/>
      </c>
      <c r="M192" s="111" t="str">
        <f>IF($G192="","",IF($C192=Listes!$B$34,Listes!$I$31,IF($C192=Listes!$B$35,(VLOOKUP(Forfaitaires!$F192,Listes!$E$31:$F$36,2,FALSE)),IF($C192=Listes!$B$33,IF(Forfaitaires!$E192&lt;Listes!$A$64,Forfaitaires!$E192*Listes!$A$65,IF(Forfaitaires!$E192&gt;Listes!$D$64,Forfaitaires!$E192*Listes!$D$65,((Forfaitaires!$E192*Listes!$B$65)+Listes!$C$65)))))))</f>
        <v/>
      </c>
      <c r="N192" s="114" t="str">
        <f t="shared" si="5"/>
        <v/>
      </c>
      <c r="O192" s="106"/>
    </row>
    <row r="193" spans="1:15" ht="20.100000000000001" customHeight="1" x14ac:dyDescent="0.25">
      <c r="A193" s="51">
        <v>188</v>
      </c>
      <c r="B193" s="24"/>
      <c r="C193" s="24"/>
      <c r="D193" s="24"/>
      <c r="E193" s="24"/>
      <c r="F193" s="24"/>
      <c r="G193" s="139" t="str">
        <f>IF(C193="","",IF(C193="","",(VLOOKUP(C193,Listes!$B$31:$C$35,2,FALSE))))</f>
        <v/>
      </c>
      <c r="H193" s="24" t="str">
        <f t="shared" si="4"/>
        <v/>
      </c>
      <c r="I193" s="292"/>
      <c r="J193" s="114" t="str">
        <f>IF(G193="","",IF(G193="","",(VLOOKUP(G193,Listes!$C$31:$D$35,2,FALSE))))</f>
        <v/>
      </c>
      <c r="K193" s="111" t="str">
        <f>IF($G193="","",IF($C193=Listes!$B$32,IF(Forfaitaires!$E193&lt;=Listes!$B$53,(Forfaitaires!$E193*(VLOOKUP(Forfaitaires!$D193,Listes!$A$54:$E$60,2,FALSE))),IF(Forfaitaires!$E193&gt;Listes!$E$53,(Forfaitaires!$E193*(VLOOKUP(Forfaitaires!$D193,Listes!$A$54:$E$60,5,FALSE))),(Forfaitaires!$E193*(VLOOKUP(Forfaitaires!$D193,Listes!$A$54:$E$60,3,FALSE)))+(VLOOKUP(Forfaitaires!$D193,Listes!$A$54:$E$60,4,FALSE))))))</f>
        <v/>
      </c>
      <c r="L193" s="111" t="str">
        <f>IF($G193="","",IF($C193=Listes!$B$31,IF(Forfaitaires!$E193&lt;=Listes!$B$42,(Forfaitaires!$E193*(VLOOKUP(Forfaitaires!$D193,Listes!$A$43:$E$49,2,FALSE))),IF(Forfaitaires!$E193&gt;Listes!$D$42,(Forfaitaires!$E193*(VLOOKUP(Forfaitaires!$D193,Listes!$A$43:$E$49,5,FALSE))),(Forfaitaires!$E193*(VLOOKUP(Forfaitaires!$D193,Listes!$A$43:$E$49,3,FALSE)))+(VLOOKUP(Forfaitaires!$D193,Listes!$A$43:$E$49,4,FALSE))))))</f>
        <v/>
      </c>
      <c r="M193" s="111" t="str">
        <f>IF($G193="","",IF($C193=Listes!$B$34,Listes!$I$31,IF($C193=Listes!$B$35,(VLOOKUP(Forfaitaires!$F193,Listes!$E$31:$F$36,2,FALSE)),IF($C193=Listes!$B$33,IF(Forfaitaires!$E193&lt;Listes!$A$64,Forfaitaires!$E193*Listes!$A$65,IF(Forfaitaires!$E193&gt;Listes!$D$64,Forfaitaires!$E193*Listes!$D$65,((Forfaitaires!$E193*Listes!$B$65)+Listes!$C$65)))))))</f>
        <v/>
      </c>
      <c r="N193" s="114" t="str">
        <f t="shared" si="5"/>
        <v/>
      </c>
      <c r="O193" s="106"/>
    </row>
    <row r="194" spans="1:15" ht="20.100000000000001" customHeight="1" x14ac:dyDescent="0.25">
      <c r="A194" s="51">
        <v>189</v>
      </c>
      <c r="B194" s="24"/>
      <c r="C194" s="24"/>
      <c r="D194" s="24"/>
      <c r="E194" s="24"/>
      <c r="F194" s="24"/>
      <c r="G194" s="139" t="str">
        <f>IF(C194="","",IF(C194="","",(VLOOKUP(C194,Listes!$B$31:$C$35,2,FALSE))))</f>
        <v/>
      </c>
      <c r="H194" s="24" t="str">
        <f t="shared" si="4"/>
        <v/>
      </c>
      <c r="I194" s="292"/>
      <c r="J194" s="114" t="str">
        <f>IF(G194="","",IF(G194="","",(VLOOKUP(G194,Listes!$C$31:$D$35,2,FALSE))))</f>
        <v/>
      </c>
      <c r="K194" s="111" t="str">
        <f>IF($G194="","",IF($C194=Listes!$B$32,IF(Forfaitaires!$E194&lt;=Listes!$B$53,(Forfaitaires!$E194*(VLOOKUP(Forfaitaires!$D194,Listes!$A$54:$E$60,2,FALSE))),IF(Forfaitaires!$E194&gt;Listes!$E$53,(Forfaitaires!$E194*(VLOOKUP(Forfaitaires!$D194,Listes!$A$54:$E$60,5,FALSE))),(Forfaitaires!$E194*(VLOOKUP(Forfaitaires!$D194,Listes!$A$54:$E$60,3,FALSE)))+(VLOOKUP(Forfaitaires!$D194,Listes!$A$54:$E$60,4,FALSE))))))</f>
        <v/>
      </c>
      <c r="L194" s="111" t="str">
        <f>IF($G194="","",IF($C194=Listes!$B$31,IF(Forfaitaires!$E194&lt;=Listes!$B$42,(Forfaitaires!$E194*(VLOOKUP(Forfaitaires!$D194,Listes!$A$43:$E$49,2,FALSE))),IF(Forfaitaires!$E194&gt;Listes!$D$42,(Forfaitaires!$E194*(VLOOKUP(Forfaitaires!$D194,Listes!$A$43:$E$49,5,FALSE))),(Forfaitaires!$E194*(VLOOKUP(Forfaitaires!$D194,Listes!$A$43:$E$49,3,FALSE)))+(VLOOKUP(Forfaitaires!$D194,Listes!$A$43:$E$49,4,FALSE))))))</f>
        <v/>
      </c>
      <c r="M194" s="111" t="str">
        <f>IF($G194="","",IF($C194=Listes!$B$34,Listes!$I$31,IF($C194=Listes!$B$35,(VLOOKUP(Forfaitaires!$F194,Listes!$E$31:$F$36,2,FALSE)),IF($C194=Listes!$B$33,IF(Forfaitaires!$E194&lt;Listes!$A$64,Forfaitaires!$E194*Listes!$A$65,IF(Forfaitaires!$E194&gt;Listes!$D$64,Forfaitaires!$E194*Listes!$D$65,((Forfaitaires!$E194*Listes!$B$65)+Listes!$C$65)))))))</f>
        <v/>
      </c>
      <c r="N194" s="114" t="str">
        <f t="shared" si="5"/>
        <v/>
      </c>
      <c r="O194" s="106"/>
    </row>
    <row r="195" spans="1:15" ht="20.100000000000001" customHeight="1" x14ac:dyDescent="0.25">
      <c r="A195" s="51">
        <v>190</v>
      </c>
      <c r="B195" s="24"/>
      <c r="C195" s="24"/>
      <c r="D195" s="24"/>
      <c r="E195" s="24"/>
      <c r="F195" s="24"/>
      <c r="G195" s="139" t="str">
        <f>IF(C195="","",IF(C195="","",(VLOOKUP(C195,Listes!$B$31:$C$35,2,FALSE))))</f>
        <v/>
      </c>
      <c r="H195" s="24" t="str">
        <f t="shared" si="4"/>
        <v/>
      </c>
      <c r="I195" s="292"/>
      <c r="J195" s="114" t="str">
        <f>IF(G195="","",IF(G195="","",(VLOOKUP(G195,Listes!$C$31:$D$35,2,FALSE))))</f>
        <v/>
      </c>
      <c r="K195" s="111" t="str">
        <f>IF($G195="","",IF($C195=Listes!$B$32,IF(Forfaitaires!$E195&lt;=Listes!$B$53,(Forfaitaires!$E195*(VLOOKUP(Forfaitaires!$D195,Listes!$A$54:$E$60,2,FALSE))),IF(Forfaitaires!$E195&gt;Listes!$E$53,(Forfaitaires!$E195*(VLOOKUP(Forfaitaires!$D195,Listes!$A$54:$E$60,5,FALSE))),(Forfaitaires!$E195*(VLOOKUP(Forfaitaires!$D195,Listes!$A$54:$E$60,3,FALSE)))+(VLOOKUP(Forfaitaires!$D195,Listes!$A$54:$E$60,4,FALSE))))))</f>
        <v/>
      </c>
      <c r="L195" s="111" t="str">
        <f>IF($G195="","",IF($C195=Listes!$B$31,IF(Forfaitaires!$E195&lt;=Listes!$B$42,(Forfaitaires!$E195*(VLOOKUP(Forfaitaires!$D195,Listes!$A$43:$E$49,2,FALSE))),IF(Forfaitaires!$E195&gt;Listes!$D$42,(Forfaitaires!$E195*(VLOOKUP(Forfaitaires!$D195,Listes!$A$43:$E$49,5,FALSE))),(Forfaitaires!$E195*(VLOOKUP(Forfaitaires!$D195,Listes!$A$43:$E$49,3,FALSE)))+(VLOOKUP(Forfaitaires!$D195,Listes!$A$43:$E$49,4,FALSE))))))</f>
        <v/>
      </c>
      <c r="M195" s="111" t="str">
        <f>IF($G195="","",IF($C195=Listes!$B$34,Listes!$I$31,IF($C195=Listes!$B$35,(VLOOKUP(Forfaitaires!$F195,Listes!$E$31:$F$36,2,FALSE)),IF($C195=Listes!$B$33,IF(Forfaitaires!$E195&lt;Listes!$A$64,Forfaitaires!$E195*Listes!$A$65,IF(Forfaitaires!$E195&gt;Listes!$D$64,Forfaitaires!$E195*Listes!$D$65,((Forfaitaires!$E195*Listes!$B$65)+Listes!$C$65)))))))</f>
        <v/>
      </c>
      <c r="N195" s="114" t="str">
        <f t="shared" si="5"/>
        <v/>
      </c>
      <c r="O195" s="106"/>
    </row>
    <row r="196" spans="1:15" ht="20.100000000000001" customHeight="1" x14ac:dyDescent="0.25">
      <c r="A196" s="51">
        <v>191</v>
      </c>
      <c r="B196" s="24"/>
      <c r="C196" s="24"/>
      <c r="D196" s="24"/>
      <c r="E196" s="24"/>
      <c r="F196" s="24"/>
      <c r="G196" s="139" t="str">
        <f>IF(C196="","",IF(C196="","",(VLOOKUP(C196,Listes!$B$31:$C$35,2,FALSE))))</f>
        <v/>
      </c>
      <c r="H196" s="24" t="str">
        <f t="shared" si="4"/>
        <v/>
      </c>
      <c r="I196" s="292"/>
      <c r="J196" s="114" t="str">
        <f>IF(G196="","",IF(G196="","",(VLOOKUP(G196,Listes!$C$31:$D$35,2,FALSE))))</f>
        <v/>
      </c>
      <c r="K196" s="111" t="str">
        <f>IF($G196="","",IF($C196=Listes!$B$32,IF(Forfaitaires!$E196&lt;=Listes!$B$53,(Forfaitaires!$E196*(VLOOKUP(Forfaitaires!$D196,Listes!$A$54:$E$60,2,FALSE))),IF(Forfaitaires!$E196&gt;Listes!$E$53,(Forfaitaires!$E196*(VLOOKUP(Forfaitaires!$D196,Listes!$A$54:$E$60,5,FALSE))),(Forfaitaires!$E196*(VLOOKUP(Forfaitaires!$D196,Listes!$A$54:$E$60,3,FALSE)))+(VLOOKUP(Forfaitaires!$D196,Listes!$A$54:$E$60,4,FALSE))))))</f>
        <v/>
      </c>
      <c r="L196" s="111" t="str">
        <f>IF($G196="","",IF($C196=Listes!$B$31,IF(Forfaitaires!$E196&lt;=Listes!$B$42,(Forfaitaires!$E196*(VLOOKUP(Forfaitaires!$D196,Listes!$A$43:$E$49,2,FALSE))),IF(Forfaitaires!$E196&gt;Listes!$D$42,(Forfaitaires!$E196*(VLOOKUP(Forfaitaires!$D196,Listes!$A$43:$E$49,5,FALSE))),(Forfaitaires!$E196*(VLOOKUP(Forfaitaires!$D196,Listes!$A$43:$E$49,3,FALSE)))+(VLOOKUP(Forfaitaires!$D196,Listes!$A$43:$E$49,4,FALSE))))))</f>
        <v/>
      </c>
      <c r="M196" s="111" t="str">
        <f>IF($G196="","",IF($C196=Listes!$B$34,Listes!$I$31,IF($C196=Listes!$B$35,(VLOOKUP(Forfaitaires!$F196,Listes!$E$31:$F$36,2,FALSE)),IF($C196=Listes!$B$33,IF(Forfaitaires!$E196&lt;Listes!$A$64,Forfaitaires!$E196*Listes!$A$65,IF(Forfaitaires!$E196&gt;Listes!$D$64,Forfaitaires!$E196*Listes!$D$65,((Forfaitaires!$E196*Listes!$B$65)+Listes!$C$65)))))))</f>
        <v/>
      </c>
      <c r="N196" s="114" t="str">
        <f t="shared" si="5"/>
        <v/>
      </c>
      <c r="O196" s="106"/>
    </row>
    <row r="197" spans="1:15" ht="20.100000000000001" customHeight="1" x14ac:dyDescent="0.25">
      <c r="A197" s="51">
        <v>192</v>
      </c>
      <c r="B197" s="24"/>
      <c r="C197" s="24"/>
      <c r="D197" s="24"/>
      <c r="E197" s="24"/>
      <c r="F197" s="24"/>
      <c r="G197" s="139" t="str">
        <f>IF(C197="","",IF(C197="","",(VLOOKUP(C197,Listes!$B$31:$C$35,2,FALSE))))</f>
        <v/>
      </c>
      <c r="H197" s="24" t="str">
        <f t="shared" si="4"/>
        <v/>
      </c>
      <c r="I197" s="292"/>
      <c r="J197" s="114" t="str">
        <f>IF(G197="","",IF(G197="","",(VLOOKUP(G197,Listes!$C$31:$D$35,2,FALSE))))</f>
        <v/>
      </c>
      <c r="K197" s="111" t="str">
        <f>IF($G197="","",IF($C197=Listes!$B$32,IF(Forfaitaires!$E197&lt;=Listes!$B$53,(Forfaitaires!$E197*(VLOOKUP(Forfaitaires!$D197,Listes!$A$54:$E$60,2,FALSE))),IF(Forfaitaires!$E197&gt;Listes!$E$53,(Forfaitaires!$E197*(VLOOKUP(Forfaitaires!$D197,Listes!$A$54:$E$60,5,FALSE))),(Forfaitaires!$E197*(VLOOKUP(Forfaitaires!$D197,Listes!$A$54:$E$60,3,FALSE)))+(VLOOKUP(Forfaitaires!$D197,Listes!$A$54:$E$60,4,FALSE))))))</f>
        <v/>
      </c>
      <c r="L197" s="111" t="str">
        <f>IF($G197="","",IF($C197=Listes!$B$31,IF(Forfaitaires!$E197&lt;=Listes!$B$42,(Forfaitaires!$E197*(VLOOKUP(Forfaitaires!$D197,Listes!$A$43:$E$49,2,FALSE))),IF(Forfaitaires!$E197&gt;Listes!$D$42,(Forfaitaires!$E197*(VLOOKUP(Forfaitaires!$D197,Listes!$A$43:$E$49,5,FALSE))),(Forfaitaires!$E197*(VLOOKUP(Forfaitaires!$D197,Listes!$A$43:$E$49,3,FALSE)))+(VLOOKUP(Forfaitaires!$D197,Listes!$A$43:$E$49,4,FALSE))))))</f>
        <v/>
      </c>
      <c r="M197" s="111" t="str">
        <f>IF($G197="","",IF($C197=Listes!$B$34,Listes!$I$31,IF($C197=Listes!$B$35,(VLOOKUP(Forfaitaires!$F197,Listes!$E$31:$F$36,2,FALSE)),IF($C197=Listes!$B$33,IF(Forfaitaires!$E197&lt;Listes!$A$64,Forfaitaires!$E197*Listes!$A$65,IF(Forfaitaires!$E197&gt;Listes!$D$64,Forfaitaires!$E197*Listes!$D$65,((Forfaitaires!$E197*Listes!$B$65)+Listes!$C$65)))))))</f>
        <v/>
      </c>
      <c r="N197" s="114" t="str">
        <f t="shared" si="5"/>
        <v/>
      </c>
      <c r="O197" s="106"/>
    </row>
    <row r="198" spans="1:15" ht="20.100000000000001" customHeight="1" x14ac:dyDescent="0.25">
      <c r="A198" s="51">
        <v>193</v>
      </c>
      <c r="B198" s="24"/>
      <c r="C198" s="24"/>
      <c r="D198" s="24"/>
      <c r="E198" s="24"/>
      <c r="F198" s="24"/>
      <c r="G198" s="139" t="str">
        <f>IF(C198="","",IF(C198="","",(VLOOKUP(C198,Listes!$B$31:$C$35,2,FALSE))))</f>
        <v/>
      </c>
      <c r="H198" s="24" t="str">
        <f t="shared" ref="H198:H261" si="6">IF(G198="Frais de déplacement (barèmes kilométriques) ",1,"")</f>
        <v/>
      </c>
      <c r="I198" s="292"/>
      <c r="J198" s="114" t="str">
        <f>IF(G198="","",IF(G198="","",(VLOOKUP(G198,Listes!$C$31:$D$35,2,FALSE))))</f>
        <v/>
      </c>
      <c r="K198" s="111" t="str">
        <f>IF($G198="","",IF($C198=Listes!$B$32,IF(Forfaitaires!$E198&lt;=Listes!$B$53,(Forfaitaires!$E198*(VLOOKUP(Forfaitaires!$D198,Listes!$A$54:$E$60,2,FALSE))),IF(Forfaitaires!$E198&gt;Listes!$E$53,(Forfaitaires!$E198*(VLOOKUP(Forfaitaires!$D198,Listes!$A$54:$E$60,5,FALSE))),(Forfaitaires!$E198*(VLOOKUP(Forfaitaires!$D198,Listes!$A$54:$E$60,3,FALSE)))+(VLOOKUP(Forfaitaires!$D198,Listes!$A$54:$E$60,4,FALSE))))))</f>
        <v/>
      </c>
      <c r="L198" s="111" t="str">
        <f>IF($G198="","",IF($C198=Listes!$B$31,IF(Forfaitaires!$E198&lt;=Listes!$B$42,(Forfaitaires!$E198*(VLOOKUP(Forfaitaires!$D198,Listes!$A$43:$E$49,2,FALSE))),IF(Forfaitaires!$E198&gt;Listes!$D$42,(Forfaitaires!$E198*(VLOOKUP(Forfaitaires!$D198,Listes!$A$43:$E$49,5,FALSE))),(Forfaitaires!$E198*(VLOOKUP(Forfaitaires!$D198,Listes!$A$43:$E$49,3,FALSE)))+(VLOOKUP(Forfaitaires!$D198,Listes!$A$43:$E$49,4,FALSE))))))</f>
        <v/>
      </c>
      <c r="M198" s="111" t="str">
        <f>IF($G198="","",IF($C198=Listes!$B$34,Listes!$I$31,IF($C198=Listes!$B$35,(VLOOKUP(Forfaitaires!$F198,Listes!$E$31:$F$36,2,FALSE)),IF($C198=Listes!$B$33,IF(Forfaitaires!$E198&lt;Listes!$A$64,Forfaitaires!$E198*Listes!$A$65,IF(Forfaitaires!$E198&gt;Listes!$D$64,Forfaitaires!$E198*Listes!$D$65,((Forfaitaires!$E198*Listes!$B$65)+Listes!$C$65)))))))</f>
        <v/>
      </c>
      <c r="N198" s="114" t="str">
        <f t="shared" ref="N198:N261" si="7">IF($H198="","",($M198+$L198+$K198)*$H198)</f>
        <v/>
      </c>
      <c r="O198" s="106"/>
    </row>
    <row r="199" spans="1:15" ht="20.100000000000001" customHeight="1" x14ac:dyDescent="0.25">
      <c r="A199" s="51">
        <v>194</v>
      </c>
      <c r="B199" s="24"/>
      <c r="C199" s="24"/>
      <c r="D199" s="24"/>
      <c r="E199" s="24"/>
      <c r="F199" s="24"/>
      <c r="G199" s="139" t="str">
        <f>IF(C199="","",IF(C199="","",(VLOOKUP(C199,Listes!$B$31:$C$35,2,FALSE))))</f>
        <v/>
      </c>
      <c r="H199" s="24" t="str">
        <f t="shared" si="6"/>
        <v/>
      </c>
      <c r="I199" s="292"/>
      <c r="J199" s="114" t="str">
        <f>IF(G199="","",IF(G199="","",(VLOOKUP(G199,Listes!$C$31:$D$35,2,FALSE))))</f>
        <v/>
      </c>
      <c r="K199" s="111" t="str">
        <f>IF($G199="","",IF($C199=Listes!$B$32,IF(Forfaitaires!$E199&lt;=Listes!$B$53,(Forfaitaires!$E199*(VLOOKUP(Forfaitaires!$D199,Listes!$A$54:$E$60,2,FALSE))),IF(Forfaitaires!$E199&gt;Listes!$E$53,(Forfaitaires!$E199*(VLOOKUP(Forfaitaires!$D199,Listes!$A$54:$E$60,5,FALSE))),(Forfaitaires!$E199*(VLOOKUP(Forfaitaires!$D199,Listes!$A$54:$E$60,3,FALSE)))+(VLOOKUP(Forfaitaires!$D199,Listes!$A$54:$E$60,4,FALSE))))))</f>
        <v/>
      </c>
      <c r="L199" s="111" t="str">
        <f>IF($G199="","",IF($C199=Listes!$B$31,IF(Forfaitaires!$E199&lt;=Listes!$B$42,(Forfaitaires!$E199*(VLOOKUP(Forfaitaires!$D199,Listes!$A$43:$E$49,2,FALSE))),IF(Forfaitaires!$E199&gt;Listes!$D$42,(Forfaitaires!$E199*(VLOOKUP(Forfaitaires!$D199,Listes!$A$43:$E$49,5,FALSE))),(Forfaitaires!$E199*(VLOOKUP(Forfaitaires!$D199,Listes!$A$43:$E$49,3,FALSE)))+(VLOOKUP(Forfaitaires!$D199,Listes!$A$43:$E$49,4,FALSE))))))</f>
        <v/>
      </c>
      <c r="M199" s="111" t="str">
        <f>IF($G199="","",IF($C199=Listes!$B$34,Listes!$I$31,IF($C199=Listes!$B$35,(VLOOKUP(Forfaitaires!$F199,Listes!$E$31:$F$36,2,FALSE)),IF($C199=Listes!$B$33,IF(Forfaitaires!$E199&lt;Listes!$A$64,Forfaitaires!$E199*Listes!$A$65,IF(Forfaitaires!$E199&gt;Listes!$D$64,Forfaitaires!$E199*Listes!$D$65,((Forfaitaires!$E199*Listes!$B$65)+Listes!$C$65)))))))</f>
        <v/>
      </c>
      <c r="N199" s="114" t="str">
        <f t="shared" si="7"/>
        <v/>
      </c>
      <c r="O199" s="106"/>
    </row>
    <row r="200" spans="1:15" ht="20.100000000000001" customHeight="1" x14ac:dyDescent="0.25">
      <c r="A200" s="51">
        <v>195</v>
      </c>
      <c r="B200" s="24"/>
      <c r="C200" s="24"/>
      <c r="D200" s="24"/>
      <c r="E200" s="24"/>
      <c r="F200" s="24"/>
      <c r="G200" s="139" t="str">
        <f>IF(C200="","",IF(C200="","",(VLOOKUP(C200,Listes!$B$31:$C$35,2,FALSE))))</f>
        <v/>
      </c>
      <c r="H200" s="24" t="str">
        <f t="shared" si="6"/>
        <v/>
      </c>
      <c r="I200" s="292"/>
      <c r="J200" s="114" t="str">
        <f>IF(G200="","",IF(G200="","",(VLOOKUP(G200,Listes!$C$31:$D$35,2,FALSE))))</f>
        <v/>
      </c>
      <c r="K200" s="111" t="str">
        <f>IF($G200="","",IF($C200=Listes!$B$32,IF(Forfaitaires!$E200&lt;=Listes!$B$53,(Forfaitaires!$E200*(VLOOKUP(Forfaitaires!$D200,Listes!$A$54:$E$60,2,FALSE))),IF(Forfaitaires!$E200&gt;Listes!$E$53,(Forfaitaires!$E200*(VLOOKUP(Forfaitaires!$D200,Listes!$A$54:$E$60,5,FALSE))),(Forfaitaires!$E200*(VLOOKUP(Forfaitaires!$D200,Listes!$A$54:$E$60,3,FALSE)))+(VLOOKUP(Forfaitaires!$D200,Listes!$A$54:$E$60,4,FALSE))))))</f>
        <v/>
      </c>
      <c r="L200" s="111" t="str">
        <f>IF($G200="","",IF($C200=Listes!$B$31,IF(Forfaitaires!$E200&lt;=Listes!$B$42,(Forfaitaires!$E200*(VLOOKUP(Forfaitaires!$D200,Listes!$A$43:$E$49,2,FALSE))),IF(Forfaitaires!$E200&gt;Listes!$D$42,(Forfaitaires!$E200*(VLOOKUP(Forfaitaires!$D200,Listes!$A$43:$E$49,5,FALSE))),(Forfaitaires!$E200*(VLOOKUP(Forfaitaires!$D200,Listes!$A$43:$E$49,3,FALSE)))+(VLOOKUP(Forfaitaires!$D200,Listes!$A$43:$E$49,4,FALSE))))))</f>
        <v/>
      </c>
      <c r="M200" s="111" t="str">
        <f>IF($G200="","",IF($C200=Listes!$B$34,Listes!$I$31,IF($C200=Listes!$B$35,(VLOOKUP(Forfaitaires!$F200,Listes!$E$31:$F$36,2,FALSE)),IF($C200=Listes!$B$33,IF(Forfaitaires!$E200&lt;Listes!$A$64,Forfaitaires!$E200*Listes!$A$65,IF(Forfaitaires!$E200&gt;Listes!$D$64,Forfaitaires!$E200*Listes!$D$65,((Forfaitaires!$E200*Listes!$B$65)+Listes!$C$65)))))))</f>
        <v/>
      </c>
      <c r="N200" s="114" t="str">
        <f t="shared" si="7"/>
        <v/>
      </c>
      <c r="O200" s="106"/>
    </row>
    <row r="201" spans="1:15" ht="20.100000000000001" customHeight="1" x14ac:dyDescent="0.25">
      <c r="A201" s="51">
        <v>196</v>
      </c>
      <c r="B201" s="24"/>
      <c r="C201" s="24"/>
      <c r="D201" s="24"/>
      <c r="E201" s="24"/>
      <c r="F201" s="24"/>
      <c r="G201" s="139" t="str">
        <f>IF(C201="","",IF(C201="","",(VLOOKUP(C201,Listes!$B$31:$C$35,2,FALSE))))</f>
        <v/>
      </c>
      <c r="H201" s="24" t="str">
        <f t="shared" si="6"/>
        <v/>
      </c>
      <c r="I201" s="292"/>
      <c r="J201" s="114" t="str">
        <f>IF(G201="","",IF(G201="","",(VLOOKUP(G201,Listes!$C$31:$D$35,2,FALSE))))</f>
        <v/>
      </c>
      <c r="K201" s="111" t="str">
        <f>IF($G201="","",IF($C201=Listes!$B$32,IF(Forfaitaires!$E201&lt;=Listes!$B$53,(Forfaitaires!$E201*(VLOOKUP(Forfaitaires!$D201,Listes!$A$54:$E$60,2,FALSE))),IF(Forfaitaires!$E201&gt;Listes!$E$53,(Forfaitaires!$E201*(VLOOKUP(Forfaitaires!$D201,Listes!$A$54:$E$60,5,FALSE))),(Forfaitaires!$E201*(VLOOKUP(Forfaitaires!$D201,Listes!$A$54:$E$60,3,FALSE)))+(VLOOKUP(Forfaitaires!$D201,Listes!$A$54:$E$60,4,FALSE))))))</f>
        <v/>
      </c>
      <c r="L201" s="111" t="str">
        <f>IF($G201="","",IF($C201=Listes!$B$31,IF(Forfaitaires!$E201&lt;=Listes!$B$42,(Forfaitaires!$E201*(VLOOKUP(Forfaitaires!$D201,Listes!$A$43:$E$49,2,FALSE))),IF(Forfaitaires!$E201&gt;Listes!$D$42,(Forfaitaires!$E201*(VLOOKUP(Forfaitaires!$D201,Listes!$A$43:$E$49,5,FALSE))),(Forfaitaires!$E201*(VLOOKUP(Forfaitaires!$D201,Listes!$A$43:$E$49,3,FALSE)))+(VLOOKUP(Forfaitaires!$D201,Listes!$A$43:$E$49,4,FALSE))))))</f>
        <v/>
      </c>
      <c r="M201" s="111" t="str">
        <f>IF($G201="","",IF($C201=Listes!$B$34,Listes!$I$31,IF($C201=Listes!$B$35,(VLOOKUP(Forfaitaires!$F201,Listes!$E$31:$F$36,2,FALSE)),IF($C201=Listes!$B$33,IF(Forfaitaires!$E201&lt;Listes!$A$64,Forfaitaires!$E201*Listes!$A$65,IF(Forfaitaires!$E201&gt;Listes!$D$64,Forfaitaires!$E201*Listes!$D$65,((Forfaitaires!$E201*Listes!$B$65)+Listes!$C$65)))))))</f>
        <v/>
      </c>
      <c r="N201" s="114" t="str">
        <f t="shared" si="7"/>
        <v/>
      </c>
      <c r="O201" s="106"/>
    </row>
    <row r="202" spans="1:15" ht="20.100000000000001" customHeight="1" x14ac:dyDescent="0.25">
      <c r="A202" s="51">
        <v>197</v>
      </c>
      <c r="B202" s="24"/>
      <c r="C202" s="24"/>
      <c r="D202" s="24"/>
      <c r="E202" s="24"/>
      <c r="F202" s="24"/>
      <c r="G202" s="139" t="str">
        <f>IF(C202="","",IF(C202="","",(VLOOKUP(C202,Listes!$B$31:$C$35,2,FALSE))))</f>
        <v/>
      </c>
      <c r="H202" s="24" t="str">
        <f t="shared" si="6"/>
        <v/>
      </c>
      <c r="I202" s="292"/>
      <c r="J202" s="114" t="str">
        <f>IF(G202="","",IF(G202="","",(VLOOKUP(G202,Listes!$C$31:$D$35,2,FALSE))))</f>
        <v/>
      </c>
      <c r="K202" s="111" t="str">
        <f>IF($G202="","",IF($C202=Listes!$B$32,IF(Forfaitaires!$E202&lt;=Listes!$B$53,(Forfaitaires!$E202*(VLOOKUP(Forfaitaires!$D202,Listes!$A$54:$E$60,2,FALSE))),IF(Forfaitaires!$E202&gt;Listes!$E$53,(Forfaitaires!$E202*(VLOOKUP(Forfaitaires!$D202,Listes!$A$54:$E$60,5,FALSE))),(Forfaitaires!$E202*(VLOOKUP(Forfaitaires!$D202,Listes!$A$54:$E$60,3,FALSE)))+(VLOOKUP(Forfaitaires!$D202,Listes!$A$54:$E$60,4,FALSE))))))</f>
        <v/>
      </c>
      <c r="L202" s="111" t="str">
        <f>IF($G202="","",IF($C202=Listes!$B$31,IF(Forfaitaires!$E202&lt;=Listes!$B$42,(Forfaitaires!$E202*(VLOOKUP(Forfaitaires!$D202,Listes!$A$43:$E$49,2,FALSE))),IF(Forfaitaires!$E202&gt;Listes!$D$42,(Forfaitaires!$E202*(VLOOKUP(Forfaitaires!$D202,Listes!$A$43:$E$49,5,FALSE))),(Forfaitaires!$E202*(VLOOKUP(Forfaitaires!$D202,Listes!$A$43:$E$49,3,FALSE)))+(VLOOKUP(Forfaitaires!$D202,Listes!$A$43:$E$49,4,FALSE))))))</f>
        <v/>
      </c>
      <c r="M202" s="111" t="str">
        <f>IF($G202="","",IF($C202=Listes!$B$34,Listes!$I$31,IF($C202=Listes!$B$35,(VLOOKUP(Forfaitaires!$F202,Listes!$E$31:$F$36,2,FALSE)),IF($C202=Listes!$B$33,IF(Forfaitaires!$E202&lt;Listes!$A$64,Forfaitaires!$E202*Listes!$A$65,IF(Forfaitaires!$E202&gt;Listes!$D$64,Forfaitaires!$E202*Listes!$D$65,((Forfaitaires!$E202*Listes!$B$65)+Listes!$C$65)))))))</f>
        <v/>
      </c>
      <c r="N202" s="114" t="str">
        <f t="shared" si="7"/>
        <v/>
      </c>
      <c r="O202" s="106"/>
    </row>
    <row r="203" spans="1:15" ht="20.100000000000001" customHeight="1" x14ac:dyDescent="0.25">
      <c r="A203" s="51">
        <v>198</v>
      </c>
      <c r="B203" s="24"/>
      <c r="C203" s="24"/>
      <c r="D203" s="24"/>
      <c r="E203" s="24"/>
      <c r="F203" s="24"/>
      <c r="G203" s="139" t="str">
        <f>IF(C203="","",IF(C203="","",(VLOOKUP(C203,Listes!$B$31:$C$35,2,FALSE))))</f>
        <v/>
      </c>
      <c r="H203" s="24" t="str">
        <f t="shared" si="6"/>
        <v/>
      </c>
      <c r="I203" s="292"/>
      <c r="J203" s="114" t="str">
        <f>IF(G203="","",IF(G203="","",(VLOOKUP(G203,Listes!$C$31:$D$35,2,FALSE))))</f>
        <v/>
      </c>
      <c r="K203" s="111" t="str">
        <f>IF($G203="","",IF($C203=Listes!$B$32,IF(Forfaitaires!$E203&lt;=Listes!$B$53,(Forfaitaires!$E203*(VLOOKUP(Forfaitaires!$D203,Listes!$A$54:$E$60,2,FALSE))),IF(Forfaitaires!$E203&gt;Listes!$E$53,(Forfaitaires!$E203*(VLOOKUP(Forfaitaires!$D203,Listes!$A$54:$E$60,5,FALSE))),(Forfaitaires!$E203*(VLOOKUP(Forfaitaires!$D203,Listes!$A$54:$E$60,3,FALSE)))+(VLOOKUP(Forfaitaires!$D203,Listes!$A$54:$E$60,4,FALSE))))))</f>
        <v/>
      </c>
      <c r="L203" s="111" t="str">
        <f>IF($G203="","",IF($C203=Listes!$B$31,IF(Forfaitaires!$E203&lt;=Listes!$B$42,(Forfaitaires!$E203*(VLOOKUP(Forfaitaires!$D203,Listes!$A$43:$E$49,2,FALSE))),IF(Forfaitaires!$E203&gt;Listes!$D$42,(Forfaitaires!$E203*(VLOOKUP(Forfaitaires!$D203,Listes!$A$43:$E$49,5,FALSE))),(Forfaitaires!$E203*(VLOOKUP(Forfaitaires!$D203,Listes!$A$43:$E$49,3,FALSE)))+(VLOOKUP(Forfaitaires!$D203,Listes!$A$43:$E$49,4,FALSE))))))</f>
        <v/>
      </c>
      <c r="M203" s="111" t="str">
        <f>IF($G203="","",IF($C203=Listes!$B$34,Listes!$I$31,IF($C203=Listes!$B$35,(VLOOKUP(Forfaitaires!$F203,Listes!$E$31:$F$36,2,FALSE)),IF($C203=Listes!$B$33,IF(Forfaitaires!$E203&lt;Listes!$A$64,Forfaitaires!$E203*Listes!$A$65,IF(Forfaitaires!$E203&gt;Listes!$D$64,Forfaitaires!$E203*Listes!$D$65,((Forfaitaires!$E203*Listes!$B$65)+Listes!$C$65)))))))</f>
        <v/>
      </c>
      <c r="N203" s="114" t="str">
        <f t="shared" si="7"/>
        <v/>
      </c>
      <c r="O203" s="106"/>
    </row>
    <row r="204" spans="1:15" ht="20.100000000000001" customHeight="1" x14ac:dyDescent="0.25">
      <c r="A204" s="51">
        <v>199</v>
      </c>
      <c r="B204" s="24"/>
      <c r="C204" s="24"/>
      <c r="D204" s="24"/>
      <c r="E204" s="24"/>
      <c r="F204" s="24"/>
      <c r="G204" s="139" t="str">
        <f>IF(C204="","",IF(C204="","",(VLOOKUP(C204,Listes!$B$31:$C$35,2,FALSE))))</f>
        <v/>
      </c>
      <c r="H204" s="24" t="str">
        <f t="shared" si="6"/>
        <v/>
      </c>
      <c r="I204" s="292"/>
      <c r="J204" s="114" t="str">
        <f>IF(G204="","",IF(G204="","",(VLOOKUP(G204,Listes!$C$31:$D$35,2,FALSE))))</f>
        <v/>
      </c>
      <c r="K204" s="111" t="str">
        <f>IF($G204="","",IF($C204=Listes!$B$32,IF(Forfaitaires!$E204&lt;=Listes!$B$53,(Forfaitaires!$E204*(VLOOKUP(Forfaitaires!$D204,Listes!$A$54:$E$60,2,FALSE))),IF(Forfaitaires!$E204&gt;Listes!$E$53,(Forfaitaires!$E204*(VLOOKUP(Forfaitaires!$D204,Listes!$A$54:$E$60,5,FALSE))),(Forfaitaires!$E204*(VLOOKUP(Forfaitaires!$D204,Listes!$A$54:$E$60,3,FALSE)))+(VLOOKUP(Forfaitaires!$D204,Listes!$A$54:$E$60,4,FALSE))))))</f>
        <v/>
      </c>
      <c r="L204" s="111" t="str">
        <f>IF($G204="","",IF($C204=Listes!$B$31,IF(Forfaitaires!$E204&lt;=Listes!$B$42,(Forfaitaires!$E204*(VLOOKUP(Forfaitaires!$D204,Listes!$A$43:$E$49,2,FALSE))),IF(Forfaitaires!$E204&gt;Listes!$D$42,(Forfaitaires!$E204*(VLOOKUP(Forfaitaires!$D204,Listes!$A$43:$E$49,5,FALSE))),(Forfaitaires!$E204*(VLOOKUP(Forfaitaires!$D204,Listes!$A$43:$E$49,3,FALSE)))+(VLOOKUP(Forfaitaires!$D204,Listes!$A$43:$E$49,4,FALSE))))))</f>
        <v/>
      </c>
      <c r="M204" s="111" t="str">
        <f>IF($G204="","",IF($C204=Listes!$B$34,Listes!$I$31,IF($C204=Listes!$B$35,(VLOOKUP(Forfaitaires!$F204,Listes!$E$31:$F$36,2,FALSE)),IF($C204=Listes!$B$33,IF(Forfaitaires!$E204&lt;Listes!$A$64,Forfaitaires!$E204*Listes!$A$65,IF(Forfaitaires!$E204&gt;Listes!$D$64,Forfaitaires!$E204*Listes!$D$65,((Forfaitaires!$E204*Listes!$B$65)+Listes!$C$65)))))))</f>
        <v/>
      </c>
      <c r="N204" s="114" t="str">
        <f t="shared" si="7"/>
        <v/>
      </c>
      <c r="O204" s="106"/>
    </row>
    <row r="205" spans="1:15" ht="20.100000000000001" customHeight="1" x14ac:dyDescent="0.25">
      <c r="A205" s="51">
        <v>200</v>
      </c>
      <c r="B205" s="24"/>
      <c r="C205" s="24"/>
      <c r="D205" s="24"/>
      <c r="E205" s="24"/>
      <c r="F205" s="24"/>
      <c r="G205" s="139" t="str">
        <f>IF(C205="","",IF(C205="","",(VLOOKUP(C205,Listes!$B$31:$C$35,2,FALSE))))</f>
        <v/>
      </c>
      <c r="H205" s="24" t="str">
        <f t="shared" si="6"/>
        <v/>
      </c>
      <c r="I205" s="292"/>
      <c r="J205" s="114" t="str">
        <f>IF(G205="","",IF(G205="","",(VLOOKUP(G205,Listes!$C$31:$D$35,2,FALSE))))</f>
        <v/>
      </c>
      <c r="K205" s="111" t="str">
        <f>IF($G205="","",IF($C205=Listes!$B$32,IF(Forfaitaires!$E205&lt;=Listes!$B$53,(Forfaitaires!$E205*(VLOOKUP(Forfaitaires!$D205,Listes!$A$54:$E$60,2,FALSE))),IF(Forfaitaires!$E205&gt;Listes!$E$53,(Forfaitaires!$E205*(VLOOKUP(Forfaitaires!$D205,Listes!$A$54:$E$60,5,FALSE))),(Forfaitaires!$E205*(VLOOKUP(Forfaitaires!$D205,Listes!$A$54:$E$60,3,FALSE)))+(VLOOKUP(Forfaitaires!$D205,Listes!$A$54:$E$60,4,FALSE))))))</f>
        <v/>
      </c>
      <c r="L205" s="111" t="str">
        <f>IF($G205="","",IF($C205=Listes!$B$31,IF(Forfaitaires!$E205&lt;=Listes!$B$42,(Forfaitaires!$E205*(VLOOKUP(Forfaitaires!$D205,Listes!$A$43:$E$49,2,FALSE))),IF(Forfaitaires!$E205&gt;Listes!$D$42,(Forfaitaires!$E205*(VLOOKUP(Forfaitaires!$D205,Listes!$A$43:$E$49,5,FALSE))),(Forfaitaires!$E205*(VLOOKUP(Forfaitaires!$D205,Listes!$A$43:$E$49,3,FALSE)))+(VLOOKUP(Forfaitaires!$D205,Listes!$A$43:$E$49,4,FALSE))))))</f>
        <v/>
      </c>
      <c r="M205" s="111" t="str">
        <f>IF($G205="","",IF($C205=Listes!$B$34,Listes!$I$31,IF($C205=Listes!$B$35,(VLOOKUP(Forfaitaires!$F205,Listes!$E$31:$F$36,2,FALSE)),IF($C205=Listes!$B$33,IF(Forfaitaires!$E205&lt;Listes!$A$64,Forfaitaires!$E205*Listes!$A$65,IF(Forfaitaires!$E205&gt;Listes!$D$64,Forfaitaires!$E205*Listes!$D$65,((Forfaitaires!$E205*Listes!$B$65)+Listes!$C$65)))))))</f>
        <v/>
      </c>
      <c r="N205" s="114" t="str">
        <f t="shared" si="7"/>
        <v/>
      </c>
      <c r="O205" s="106"/>
    </row>
    <row r="206" spans="1:15" ht="20.100000000000001" customHeight="1" x14ac:dyDescent="0.25">
      <c r="A206" s="51">
        <v>201</v>
      </c>
      <c r="B206" s="24"/>
      <c r="C206" s="24"/>
      <c r="D206" s="24"/>
      <c r="E206" s="24"/>
      <c r="F206" s="24"/>
      <c r="G206" s="139" t="str">
        <f>IF(C206="","",IF(C206="","",(VLOOKUP(C206,Listes!$B$31:$C$35,2,FALSE))))</f>
        <v/>
      </c>
      <c r="H206" s="24" t="str">
        <f t="shared" si="6"/>
        <v/>
      </c>
      <c r="I206" s="292"/>
      <c r="J206" s="114" t="str">
        <f>IF(G206="","",IF(G206="","",(VLOOKUP(G206,Listes!$C$31:$D$35,2,FALSE))))</f>
        <v/>
      </c>
      <c r="K206" s="111" t="str">
        <f>IF($G206="","",IF($C206=Listes!$B$32,IF(Forfaitaires!$E206&lt;=Listes!$B$53,(Forfaitaires!$E206*(VLOOKUP(Forfaitaires!$D206,Listes!$A$54:$E$60,2,FALSE))),IF(Forfaitaires!$E206&gt;Listes!$E$53,(Forfaitaires!$E206*(VLOOKUP(Forfaitaires!$D206,Listes!$A$54:$E$60,5,FALSE))),(Forfaitaires!$E206*(VLOOKUP(Forfaitaires!$D206,Listes!$A$54:$E$60,3,FALSE)))+(VLOOKUP(Forfaitaires!$D206,Listes!$A$54:$E$60,4,FALSE))))))</f>
        <v/>
      </c>
      <c r="L206" s="111" t="str">
        <f>IF($G206="","",IF($C206=Listes!$B$31,IF(Forfaitaires!$E206&lt;=Listes!$B$42,(Forfaitaires!$E206*(VLOOKUP(Forfaitaires!$D206,Listes!$A$43:$E$49,2,FALSE))),IF(Forfaitaires!$E206&gt;Listes!$D$42,(Forfaitaires!$E206*(VLOOKUP(Forfaitaires!$D206,Listes!$A$43:$E$49,5,FALSE))),(Forfaitaires!$E206*(VLOOKUP(Forfaitaires!$D206,Listes!$A$43:$E$49,3,FALSE)))+(VLOOKUP(Forfaitaires!$D206,Listes!$A$43:$E$49,4,FALSE))))))</f>
        <v/>
      </c>
      <c r="M206" s="111" t="str">
        <f>IF($G206="","",IF($C206=Listes!$B$34,Listes!$I$31,IF($C206=Listes!$B$35,(VLOOKUP(Forfaitaires!$F206,Listes!$E$31:$F$36,2,FALSE)),IF($C206=Listes!$B$33,IF(Forfaitaires!$E206&lt;Listes!$A$64,Forfaitaires!$E206*Listes!$A$65,IF(Forfaitaires!$E206&gt;Listes!$D$64,Forfaitaires!$E206*Listes!$D$65,((Forfaitaires!$E206*Listes!$B$65)+Listes!$C$65)))))))</f>
        <v/>
      </c>
      <c r="N206" s="114" t="str">
        <f t="shared" si="7"/>
        <v/>
      </c>
      <c r="O206" s="106"/>
    </row>
    <row r="207" spans="1:15" ht="20.100000000000001" customHeight="1" x14ac:dyDescent="0.25">
      <c r="A207" s="51">
        <v>202</v>
      </c>
      <c r="B207" s="24"/>
      <c r="C207" s="24"/>
      <c r="D207" s="24"/>
      <c r="E207" s="24"/>
      <c r="F207" s="24"/>
      <c r="G207" s="139" t="str">
        <f>IF(C207="","",IF(C207="","",(VLOOKUP(C207,Listes!$B$31:$C$35,2,FALSE))))</f>
        <v/>
      </c>
      <c r="H207" s="24" t="str">
        <f t="shared" si="6"/>
        <v/>
      </c>
      <c r="I207" s="292"/>
      <c r="J207" s="114" t="str">
        <f>IF(G207="","",IF(G207="","",(VLOOKUP(G207,Listes!$C$31:$D$35,2,FALSE))))</f>
        <v/>
      </c>
      <c r="K207" s="111" t="str">
        <f>IF($G207="","",IF($C207=Listes!$B$32,IF(Forfaitaires!$E207&lt;=Listes!$B$53,(Forfaitaires!$E207*(VLOOKUP(Forfaitaires!$D207,Listes!$A$54:$E$60,2,FALSE))),IF(Forfaitaires!$E207&gt;Listes!$E$53,(Forfaitaires!$E207*(VLOOKUP(Forfaitaires!$D207,Listes!$A$54:$E$60,5,FALSE))),(Forfaitaires!$E207*(VLOOKUP(Forfaitaires!$D207,Listes!$A$54:$E$60,3,FALSE)))+(VLOOKUP(Forfaitaires!$D207,Listes!$A$54:$E$60,4,FALSE))))))</f>
        <v/>
      </c>
      <c r="L207" s="111" t="str">
        <f>IF($G207="","",IF($C207=Listes!$B$31,IF(Forfaitaires!$E207&lt;=Listes!$B$42,(Forfaitaires!$E207*(VLOOKUP(Forfaitaires!$D207,Listes!$A$43:$E$49,2,FALSE))),IF(Forfaitaires!$E207&gt;Listes!$D$42,(Forfaitaires!$E207*(VLOOKUP(Forfaitaires!$D207,Listes!$A$43:$E$49,5,FALSE))),(Forfaitaires!$E207*(VLOOKUP(Forfaitaires!$D207,Listes!$A$43:$E$49,3,FALSE)))+(VLOOKUP(Forfaitaires!$D207,Listes!$A$43:$E$49,4,FALSE))))))</f>
        <v/>
      </c>
      <c r="M207" s="111" t="str">
        <f>IF($G207="","",IF($C207=Listes!$B$34,Listes!$I$31,IF($C207=Listes!$B$35,(VLOOKUP(Forfaitaires!$F207,Listes!$E$31:$F$36,2,FALSE)),IF($C207=Listes!$B$33,IF(Forfaitaires!$E207&lt;Listes!$A$64,Forfaitaires!$E207*Listes!$A$65,IF(Forfaitaires!$E207&gt;Listes!$D$64,Forfaitaires!$E207*Listes!$D$65,((Forfaitaires!$E207*Listes!$B$65)+Listes!$C$65)))))))</f>
        <v/>
      </c>
      <c r="N207" s="114" t="str">
        <f t="shared" si="7"/>
        <v/>
      </c>
      <c r="O207" s="106"/>
    </row>
    <row r="208" spans="1:15" ht="20.100000000000001" customHeight="1" x14ac:dyDescent="0.25">
      <c r="A208" s="51">
        <v>203</v>
      </c>
      <c r="B208" s="24"/>
      <c r="C208" s="24"/>
      <c r="D208" s="24"/>
      <c r="E208" s="24"/>
      <c r="F208" s="24"/>
      <c r="G208" s="139" t="str">
        <f>IF(C208="","",IF(C208="","",(VLOOKUP(C208,Listes!$B$31:$C$35,2,FALSE))))</f>
        <v/>
      </c>
      <c r="H208" s="24" t="str">
        <f t="shared" si="6"/>
        <v/>
      </c>
      <c r="I208" s="292"/>
      <c r="J208" s="114" t="str">
        <f>IF(G208="","",IF(G208="","",(VLOOKUP(G208,Listes!$C$31:$D$35,2,FALSE))))</f>
        <v/>
      </c>
      <c r="K208" s="111" t="str">
        <f>IF($G208="","",IF($C208=Listes!$B$32,IF(Forfaitaires!$E208&lt;=Listes!$B$53,(Forfaitaires!$E208*(VLOOKUP(Forfaitaires!$D208,Listes!$A$54:$E$60,2,FALSE))),IF(Forfaitaires!$E208&gt;Listes!$E$53,(Forfaitaires!$E208*(VLOOKUP(Forfaitaires!$D208,Listes!$A$54:$E$60,5,FALSE))),(Forfaitaires!$E208*(VLOOKUP(Forfaitaires!$D208,Listes!$A$54:$E$60,3,FALSE)))+(VLOOKUP(Forfaitaires!$D208,Listes!$A$54:$E$60,4,FALSE))))))</f>
        <v/>
      </c>
      <c r="L208" s="111" t="str">
        <f>IF($G208="","",IF($C208=Listes!$B$31,IF(Forfaitaires!$E208&lt;=Listes!$B$42,(Forfaitaires!$E208*(VLOOKUP(Forfaitaires!$D208,Listes!$A$43:$E$49,2,FALSE))),IF(Forfaitaires!$E208&gt;Listes!$D$42,(Forfaitaires!$E208*(VLOOKUP(Forfaitaires!$D208,Listes!$A$43:$E$49,5,FALSE))),(Forfaitaires!$E208*(VLOOKUP(Forfaitaires!$D208,Listes!$A$43:$E$49,3,FALSE)))+(VLOOKUP(Forfaitaires!$D208,Listes!$A$43:$E$49,4,FALSE))))))</f>
        <v/>
      </c>
      <c r="M208" s="111" t="str">
        <f>IF($G208="","",IF($C208=Listes!$B$34,Listes!$I$31,IF($C208=Listes!$B$35,(VLOOKUP(Forfaitaires!$F208,Listes!$E$31:$F$36,2,FALSE)),IF($C208=Listes!$B$33,IF(Forfaitaires!$E208&lt;Listes!$A$64,Forfaitaires!$E208*Listes!$A$65,IF(Forfaitaires!$E208&gt;Listes!$D$64,Forfaitaires!$E208*Listes!$D$65,((Forfaitaires!$E208*Listes!$B$65)+Listes!$C$65)))))))</f>
        <v/>
      </c>
      <c r="N208" s="114" t="str">
        <f t="shared" si="7"/>
        <v/>
      </c>
      <c r="O208" s="106"/>
    </row>
    <row r="209" spans="1:15" ht="20.100000000000001" customHeight="1" x14ac:dyDescent="0.25">
      <c r="A209" s="51">
        <v>204</v>
      </c>
      <c r="B209" s="24"/>
      <c r="C209" s="24"/>
      <c r="D209" s="24"/>
      <c r="E209" s="24"/>
      <c r="F209" s="24"/>
      <c r="G209" s="139" t="str">
        <f>IF(C209="","",IF(C209="","",(VLOOKUP(C209,Listes!$B$31:$C$35,2,FALSE))))</f>
        <v/>
      </c>
      <c r="H209" s="24" t="str">
        <f t="shared" si="6"/>
        <v/>
      </c>
      <c r="I209" s="292"/>
      <c r="J209" s="114" t="str">
        <f>IF(G209="","",IF(G209="","",(VLOOKUP(G209,Listes!$C$31:$D$35,2,FALSE))))</f>
        <v/>
      </c>
      <c r="K209" s="111" t="str">
        <f>IF($G209="","",IF($C209=Listes!$B$32,IF(Forfaitaires!$E209&lt;=Listes!$B$53,(Forfaitaires!$E209*(VLOOKUP(Forfaitaires!$D209,Listes!$A$54:$E$60,2,FALSE))),IF(Forfaitaires!$E209&gt;Listes!$E$53,(Forfaitaires!$E209*(VLOOKUP(Forfaitaires!$D209,Listes!$A$54:$E$60,5,FALSE))),(Forfaitaires!$E209*(VLOOKUP(Forfaitaires!$D209,Listes!$A$54:$E$60,3,FALSE)))+(VLOOKUP(Forfaitaires!$D209,Listes!$A$54:$E$60,4,FALSE))))))</f>
        <v/>
      </c>
      <c r="L209" s="111" t="str">
        <f>IF($G209="","",IF($C209=Listes!$B$31,IF(Forfaitaires!$E209&lt;=Listes!$B$42,(Forfaitaires!$E209*(VLOOKUP(Forfaitaires!$D209,Listes!$A$43:$E$49,2,FALSE))),IF(Forfaitaires!$E209&gt;Listes!$D$42,(Forfaitaires!$E209*(VLOOKUP(Forfaitaires!$D209,Listes!$A$43:$E$49,5,FALSE))),(Forfaitaires!$E209*(VLOOKUP(Forfaitaires!$D209,Listes!$A$43:$E$49,3,FALSE)))+(VLOOKUP(Forfaitaires!$D209,Listes!$A$43:$E$49,4,FALSE))))))</f>
        <v/>
      </c>
      <c r="M209" s="111" t="str">
        <f>IF($G209="","",IF($C209=Listes!$B$34,Listes!$I$31,IF($C209=Listes!$B$35,(VLOOKUP(Forfaitaires!$F209,Listes!$E$31:$F$36,2,FALSE)),IF($C209=Listes!$B$33,IF(Forfaitaires!$E209&lt;Listes!$A$64,Forfaitaires!$E209*Listes!$A$65,IF(Forfaitaires!$E209&gt;Listes!$D$64,Forfaitaires!$E209*Listes!$D$65,((Forfaitaires!$E209*Listes!$B$65)+Listes!$C$65)))))))</f>
        <v/>
      </c>
      <c r="N209" s="114" t="str">
        <f t="shared" si="7"/>
        <v/>
      </c>
      <c r="O209" s="106"/>
    </row>
    <row r="210" spans="1:15" ht="20.100000000000001" customHeight="1" x14ac:dyDescent="0.25">
      <c r="A210" s="51">
        <v>205</v>
      </c>
      <c r="B210" s="24"/>
      <c r="C210" s="24"/>
      <c r="D210" s="24"/>
      <c r="E210" s="24"/>
      <c r="F210" s="24"/>
      <c r="G210" s="139" t="str">
        <f>IF(C210="","",IF(C210="","",(VLOOKUP(C210,Listes!$B$31:$C$35,2,FALSE))))</f>
        <v/>
      </c>
      <c r="H210" s="24" t="str">
        <f t="shared" si="6"/>
        <v/>
      </c>
      <c r="I210" s="292"/>
      <c r="J210" s="114" t="str">
        <f>IF(G210="","",IF(G210="","",(VLOOKUP(G210,Listes!$C$31:$D$35,2,FALSE))))</f>
        <v/>
      </c>
      <c r="K210" s="111" t="str">
        <f>IF($G210="","",IF($C210=Listes!$B$32,IF(Forfaitaires!$E210&lt;=Listes!$B$53,(Forfaitaires!$E210*(VLOOKUP(Forfaitaires!$D210,Listes!$A$54:$E$60,2,FALSE))),IF(Forfaitaires!$E210&gt;Listes!$E$53,(Forfaitaires!$E210*(VLOOKUP(Forfaitaires!$D210,Listes!$A$54:$E$60,5,FALSE))),(Forfaitaires!$E210*(VLOOKUP(Forfaitaires!$D210,Listes!$A$54:$E$60,3,FALSE)))+(VLOOKUP(Forfaitaires!$D210,Listes!$A$54:$E$60,4,FALSE))))))</f>
        <v/>
      </c>
      <c r="L210" s="111" t="str">
        <f>IF($G210="","",IF($C210=Listes!$B$31,IF(Forfaitaires!$E210&lt;=Listes!$B$42,(Forfaitaires!$E210*(VLOOKUP(Forfaitaires!$D210,Listes!$A$43:$E$49,2,FALSE))),IF(Forfaitaires!$E210&gt;Listes!$D$42,(Forfaitaires!$E210*(VLOOKUP(Forfaitaires!$D210,Listes!$A$43:$E$49,5,FALSE))),(Forfaitaires!$E210*(VLOOKUP(Forfaitaires!$D210,Listes!$A$43:$E$49,3,FALSE)))+(VLOOKUP(Forfaitaires!$D210,Listes!$A$43:$E$49,4,FALSE))))))</f>
        <v/>
      </c>
      <c r="M210" s="111" t="str">
        <f>IF($G210="","",IF($C210=Listes!$B$34,Listes!$I$31,IF($C210=Listes!$B$35,(VLOOKUP(Forfaitaires!$F210,Listes!$E$31:$F$36,2,FALSE)),IF($C210=Listes!$B$33,IF(Forfaitaires!$E210&lt;Listes!$A$64,Forfaitaires!$E210*Listes!$A$65,IF(Forfaitaires!$E210&gt;Listes!$D$64,Forfaitaires!$E210*Listes!$D$65,((Forfaitaires!$E210*Listes!$B$65)+Listes!$C$65)))))))</f>
        <v/>
      </c>
      <c r="N210" s="114" t="str">
        <f t="shared" si="7"/>
        <v/>
      </c>
      <c r="O210" s="106"/>
    </row>
    <row r="211" spans="1:15" ht="20.100000000000001" customHeight="1" x14ac:dyDescent="0.25">
      <c r="A211" s="51">
        <v>206</v>
      </c>
      <c r="B211" s="24"/>
      <c r="C211" s="24"/>
      <c r="D211" s="24"/>
      <c r="E211" s="24"/>
      <c r="F211" s="24"/>
      <c r="G211" s="139" t="str">
        <f>IF(C211="","",IF(C211="","",(VLOOKUP(C211,Listes!$B$31:$C$35,2,FALSE))))</f>
        <v/>
      </c>
      <c r="H211" s="24" t="str">
        <f t="shared" si="6"/>
        <v/>
      </c>
      <c r="I211" s="292"/>
      <c r="J211" s="114" t="str">
        <f>IF(G211="","",IF(G211="","",(VLOOKUP(G211,Listes!$C$31:$D$35,2,FALSE))))</f>
        <v/>
      </c>
      <c r="K211" s="111" t="str">
        <f>IF($G211="","",IF($C211=Listes!$B$32,IF(Forfaitaires!$E211&lt;=Listes!$B$53,(Forfaitaires!$E211*(VLOOKUP(Forfaitaires!$D211,Listes!$A$54:$E$60,2,FALSE))),IF(Forfaitaires!$E211&gt;Listes!$E$53,(Forfaitaires!$E211*(VLOOKUP(Forfaitaires!$D211,Listes!$A$54:$E$60,5,FALSE))),(Forfaitaires!$E211*(VLOOKUP(Forfaitaires!$D211,Listes!$A$54:$E$60,3,FALSE)))+(VLOOKUP(Forfaitaires!$D211,Listes!$A$54:$E$60,4,FALSE))))))</f>
        <v/>
      </c>
      <c r="L211" s="111" t="str">
        <f>IF($G211="","",IF($C211=Listes!$B$31,IF(Forfaitaires!$E211&lt;=Listes!$B$42,(Forfaitaires!$E211*(VLOOKUP(Forfaitaires!$D211,Listes!$A$43:$E$49,2,FALSE))),IF(Forfaitaires!$E211&gt;Listes!$D$42,(Forfaitaires!$E211*(VLOOKUP(Forfaitaires!$D211,Listes!$A$43:$E$49,5,FALSE))),(Forfaitaires!$E211*(VLOOKUP(Forfaitaires!$D211,Listes!$A$43:$E$49,3,FALSE)))+(VLOOKUP(Forfaitaires!$D211,Listes!$A$43:$E$49,4,FALSE))))))</f>
        <v/>
      </c>
      <c r="M211" s="111" t="str">
        <f>IF($G211="","",IF($C211=Listes!$B$34,Listes!$I$31,IF($C211=Listes!$B$35,(VLOOKUP(Forfaitaires!$F211,Listes!$E$31:$F$36,2,FALSE)),IF($C211=Listes!$B$33,IF(Forfaitaires!$E211&lt;Listes!$A$64,Forfaitaires!$E211*Listes!$A$65,IF(Forfaitaires!$E211&gt;Listes!$D$64,Forfaitaires!$E211*Listes!$D$65,((Forfaitaires!$E211*Listes!$B$65)+Listes!$C$65)))))))</f>
        <v/>
      </c>
      <c r="N211" s="114" t="str">
        <f t="shared" si="7"/>
        <v/>
      </c>
      <c r="O211" s="106"/>
    </row>
    <row r="212" spans="1:15" ht="20.100000000000001" customHeight="1" x14ac:dyDescent="0.25">
      <c r="A212" s="51">
        <v>207</v>
      </c>
      <c r="B212" s="24"/>
      <c r="C212" s="24"/>
      <c r="D212" s="24"/>
      <c r="E212" s="24"/>
      <c r="F212" s="24"/>
      <c r="G212" s="139" t="str">
        <f>IF(C212="","",IF(C212="","",(VLOOKUP(C212,Listes!$B$31:$C$35,2,FALSE))))</f>
        <v/>
      </c>
      <c r="H212" s="24" t="str">
        <f t="shared" si="6"/>
        <v/>
      </c>
      <c r="I212" s="292"/>
      <c r="J212" s="114" t="str">
        <f>IF(G212="","",IF(G212="","",(VLOOKUP(G212,Listes!$C$31:$D$35,2,FALSE))))</f>
        <v/>
      </c>
      <c r="K212" s="111" t="str">
        <f>IF($G212="","",IF($C212=Listes!$B$32,IF(Forfaitaires!$E212&lt;=Listes!$B$53,(Forfaitaires!$E212*(VLOOKUP(Forfaitaires!$D212,Listes!$A$54:$E$60,2,FALSE))),IF(Forfaitaires!$E212&gt;Listes!$E$53,(Forfaitaires!$E212*(VLOOKUP(Forfaitaires!$D212,Listes!$A$54:$E$60,5,FALSE))),(Forfaitaires!$E212*(VLOOKUP(Forfaitaires!$D212,Listes!$A$54:$E$60,3,FALSE)))+(VLOOKUP(Forfaitaires!$D212,Listes!$A$54:$E$60,4,FALSE))))))</f>
        <v/>
      </c>
      <c r="L212" s="111" t="str">
        <f>IF($G212="","",IF($C212=Listes!$B$31,IF(Forfaitaires!$E212&lt;=Listes!$B$42,(Forfaitaires!$E212*(VLOOKUP(Forfaitaires!$D212,Listes!$A$43:$E$49,2,FALSE))),IF(Forfaitaires!$E212&gt;Listes!$D$42,(Forfaitaires!$E212*(VLOOKUP(Forfaitaires!$D212,Listes!$A$43:$E$49,5,FALSE))),(Forfaitaires!$E212*(VLOOKUP(Forfaitaires!$D212,Listes!$A$43:$E$49,3,FALSE)))+(VLOOKUP(Forfaitaires!$D212,Listes!$A$43:$E$49,4,FALSE))))))</f>
        <v/>
      </c>
      <c r="M212" s="111" t="str">
        <f>IF($G212="","",IF($C212=Listes!$B$34,Listes!$I$31,IF($C212=Listes!$B$35,(VLOOKUP(Forfaitaires!$F212,Listes!$E$31:$F$36,2,FALSE)),IF($C212=Listes!$B$33,IF(Forfaitaires!$E212&lt;Listes!$A$64,Forfaitaires!$E212*Listes!$A$65,IF(Forfaitaires!$E212&gt;Listes!$D$64,Forfaitaires!$E212*Listes!$D$65,((Forfaitaires!$E212*Listes!$B$65)+Listes!$C$65)))))))</f>
        <v/>
      </c>
      <c r="N212" s="114" t="str">
        <f t="shared" si="7"/>
        <v/>
      </c>
      <c r="O212" s="106"/>
    </row>
    <row r="213" spans="1:15" ht="20.100000000000001" customHeight="1" x14ac:dyDescent="0.25">
      <c r="A213" s="51">
        <v>208</v>
      </c>
      <c r="B213" s="24"/>
      <c r="C213" s="24"/>
      <c r="D213" s="24"/>
      <c r="E213" s="24"/>
      <c r="F213" s="24"/>
      <c r="G213" s="139" t="str">
        <f>IF(C213="","",IF(C213="","",(VLOOKUP(C213,Listes!$B$31:$C$35,2,FALSE))))</f>
        <v/>
      </c>
      <c r="H213" s="24" t="str">
        <f t="shared" si="6"/>
        <v/>
      </c>
      <c r="I213" s="292"/>
      <c r="J213" s="114" t="str">
        <f>IF(G213="","",IF(G213="","",(VLOOKUP(G213,Listes!$C$31:$D$35,2,FALSE))))</f>
        <v/>
      </c>
      <c r="K213" s="111" t="str">
        <f>IF($G213="","",IF($C213=Listes!$B$32,IF(Forfaitaires!$E213&lt;=Listes!$B$53,(Forfaitaires!$E213*(VLOOKUP(Forfaitaires!$D213,Listes!$A$54:$E$60,2,FALSE))),IF(Forfaitaires!$E213&gt;Listes!$E$53,(Forfaitaires!$E213*(VLOOKUP(Forfaitaires!$D213,Listes!$A$54:$E$60,5,FALSE))),(Forfaitaires!$E213*(VLOOKUP(Forfaitaires!$D213,Listes!$A$54:$E$60,3,FALSE)))+(VLOOKUP(Forfaitaires!$D213,Listes!$A$54:$E$60,4,FALSE))))))</f>
        <v/>
      </c>
      <c r="L213" s="111" t="str">
        <f>IF($G213="","",IF($C213=Listes!$B$31,IF(Forfaitaires!$E213&lt;=Listes!$B$42,(Forfaitaires!$E213*(VLOOKUP(Forfaitaires!$D213,Listes!$A$43:$E$49,2,FALSE))),IF(Forfaitaires!$E213&gt;Listes!$D$42,(Forfaitaires!$E213*(VLOOKUP(Forfaitaires!$D213,Listes!$A$43:$E$49,5,FALSE))),(Forfaitaires!$E213*(VLOOKUP(Forfaitaires!$D213,Listes!$A$43:$E$49,3,FALSE)))+(VLOOKUP(Forfaitaires!$D213,Listes!$A$43:$E$49,4,FALSE))))))</f>
        <v/>
      </c>
      <c r="M213" s="111" t="str">
        <f>IF($G213="","",IF($C213=Listes!$B$34,Listes!$I$31,IF($C213=Listes!$B$35,(VLOOKUP(Forfaitaires!$F213,Listes!$E$31:$F$36,2,FALSE)),IF($C213=Listes!$B$33,IF(Forfaitaires!$E213&lt;Listes!$A$64,Forfaitaires!$E213*Listes!$A$65,IF(Forfaitaires!$E213&gt;Listes!$D$64,Forfaitaires!$E213*Listes!$D$65,((Forfaitaires!$E213*Listes!$B$65)+Listes!$C$65)))))))</f>
        <v/>
      </c>
      <c r="N213" s="114" t="str">
        <f t="shared" si="7"/>
        <v/>
      </c>
      <c r="O213" s="106"/>
    </row>
    <row r="214" spans="1:15" ht="20.100000000000001" customHeight="1" x14ac:dyDescent="0.25">
      <c r="A214" s="51">
        <v>209</v>
      </c>
      <c r="B214" s="24"/>
      <c r="C214" s="24"/>
      <c r="D214" s="24"/>
      <c r="E214" s="24"/>
      <c r="F214" s="24"/>
      <c r="G214" s="139" t="str">
        <f>IF(C214="","",IF(C214="","",(VLOOKUP(C214,Listes!$B$31:$C$35,2,FALSE))))</f>
        <v/>
      </c>
      <c r="H214" s="24" t="str">
        <f t="shared" si="6"/>
        <v/>
      </c>
      <c r="I214" s="292"/>
      <c r="J214" s="114" t="str">
        <f>IF(G214="","",IF(G214="","",(VLOOKUP(G214,Listes!$C$31:$D$35,2,FALSE))))</f>
        <v/>
      </c>
      <c r="K214" s="111" t="str">
        <f>IF($G214="","",IF($C214=Listes!$B$32,IF(Forfaitaires!$E214&lt;=Listes!$B$53,(Forfaitaires!$E214*(VLOOKUP(Forfaitaires!$D214,Listes!$A$54:$E$60,2,FALSE))),IF(Forfaitaires!$E214&gt;Listes!$E$53,(Forfaitaires!$E214*(VLOOKUP(Forfaitaires!$D214,Listes!$A$54:$E$60,5,FALSE))),(Forfaitaires!$E214*(VLOOKUP(Forfaitaires!$D214,Listes!$A$54:$E$60,3,FALSE)))+(VLOOKUP(Forfaitaires!$D214,Listes!$A$54:$E$60,4,FALSE))))))</f>
        <v/>
      </c>
      <c r="L214" s="111" t="str">
        <f>IF($G214="","",IF($C214=Listes!$B$31,IF(Forfaitaires!$E214&lt;=Listes!$B$42,(Forfaitaires!$E214*(VLOOKUP(Forfaitaires!$D214,Listes!$A$43:$E$49,2,FALSE))),IF(Forfaitaires!$E214&gt;Listes!$D$42,(Forfaitaires!$E214*(VLOOKUP(Forfaitaires!$D214,Listes!$A$43:$E$49,5,FALSE))),(Forfaitaires!$E214*(VLOOKUP(Forfaitaires!$D214,Listes!$A$43:$E$49,3,FALSE)))+(VLOOKUP(Forfaitaires!$D214,Listes!$A$43:$E$49,4,FALSE))))))</f>
        <v/>
      </c>
      <c r="M214" s="111" t="str">
        <f>IF($G214="","",IF($C214=Listes!$B$34,Listes!$I$31,IF($C214=Listes!$B$35,(VLOOKUP(Forfaitaires!$F214,Listes!$E$31:$F$36,2,FALSE)),IF($C214=Listes!$B$33,IF(Forfaitaires!$E214&lt;Listes!$A$64,Forfaitaires!$E214*Listes!$A$65,IF(Forfaitaires!$E214&gt;Listes!$D$64,Forfaitaires!$E214*Listes!$D$65,((Forfaitaires!$E214*Listes!$B$65)+Listes!$C$65)))))))</f>
        <v/>
      </c>
      <c r="N214" s="114" t="str">
        <f t="shared" si="7"/>
        <v/>
      </c>
      <c r="O214" s="106"/>
    </row>
    <row r="215" spans="1:15" ht="20.100000000000001" customHeight="1" x14ac:dyDescent="0.25">
      <c r="A215" s="51">
        <v>210</v>
      </c>
      <c r="B215" s="24"/>
      <c r="C215" s="24"/>
      <c r="D215" s="24"/>
      <c r="E215" s="24"/>
      <c r="F215" s="24"/>
      <c r="G215" s="139" t="str">
        <f>IF(C215="","",IF(C215="","",(VLOOKUP(C215,Listes!$B$31:$C$35,2,FALSE))))</f>
        <v/>
      </c>
      <c r="H215" s="24" t="str">
        <f t="shared" si="6"/>
        <v/>
      </c>
      <c r="I215" s="292"/>
      <c r="J215" s="114" t="str">
        <f>IF(G215="","",IF(G215="","",(VLOOKUP(G215,Listes!$C$31:$D$35,2,FALSE))))</f>
        <v/>
      </c>
      <c r="K215" s="111" t="str">
        <f>IF($G215="","",IF($C215=Listes!$B$32,IF(Forfaitaires!$E215&lt;=Listes!$B$53,(Forfaitaires!$E215*(VLOOKUP(Forfaitaires!$D215,Listes!$A$54:$E$60,2,FALSE))),IF(Forfaitaires!$E215&gt;Listes!$E$53,(Forfaitaires!$E215*(VLOOKUP(Forfaitaires!$D215,Listes!$A$54:$E$60,5,FALSE))),(Forfaitaires!$E215*(VLOOKUP(Forfaitaires!$D215,Listes!$A$54:$E$60,3,FALSE)))+(VLOOKUP(Forfaitaires!$D215,Listes!$A$54:$E$60,4,FALSE))))))</f>
        <v/>
      </c>
      <c r="L215" s="111" t="str">
        <f>IF($G215="","",IF($C215=Listes!$B$31,IF(Forfaitaires!$E215&lt;=Listes!$B$42,(Forfaitaires!$E215*(VLOOKUP(Forfaitaires!$D215,Listes!$A$43:$E$49,2,FALSE))),IF(Forfaitaires!$E215&gt;Listes!$D$42,(Forfaitaires!$E215*(VLOOKUP(Forfaitaires!$D215,Listes!$A$43:$E$49,5,FALSE))),(Forfaitaires!$E215*(VLOOKUP(Forfaitaires!$D215,Listes!$A$43:$E$49,3,FALSE)))+(VLOOKUP(Forfaitaires!$D215,Listes!$A$43:$E$49,4,FALSE))))))</f>
        <v/>
      </c>
      <c r="M215" s="111" t="str">
        <f>IF($G215="","",IF($C215=Listes!$B$34,Listes!$I$31,IF($C215=Listes!$B$35,(VLOOKUP(Forfaitaires!$F215,Listes!$E$31:$F$36,2,FALSE)),IF($C215=Listes!$B$33,IF(Forfaitaires!$E215&lt;Listes!$A$64,Forfaitaires!$E215*Listes!$A$65,IF(Forfaitaires!$E215&gt;Listes!$D$64,Forfaitaires!$E215*Listes!$D$65,((Forfaitaires!$E215*Listes!$B$65)+Listes!$C$65)))))))</f>
        <v/>
      </c>
      <c r="N215" s="114" t="str">
        <f t="shared" si="7"/>
        <v/>
      </c>
      <c r="O215" s="106"/>
    </row>
    <row r="216" spans="1:15" ht="20.100000000000001" customHeight="1" x14ac:dyDescent="0.25">
      <c r="A216" s="51">
        <v>211</v>
      </c>
      <c r="B216" s="24"/>
      <c r="C216" s="24"/>
      <c r="D216" s="24"/>
      <c r="E216" s="24"/>
      <c r="F216" s="24"/>
      <c r="G216" s="139" t="str">
        <f>IF(C216="","",IF(C216="","",(VLOOKUP(C216,Listes!$B$31:$C$35,2,FALSE))))</f>
        <v/>
      </c>
      <c r="H216" s="24" t="str">
        <f t="shared" si="6"/>
        <v/>
      </c>
      <c r="I216" s="292"/>
      <c r="J216" s="114" t="str">
        <f>IF(G216="","",IF(G216="","",(VLOOKUP(G216,Listes!$C$31:$D$35,2,FALSE))))</f>
        <v/>
      </c>
      <c r="K216" s="111" t="str">
        <f>IF($G216="","",IF($C216=Listes!$B$32,IF(Forfaitaires!$E216&lt;=Listes!$B$53,(Forfaitaires!$E216*(VLOOKUP(Forfaitaires!$D216,Listes!$A$54:$E$60,2,FALSE))),IF(Forfaitaires!$E216&gt;Listes!$E$53,(Forfaitaires!$E216*(VLOOKUP(Forfaitaires!$D216,Listes!$A$54:$E$60,5,FALSE))),(Forfaitaires!$E216*(VLOOKUP(Forfaitaires!$D216,Listes!$A$54:$E$60,3,FALSE)))+(VLOOKUP(Forfaitaires!$D216,Listes!$A$54:$E$60,4,FALSE))))))</f>
        <v/>
      </c>
      <c r="L216" s="111" t="str">
        <f>IF($G216="","",IF($C216=Listes!$B$31,IF(Forfaitaires!$E216&lt;=Listes!$B$42,(Forfaitaires!$E216*(VLOOKUP(Forfaitaires!$D216,Listes!$A$43:$E$49,2,FALSE))),IF(Forfaitaires!$E216&gt;Listes!$D$42,(Forfaitaires!$E216*(VLOOKUP(Forfaitaires!$D216,Listes!$A$43:$E$49,5,FALSE))),(Forfaitaires!$E216*(VLOOKUP(Forfaitaires!$D216,Listes!$A$43:$E$49,3,FALSE)))+(VLOOKUP(Forfaitaires!$D216,Listes!$A$43:$E$49,4,FALSE))))))</f>
        <v/>
      </c>
      <c r="M216" s="111" t="str">
        <f>IF($G216="","",IF($C216=Listes!$B$34,Listes!$I$31,IF($C216=Listes!$B$35,(VLOOKUP(Forfaitaires!$F216,Listes!$E$31:$F$36,2,FALSE)),IF($C216=Listes!$B$33,IF(Forfaitaires!$E216&lt;Listes!$A$64,Forfaitaires!$E216*Listes!$A$65,IF(Forfaitaires!$E216&gt;Listes!$D$64,Forfaitaires!$E216*Listes!$D$65,((Forfaitaires!$E216*Listes!$B$65)+Listes!$C$65)))))))</f>
        <v/>
      </c>
      <c r="N216" s="114" t="str">
        <f t="shared" si="7"/>
        <v/>
      </c>
      <c r="O216" s="106"/>
    </row>
    <row r="217" spans="1:15" ht="20.100000000000001" customHeight="1" x14ac:dyDescent="0.25">
      <c r="A217" s="51">
        <v>212</v>
      </c>
      <c r="B217" s="24"/>
      <c r="C217" s="24"/>
      <c r="D217" s="24"/>
      <c r="E217" s="24"/>
      <c r="F217" s="24"/>
      <c r="G217" s="139" t="str">
        <f>IF(C217="","",IF(C217="","",(VLOOKUP(C217,Listes!$B$31:$C$35,2,FALSE))))</f>
        <v/>
      </c>
      <c r="H217" s="24" t="str">
        <f t="shared" si="6"/>
        <v/>
      </c>
      <c r="I217" s="292"/>
      <c r="J217" s="114" t="str">
        <f>IF(G217="","",IF(G217="","",(VLOOKUP(G217,Listes!$C$31:$D$35,2,FALSE))))</f>
        <v/>
      </c>
      <c r="K217" s="111" t="str">
        <f>IF($G217="","",IF($C217=Listes!$B$32,IF(Forfaitaires!$E217&lt;=Listes!$B$53,(Forfaitaires!$E217*(VLOOKUP(Forfaitaires!$D217,Listes!$A$54:$E$60,2,FALSE))),IF(Forfaitaires!$E217&gt;Listes!$E$53,(Forfaitaires!$E217*(VLOOKUP(Forfaitaires!$D217,Listes!$A$54:$E$60,5,FALSE))),(Forfaitaires!$E217*(VLOOKUP(Forfaitaires!$D217,Listes!$A$54:$E$60,3,FALSE)))+(VLOOKUP(Forfaitaires!$D217,Listes!$A$54:$E$60,4,FALSE))))))</f>
        <v/>
      </c>
      <c r="L217" s="111" t="str">
        <f>IF($G217="","",IF($C217=Listes!$B$31,IF(Forfaitaires!$E217&lt;=Listes!$B$42,(Forfaitaires!$E217*(VLOOKUP(Forfaitaires!$D217,Listes!$A$43:$E$49,2,FALSE))),IF(Forfaitaires!$E217&gt;Listes!$D$42,(Forfaitaires!$E217*(VLOOKUP(Forfaitaires!$D217,Listes!$A$43:$E$49,5,FALSE))),(Forfaitaires!$E217*(VLOOKUP(Forfaitaires!$D217,Listes!$A$43:$E$49,3,FALSE)))+(VLOOKUP(Forfaitaires!$D217,Listes!$A$43:$E$49,4,FALSE))))))</f>
        <v/>
      </c>
      <c r="M217" s="111" t="str">
        <f>IF($G217="","",IF($C217=Listes!$B$34,Listes!$I$31,IF($C217=Listes!$B$35,(VLOOKUP(Forfaitaires!$F217,Listes!$E$31:$F$36,2,FALSE)),IF($C217=Listes!$B$33,IF(Forfaitaires!$E217&lt;Listes!$A$64,Forfaitaires!$E217*Listes!$A$65,IF(Forfaitaires!$E217&gt;Listes!$D$64,Forfaitaires!$E217*Listes!$D$65,((Forfaitaires!$E217*Listes!$B$65)+Listes!$C$65)))))))</f>
        <v/>
      </c>
      <c r="N217" s="114" t="str">
        <f t="shared" si="7"/>
        <v/>
      </c>
      <c r="O217" s="106"/>
    </row>
    <row r="218" spans="1:15" ht="20.100000000000001" customHeight="1" x14ac:dyDescent="0.25">
      <c r="A218" s="51">
        <v>213</v>
      </c>
      <c r="B218" s="24"/>
      <c r="C218" s="24"/>
      <c r="D218" s="24"/>
      <c r="E218" s="24"/>
      <c r="F218" s="24"/>
      <c r="G218" s="139" t="str">
        <f>IF(C218="","",IF(C218="","",(VLOOKUP(C218,Listes!$B$31:$C$35,2,FALSE))))</f>
        <v/>
      </c>
      <c r="H218" s="24" t="str">
        <f t="shared" si="6"/>
        <v/>
      </c>
      <c r="I218" s="292"/>
      <c r="J218" s="114" t="str">
        <f>IF(G218="","",IF(G218="","",(VLOOKUP(G218,Listes!$C$31:$D$35,2,FALSE))))</f>
        <v/>
      </c>
      <c r="K218" s="111" t="str">
        <f>IF($G218="","",IF($C218=Listes!$B$32,IF(Forfaitaires!$E218&lt;=Listes!$B$53,(Forfaitaires!$E218*(VLOOKUP(Forfaitaires!$D218,Listes!$A$54:$E$60,2,FALSE))),IF(Forfaitaires!$E218&gt;Listes!$E$53,(Forfaitaires!$E218*(VLOOKUP(Forfaitaires!$D218,Listes!$A$54:$E$60,5,FALSE))),(Forfaitaires!$E218*(VLOOKUP(Forfaitaires!$D218,Listes!$A$54:$E$60,3,FALSE)))+(VLOOKUP(Forfaitaires!$D218,Listes!$A$54:$E$60,4,FALSE))))))</f>
        <v/>
      </c>
      <c r="L218" s="111" t="str">
        <f>IF($G218="","",IF($C218=Listes!$B$31,IF(Forfaitaires!$E218&lt;=Listes!$B$42,(Forfaitaires!$E218*(VLOOKUP(Forfaitaires!$D218,Listes!$A$43:$E$49,2,FALSE))),IF(Forfaitaires!$E218&gt;Listes!$D$42,(Forfaitaires!$E218*(VLOOKUP(Forfaitaires!$D218,Listes!$A$43:$E$49,5,FALSE))),(Forfaitaires!$E218*(VLOOKUP(Forfaitaires!$D218,Listes!$A$43:$E$49,3,FALSE)))+(VLOOKUP(Forfaitaires!$D218,Listes!$A$43:$E$49,4,FALSE))))))</f>
        <v/>
      </c>
      <c r="M218" s="111" t="str">
        <f>IF($G218="","",IF($C218=Listes!$B$34,Listes!$I$31,IF($C218=Listes!$B$35,(VLOOKUP(Forfaitaires!$F218,Listes!$E$31:$F$36,2,FALSE)),IF($C218=Listes!$B$33,IF(Forfaitaires!$E218&lt;Listes!$A$64,Forfaitaires!$E218*Listes!$A$65,IF(Forfaitaires!$E218&gt;Listes!$D$64,Forfaitaires!$E218*Listes!$D$65,((Forfaitaires!$E218*Listes!$B$65)+Listes!$C$65)))))))</f>
        <v/>
      </c>
      <c r="N218" s="114" t="str">
        <f t="shared" si="7"/>
        <v/>
      </c>
      <c r="O218" s="106"/>
    </row>
    <row r="219" spans="1:15" ht="20.100000000000001" customHeight="1" x14ac:dyDescent="0.25">
      <c r="A219" s="51">
        <v>214</v>
      </c>
      <c r="B219" s="24"/>
      <c r="C219" s="24"/>
      <c r="D219" s="24"/>
      <c r="E219" s="24"/>
      <c r="F219" s="24"/>
      <c r="G219" s="139" t="str">
        <f>IF(C219="","",IF(C219="","",(VLOOKUP(C219,Listes!$B$31:$C$35,2,FALSE))))</f>
        <v/>
      </c>
      <c r="H219" s="24" t="str">
        <f t="shared" si="6"/>
        <v/>
      </c>
      <c r="I219" s="292"/>
      <c r="J219" s="114" t="str">
        <f>IF(G219="","",IF(G219="","",(VLOOKUP(G219,Listes!$C$31:$D$35,2,FALSE))))</f>
        <v/>
      </c>
      <c r="K219" s="111" t="str">
        <f>IF($G219="","",IF($C219=Listes!$B$32,IF(Forfaitaires!$E219&lt;=Listes!$B$53,(Forfaitaires!$E219*(VLOOKUP(Forfaitaires!$D219,Listes!$A$54:$E$60,2,FALSE))),IF(Forfaitaires!$E219&gt;Listes!$E$53,(Forfaitaires!$E219*(VLOOKUP(Forfaitaires!$D219,Listes!$A$54:$E$60,5,FALSE))),(Forfaitaires!$E219*(VLOOKUP(Forfaitaires!$D219,Listes!$A$54:$E$60,3,FALSE)))+(VLOOKUP(Forfaitaires!$D219,Listes!$A$54:$E$60,4,FALSE))))))</f>
        <v/>
      </c>
      <c r="L219" s="111" t="str">
        <f>IF($G219="","",IF($C219=Listes!$B$31,IF(Forfaitaires!$E219&lt;=Listes!$B$42,(Forfaitaires!$E219*(VLOOKUP(Forfaitaires!$D219,Listes!$A$43:$E$49,2,FALSE))),IF(Forfaitaires!$E219&gt;Listes!$D$42,(Forfaitaires!$E219*(VLOOKUP(Forfaitaires!$D219,Listes!$A$43:$E$49,5,FALSE))),(Forfaitaires!$E219*(VLOOKUP(Forfaitaires!$D219,Listes!$A$43:$E$49,3,FALSE)))+(VLOOKUP(Forfaitaires!$D219,Listes!$A$43:$E$49,4,FALSE))))))</f>
        <v/>
      </c>
      <c r="M219" s="111" t="str">
        <f>IF($G219="","",IF($C219=Listes!$B$34,Listes!$I$31,IF($C219=Listes!$B$35,(VLOOKUP(Forfaitaires!$F219,Listes!$E$31:$F$36,2,FALSE)),IF($C219=Listes!$B$33,IF(Forfaitaires!$E219&lt;Listes!$A$64,Forfaitaires!$E219*Listes!$A$65,IF(Forfaitaires!$E219&gt;Listes!$D$64,Forfaitaires!$E219*Listes!$D$65,((Forfaitaires!$E219*Listes!$B$65)+Listes!$C$65)))))))</f>
        <v/>
      </c>
      <c r="N219" s="114" t="str">
        <f t="shared" si="7"/>
        <v/>
      </c>
      <c r="O219" s="106"/>
    </row>
    <row r="220" spans="1:15" ht="20.100000000000001" customHeight="1" x14ac:dyDescent="0.25">
      <c r="A220" s="51">
        <v>215</v>
      </c>
      <c r="B220" s="24"/>
      <c r="C220" s="24"/>
      <c r="D220" s="24"/>
      <c r="E220" s="24"/>
      <c r="F220" s="24"/>
      <c r="G220" s="139" t="str">
        <f>IF(C220="","",IF(C220="","",(VLOOKUP(C220,Listes!$B$31:$C$35,2,FALSE))))</f>
        <v/>
      </c>
      <c r="H220" s="24" t="str">
        <f t="shared" si="6"/>
        <v/>
      </c>
      <c r="I220" s="292"/>
      <c r="J220" s="114" t="str">
        <f>IF(G220="","",IF(G220="","",(VLOOKUP(G220,Listes!$C$31:$D$35,2,FALSE))))</f>
        <v/>
      </c>
      <c r="K220" s="111" t="str">
        <f>IF($G220="","",IF($C220=Listes!$B$32,IF(Forfaitaires!$E220&lt;=Listes!$B$53,(Forfaitaires!$E220*(VLOOKUP(Forfaitaires!$D220,Listes!$A$54:$E$60,2,FALSE))),IF(Forfaitaires!$E220&gt;Listes!$E$53,(Forfaitaires!$E220*(VLOOKUP(Forfaitaires!$D220,Listes!$A$54:$E$60,5,FALSE))),(Forfaitaires!$E220*(VLOOKUP(Forfaitaires!$D220,Listes!$A$54:$E$60,3,FALSE)))+(VLOOKUP(Forfaitaires!$D220,Listes!$A$54:$E$60,4,FALSE))))))</f>
        <v/>
      </c>
      <c r="L220" s="111" t="str">
        <f>IF($G220="","",IF($C220=Listes!$B$31,IF(Forfaitaires!$E220&lt;=Listes!$B$42,(Forfaitaires!$E220*(VLOOKUP(Forfaitaires!$D220,Listes!$A$43:$E$49,2,FALSE))),IF(Forfaitaires!$E220&gt;Listes!$D$42,(Forfaitaires!$E220*(VLOOKUP(Forfaitaires!$D220,Listes!$A$43:$E$49,5,FALSE))),(Forfaitaires!$E220*(VLOOKUP(Forfaitaires!$D220,Listes!$A$43:$E$49,3,FALSE)))+(VLOOKUP(Forfaitaires!$D220,Listes!$A$43:$E$49,4,FALSE))))))</f>
        <v/>
      </c>
      <c r="M220" s="111" t="str">
        <f>IF($G220="","",IF($C220=Listes!$B$34,Listes!$I$31,IF($C220=Listes!$B$35,(VLOOKUP(Forfaitaires!$F220,Listes!$E$31:$F$36,2,FALSE)),IF($C220=Listes!$B$33,IF(Forfaitaires!$E220&lt;Listes!$A$64,Forfaitaires!$E220*Listes!$A$65,IF(Forfaitaires!$E220&gt;Listes!$D$64,Forfaitaires!$E220*Listes!$D$65,((Forfaitaires!$E220*Listes!$B$65)+Listes!$C$65)))))))</f>
        <v/>
      </c>
      <c r="N220" s="114" t="str">
        <f t="shared" si="7"/>
        <v/>
      </c>
      <c r="O220" s="106"/>
    </row>
    <row r="221" spans="1:15" ht="20.100000000000001" customHeight="1" x14ac:dyDescent="0.25">
      <c r="A221" s="51">
        <v>216</v>
      </c>
      <c r="B221" s="24"/>
      <c r="C221" s="24"/>
      <c r="D221" s="24"/>
      <c r="E221" s="24"/>
      <c r="F221" s="24"/>
      <c r="G221" s="139" t="str">
        <f>IF(C221="","",IF(C221="","",(VLOOKUP(C221,Listes!$B$31:$C$35,2,FALSE))))</f>
        <v/>
      </c>
      <c r="H221" s="24" t="str">
        <f t="shared" si="6"/>
        <v/>
      </c>
      <c r="I221" s="292"/>
      <c r="J221" s="114" t="str">
        <f>IF(G221="","",IF(G221="","",(VLOOKUP(G221,Listes!$C$31:$D$35,2,FALSE))))</f>
        <v/>
      </c>
      <c r="K221" s="111" t="str">
        <f>IF($G221="","",IF($C221=Listes!$B$32,IF(Forfaitaires!$E221&lt;=Listes!$B$53,(Forfaitaires!$E221*(VLOOKUP(Forfaitaires!$D221,Listes!$A$54:$E$60,2,FALSE))),IF(Forfaitaires!$E221&gt;Listes!$E$53,(Forfaitaires!$E221*(VLOOKUP(Forfaitaires!$D221,Listes!$A$54:$E$60,5,FALSE))),(Forfaitaires!$E221*(VLOOKUP(Forfaitaires!$D221,Listes!$A$54:$E$60,3,FALSE)))+(VLOOKUP(Forfaitaires!$D221,Listes!$A$54:$E$60,4,FALSE))))))</f>
        <v/>
      </c>
      <c r="L221" s="111" t="str">
        <f>IF($G221="","",IF($C221=Listes!$B$31,IF(Forfaitaires!$E221&lt;=Listes!$B$42,(Forfaitaires!$E221*(VLOOKUP(Forfaitaires!$D221,Listes!$A$43:$E$49,2,FALSE))),IF(Forfaitaires!$E221&gt;Listes!$D$42,(Forfaitaires!$E221*(VLOOKUP(Forfaitaires!$D221,Listes!$A$43:$E$49,5,FALSE))),(Forfaitaires!$E221*(VLOOKUP(Forfaitaires!$D221,Listes!$A$43:$E$49,3,FALSE)))+(VLOOKUP(Forfaitaires!$D221,Listes!$A$43:$E$49,4,FALSE))))))</f>
        <v/>
      </c>
      <c r="M221" s="111" t="str">
        <f>IF($G221="","",IF($C221=Listes!$B$34,Listes!$I$31,IF($C221=Listes!$B$35,(VLOOKUP(Forfaitaires!$F221,Listes!$E$31:$F$36,2,FALSE)),IF($C221=Listes!$B$33,IF(Forfaitaires!$E221&lt;Listes!$A$64,Forfaitaires!$E221*Listes!$A$65,IF(Forfaitaires!$E221&gt;Listes!$D$64,Forfaitaires!$E221*Listes!$D$65,((Forfaitaires!$E221*Listes!$B$65)+Listes!$C$65)))))))</f>
        <v/>
      </c>
      <c r="N221" s="114" t="str">
        <f t="shared" si="7"/>
        <v/>
      </c>
      <c r="O221" s="106"/>
    </row>
    <row r="222" spans="1:15" ht="20.100000000000001" customHeight="1" x14ac:dyDescent="0.25">
      <c r="A222" s="51">
        <v>217</v>
      </c>
      <c r="B222" s="24"/>
      <c r="C222" s="24"/>
      <c r="D222" s="24"/>
      <c r="E222" s="24"/>
      <c r="F222" s="24"/>
      <c r="G222" s="139" t="str">
        <f>IF(C222="","",IF(C222="","",(VLOOKUP(C222,Listes!$B$31:$C$35,2,FALSE))))</f>
        <v/>
      </c>
      <c r="H222" s="24" t="str">
        <f t="shared" si="6"/>
        <v/>
      </c>
      <c r="I222" s="292"/>
      <c r="J222" s="114" t="str">
        <f>IF(G222="","",IF(G222="","",(VLOOKUP(G222,Listes!$C$31:$D$35,2,FALSE))))</f>
        <v/>
      </c>
      <c r="K222" s="111" t="str">
        <f>IF($G222="","",IF($C222=Listes!$B$32,IF(Forfaitaires!$E222&lt;=Listes!$B$53,(Forfaitaires!$E222*(VLOOKUP(Forfaitaires!$D222,Listes!$A$54:$E$60,2,FALSE))),IF(Forfaitaires!$E222&gt;Listes!$E$53,(Forfaitaires!$E222*(VLOOKUP(Forfaitaires!$D222,Listes!$A$54:$E$60,5,FALSE))),(Forfaitaires!$E222*(VLOOKUP(Forfaitaires!$D222,Listes!$A$54:$E$60,3,FALSE)))+(VLOOKUP(Forfaitaires!$D222,Listes!$A$54:$E$60,4,FALSE))))))</f>
        <v/>
      </c>
      <c r="L222" s="111" t="str">
        <f>IF($G222="","",IF($C222=Listes!$B$31,IF(Forfaitaires!$E222&lt;=Listes!$B$42,(Forfaitaires!$E222*(VLOOKUP(Forfaitaires!$D222,Listes!$A$43:$E$49,2,FALSE))),IF(Forfaitaires!$E222&gt;Listes!$D$42,(Forfaitaires!$E222*(VLOOKUP(Forfaitaires!$D222,Listes!$A$43:$E$49,5,FALSE))),(Forfaitaires!$E222*(VLOOKUP(Forfaitaires!$D222,Listes!$A$43:$E$49,3,FALSE)))+(VLOOKUP(Forfaitaires!$D222,Listes!$A$43:$E$49,4,FALSE))))))</f>
        <v/>
      </c>
      <c r="M222" s="111" t="str">
        <f>IF($G222="","",IF($C222=Listes!$B$34,Listes!$I$31,IF($C222=Listes!$B$35,(VLOOKUP(Forfaitaires!$F222,Listes!$E$31:$F$36,2,FALSE)),IF($C222=Listes!$B$33,IF(Forfaitaires!$E222&lt;Listes!$A$64,Forfaitaires!$E222*Listes!$A$65,IF(Forfaitaires!$E222&gt;Listes!$D$64,Forfaitaires!$E222*Listes!$D$65,((Forfaitaires!$E222*Listes!$B$65)+Listes!$C$65)))))))</f>
        <v/>
      </c>
      <c r="N222" s="114" t="str">
        <f t="shared" si="7"/>
        <v/>
      </c>
      <c r="O222" s="106"/>
    </row>
    <row r="223" spans="1:15" ht="20.100000000000001" customHeight="1" x14ac:dyDescent="0.25">
      <c r="A223" s="51">
        <v>218</v>
      </c>
      <c r="B223" s="24"/>
      <c r="C223" s="24"/>
      <c r="D223" s="24"/>
      <c r="E223" s="24"/>
      <c r="F223" s="24"/>
      <c r="G223" s="139" t="str">
        <f>IF(C223="","",IF(C223="","",(VLOOKUP(C223,Listes!$B$31:$C$35,2,FALSE))))</f>
        <v/>
      </c>
      <c r="H223" s="24" t="str">
        <f t="shared" si="6"/>
        <v/>
      </c>
      <c r="I223" s="292"/>
      <c r="J223" s="114" t="str">
        <f>IF(G223="","",IF(G223="","",(VLOOKUP(G223,Listes!$C$31:$D$35,2,FALSE))))</f>
        <v/>
      </c>
      <c r="K223" s="111" t="str">
        <f>IF($G223="","",IF($C223=Listes!$B$32,IF(Forfaitaires!$E223&lt;=Listes!$B$53,(Forfaitaires!$E223*(VLOOKUP(Forfaitaires!$D223,Listes!$A$54:$E$60,2,FALSE))),IF(Forfaitaires!$E223&gt;Listes!$E$53,(Forfaitaires!$E223*(VLOOKUP(Forfaitaires!$D223,Listes!$A$54:$E$60,5,FALSE))),(Forfaitaires!$E223*(VLOOKUP(Forfaitaires!$D223,Listes!$A$54:$E$60,3,FALSE)))+(VLOOKUP(Forfaitaires!$D223,Listes!$A$54:$E$60,4,FALSE))))))</f>
        <v/>
      </c>
      <c r="L223" s="111" t="str">
        <f>IF($G223="","",IF($C223=Listes!$B$31,IF(Forfaitaires!$E223&lt;=Listes!$B$42,(Forfaitaires!$E223*(VLOOKUP(Forfaitaires!$D223,Listes!$A$43:$E$49,2,FALSE))),IF(Forfaitaires!$E223&gt;Listes!$D$42,(Forfaitaires!$E223*(VLOOKUP(Forfaitaires!$D223,Listes!$A$43:$E$49,5,FALSE))),(Forfaitaires!$E223*(VLOOKUP(Forfaitaires!$D223,Listes!$A$43:$E$49,3,FALSE)))+(VLOOKUP(Forfaitaires!$D223,Listes!$A$43:$E$49,4,FALSE))))))</f>
        <v/>
      </c>
      <c r="M223" s="111" t="str">
        <f>IF($G223="","",IF($C223=Listes!$B$34,Listes!$I$31,IF($C223=Listes!$B$35,(VLOOKUP(Forfaitaires!$F223,Listes!$E$31:$F$36,2,FALSE)),IF($C223=Listes!$B$33,IF(Forfaitaires!$E223&lt;Listes!$A$64,Forfaitaires!$E223*Listes!$A$65,IF(Forfaitaires!$E223&gt;Listes!$D$64,Forfaitaires!$E223*Listes!$D$65,((Forfaitaires!$E223*Listes!$B$65)+Listes!$C$65)))))))</f>
        <v/>
      </c>
      <c r="N223" s="114" t="str">
        <f t="shared" si="7"/>
        <v/>
      </c>
      <c r="O223" s="106"/>
    </row>
    <row r="224" spans="1:15" ht="20.100000000000001" customHeight="1" x14ac:dyDescent="0.25">
      <c r="A224" s="51">
        <v>219</v>
      </c>
      <c r="B224" s="24"/>
      <c r="C224" s="24"/>
      <c r="D224" s="24"/>
      <c r="E224" s="24"/>
      <c r="F224" s="24"/>
      <c r="G224" s="139" t="str">
        <f>IF(C224="","",IF(C224="","",(VLOOKUP(C224,Listes!$B$31:$C$35,2,FALSE))))</f>
        <v/>
      </c>
      <c r="H224" s="24" t="str">
        <f t="shared" si="6"/>
        <v/>
      </c>
      <c r="I224" s="292"/>
      <c r="J224" s="114" t="str">
        <f>IF(G224="","",IF(G224="","",(VLOOKUP(G224,Listes!$C$31:$D$35,2,FALSE))))</f>
        <v/>
      </c>
      <c r="K224" s="111" t="str">
        <f>IF($G224="","",IF($C224=Listes!$B$32,IF(Forfaitaires!$E224&lt;=Listes!$B$53,(Forfaitaires!$E224*(VLOOKUP(Forfaitaires!$D224,Listes!$A$54:$E$60,2,FALSE))),IF(Forfaitaires!$E224&gt;Listes!$E$53,(Forfaitaires!$E224*(VLOOKUP(Forfaitaires!$D224,Listes!$A$54:$E$60,5,FALSE))),(Forfaitaires!$E224*(VLOOKUP(Forfaitaires!$D224,Listes!$A$54:$E$60,3,FALSE)))+(VLOOKUP(Forfaitaires!$D224,Listes!$A$54:$E$60,4,FALSE))))))</f>
        <v/>
      </c>
      <c r="L224" s="111" t="str">
        <f>IF($G224="","",IF($C224=Listes!$B$31,IF(Forfaitaires!$E224&lt;=Listes!$B$42,(Forfaitaires!$E224*(VLOOKUP(Forfaitaires!$D224,Listes!$A$43:$E$49,2,FALSE))),IF(Forfaitaires!$E224&gt;Listes!$D$42,(Forfaitaires!$E224*(VLOOKUP(Forfaitaires!$D224,Listes!$A$43:$E$49,5,FALSE))),(Forfaitaires!$E224*(VLOOKUP(Forfaitaires!$D224,Listes!$A$43:$E$49,3,FALSE)))+(VLOOKUP(Forfaitaires!$D224,Listes!$A$43:$E$49,4,FALSE))))))</f>
        <v/>
      </c>
      <c r="M224" s="111" t="str">
        <f>IF($G224="","",IF($C224=Listes!$B$34,Listes!$I$31,IF($C224=Listes!$B$35,(VLOOKUP(Forfaitaires!$F224,Listes!$E$31:$F$36,2,FALSE)),IF($C224=Listes!$B$33,IF(Forfaitaires!$E224&lt;Listes!$A$64,Forfaitaires!$E224*Listes!$A$65,IF(Forfaitaires!$E224&gt;Listes!$D$64,Forfaitaires!$E224*Listes!$D$65,((Forfaitaires!$E224*Listes!$B$65)+Listes!$C$65)))))))</f>
        <v/>
      </c>
      <c r="N224" s="114" t="str">
        <f t="shared" si="7"/>
        <v/>
      </c>
      <c r="O224" s="106"/>
    </row>
    <row r="225" spans="1:15" ht="20.100000000000001" customHeight="1" x14ac:dyDescent="0.25">
      <c r="A225" s="51">
        <v>220</v>
      </c>
      <c r="B225" s="24"/>
      <c r="C225" s="24"/>
      <c r="D225" s="24"/>
      <c r="E225" s="24"/>
      <c r="F225" s="24"/>
      <c r="G225" s="139" t="str">
        <f>IF(C225="","",IF(C225="","",(VLOOKUP(C225,Listes!$B$31:$C$35,2,FALSE))))</f>
        <v/>
      </c>
      <c r="H225" s="24" t="str">
        <f t="shared" si="6"/>
        <v/>
      </c>
      <c r="I225" s="292"/>
      <c r="J225" s="114" t="str">
        <f>IF(G225="","",IF(G225="","",(VLOOKUP(G225,Listes!$C$31:$D$35,2,FALSE))))</f>
        <v/>
      </c>
      <c r="K225" s="111" t="str">
        <f>IF($G225="","",IF($C225=Listes!$B$32,IF(Forfaitaires!$E225&lt;=Listes!$B$53,(Forfaitaires!$E225*(VLOOKUP(Forfaitaires!$D225,Listes!$A$54:$E$60,2,FALSE))),IF(Forfaitaires!$E225&gt;Listes!$E$53,(Forfaitaires!$E225*(VLOOKUP(Forfaitaires!$D225,Listes!$A$54:$E$60,5,FALSE))),(Forfaitaires!$E225*(VLOOKUP(Forfaitaires!$D225,Listes!$A$54:$E$60,3,FALSE)))+(VLOOKUP(Forfaitaires!$D225,Listes!$A$54:$E$60,4,FALSE))))))</f>
        <v/>
      </c>
      <c r="L225" s="111" t="str">
        <f>IF($G225="","",IF($C225=Listes!$B$31,IF(Forfaitaires!$E225&lt;=Listes!$B$42,(Forfaitaires!$E225*(VLOOKUP(Forfaitaires!$D225,Listes!$A$43:$E$49,2,FALSE))),IF(Forfaitaires!$E225&gt;Listes!$D$42,(Forfaitaires!$E225*(VLOOKUP(Forfaitaires!$D225,Listes!$A$43:$E$49,5,FALSE))),(Forfaitaires!$E225*(VLOOKUP(Forfaitaires!$D225,Listes!$A$43:$E$49,3,FALSE)))+(VLOOKUP(Forfaitaires!$D225,Listes!$A$43:$E$49,4,FALSE))))))</f>
        <v/>
      </c>
      <c r="M225" s="111" t="str">
        <f>IF($G225="","",IF($C225=Listes!$B$34,Listes!$I$31,IF($C225=Listes!$B$35,(VLOOKUP(Forfaitaires!$F225,Listes!$E$31:$F$36,2,FALSE)),IF($C225=Listes!$B$33,IF(Forfaitaires!$E225&lt;Listes!$A$64,Forfaitaires!$E225*Listes!$A$65,IF(Forfaitaires!$E225&gt;Listes!$D$64,Forfaitaires!$E225*Listes!$D$65,((Forfaitaires!$E225*Listes!$B$65)+Listes!$C$65)))))))</f>
        <v/>
      </c>
      <c r="N225" s="114" t="str">
        <f t="shared" si="7"/>
        <v/>
      </c>
      <c r="O225" s="106"/>
    </row>
    <row r="226" spans="1:15" ht="20.100000000000001" customHeight="1" x14ac:dyDescent="0.25">
      <c r="A226" s="51">
        <v>221</v>
      </c>
      <c r="B226" s="24"/>
      <c r="C226" s="24"/>
      <c r="D226" s="24"/>
      <c r="E226" s="24"/>
      <c r="F226" s="24"/>
      <c r="G226" s="139" t="str">
        <f>IF(C226="","",IF(C226="","",(VLOOKUP(C226,Listes!$B$31:$C$35,2,FALSE))))</f>
        <v/>
      </c>
      <c r="H226" s="24" t="str">
        <f t="shared" si="6"/>
        <v/>
      </c>
      <c r="I226" s="292"/>
      <c r="J226" s="114" t="str">
        <f>IF(G226="","",IF(G226="","",(VLOOKUP(G226,Listes!$C$31:$D$35,2,FALSE))))</f>
        <v/>
      </c>
      <c r="K226" s="111" t="str">
        <f>IF($G226="","",IF($C226=Listes!$B$32,IF(Forfaitaires!$E226&lt;=Listes!$B$53,(Forfaitaires!$E226*(VLOOKUP(Forfaitaires!$D226,Listes!$A$54:$E$60,2,FALSE))),IF(Forfaitaires!$E226&gt;Listes!$E$53,(Forfaitaires!$E226*(VLOOKUP(Forfaitaires!$D226,Listes!$A$54:$E$60,5,FALSE))),(Forfaitaires!$E226*(VLOOKUP(Forfaitaires!$D226,Listes!$A$54:$E$60,3,FALSE)))+(VLOOKUP(Forfaitaires!$D226,Listes!$A$54:$E$60,4,FALSE))))))</f>
        <v/>
      </c>
      <c r="L226" s="111" t="str">
        <f>IF($G226="","",IF($C226=Listes!$B$31,IF(Forfaitaires!$E226&lt;=Listes!$B$42,(Forfaitaires!$E226*(VLOOKUP(Forfaitaires!$D226,Listes!$A$43:$E$49,2,FALSE))),IF(Forfaitaires!$E226&gt;Listes!$D$42,(Forfaitaires!$E226*(VLOOKUP(Forfaitaires!$D226,Listes!$A$43:$E$49,5,FALSE))),(Forfaitaires!$E226*(VLOOKUP(Forfaitaires!$D226,Listes!$A$43:$E$49,3,FALSE)))+(VLOOKUP(Forfaitaires!$D226,Listes!$A$43:$E$49,4,FALSE))))))</f>
        <v/>
      </c>
      <c r="M226" s="111" t="str">
        <f>IF($G226="","",IF($C226=Listes!$B$34,Listes!$I$31,IF($C226=Listes!$B$35,(VLOOKUP(Forfaitaires!$F226,Listes!$E$31:$F$36,2,FALSE)),IF($C226=Listes!$B$33,IF(Forfaitaires!$E226&lt;Listes!$A$64,Forfaitaires!$E226*Listes!$A$65,IF(Forfaitaires!$E226&gt;Listes!$D$64,Forfaitaires!$E226*Listes!$D$65,((Forfaitaires!$E226*Listes!$B$65)+Listes!$C$65)))))))</f>
        <v/>
      </c>
      <c r="N226" s="114" t="str">
        <f t="shared" si="7"/>
        <v/>
      </c>
      <c r="O226" s="106"/>
    </row>
    <row r="227" spans="1:15" ht="20.100000000000001" customHeight="1" x14ac:dyDescent="0.25">
      <c r="A227" s="51">
        <v>222</v>
      </c>
      <c r="B227" s="24"/>
      <c r="C227" s="24"/>
      <c r="D227" s="24"/>
      <c r="E227" s="24"/>
      <c r="F227" s="24"/>
      <c r="G227" s="139" t="str">
        <f>IF(C227="","",IF(C227="","",(VLOOKUP(C227,Listes!$B$31:$C$35,2,FALSE))))</f>
        <v/>
      </c>
      <c r="H227" s="24" t="str">
        <f t="shared" si="6"/>
        <v/>
      </c>
      <c r="I227" s="292"/>
      <c r="J227" s="114" t="str">
        <f>IF(G227="","",IF(G227="","",(VLOOKUP(G227,Listes!$C$31:$D$35,2,FALSE))))</f>
        <v/>
      </c>
      <c r="K227" s="111" t="str">
        <f>IF($G227="","",IF($C227=Listes!$B$32,IF(Forfaitaires!$E227&lt;=Listes!$B$53,(Forfaitaires!$E227*(VLOOKUP(Forfaitaires!$D227,Listes!$A$54:$E$60,2,FALSE))),IF(Forfaitaires!$E227&gt;Listes!$E$53,(Forfaitaires!$E227*(VLOOKUP(Forfaitaires!$D227,Listes!$A$54:$E$60,5,FALSE))),(Forfaitaires!$E227*(VLOOKUP(Forfaitaires!$D227,Listes!$A$54:$E$60,3,FALSE)))+(VLOOKUP(Forfaitaires!$D227,Listes!$A$54:$E$60,4,FALSE))))))</f>
        <v/>
      </c>
      <c r="L227" s="111" t="str">
        <f>IF($G227="","",IF($C227=Listes!$B$31,IF(Forfaitaires!$E227&lt;=Listes!$B$42,(Forfaitaires!$E227*(VLOOKUP(Forfaitaires!$D227,Listes!$A$43:$E$49,2,FALSE))),IF(Forfaitaires!$E227&gt;Listes!$D$42,(Forfaitaires!$E227*(VLOOKUP(Forfaitaires!$D227,Listes!$A$43:$E$49,5,FALSE))),(Forfaitaires!$E227*(VLOOKUP(Forfaitaires!$D227,Listes!$A$43:$E$49,3,FALSE)))+(VLOOKUP(Forfaitaires!$D227,Listes!$A$43:$E$49,4,FALSE))))))</f>
        <v/>
      </c>
      <c r="M227" s="111" t="str">
        <f>IF($G227="","",IF($C227=Listes!$B$34,Listes!$I$31,IF($C227=Listes!$B$35,(VLOOKUP(Forfaitaires!$F227,Listes!$E$31:$F$36,2,FALSE)),IF($C227=Listes!$B$33,IF(Forfaitaires!$E227&lt;Listes!$A$64,Forfaitaires!$E227*Listes!$A$65,IF(Forfaitaires!$E227&gt;Listes!$D$64,Forfaitaires!$E227*Listes!$D$65,((Forfaitaires!$E227*Listes!$B$65)+Listes!$C$65)))))))</f>
        <v/>
      </c>
      <c r="N227" s="114" t="str">
        <f t="shared" si="7"/>
        <v/>
      </c>
      <c r="O227" s="106"/>
    </row>
    <row r="228" spans="1:15" ht="20.100000000000001" customHeight="1" x14ac:dyDescent="0.25">
      <c r="A228" s="51">
        <v>223</v>
      </c>
      <c r="B228" s="24"/>
      <c r="C228" s="24"/>
      <c r="D228" s="24"/>
      <c r="E228" s="24"/>
      <c r="F228" s="24"/>
      <c r="G228" s="139" t="str">
        <f>IF(C228="","",IF(C228="","",(VLOOKUP(C228,Listes!$B$31:$C$35,2,FALSE))))</f>
        <v/>
      </c>
      <c r="H228" s="24" t="str">
        <f t="shared" si="6"/>
        <v/>
      </c>
      <c r="I228" s="292"/>
      <c r="J228" s="114" t="str">
        <f>IF(G228="","",IF(G228="","",(VLOOKUP(G228,Listes!$C$31:$D$35,2,FALSE))))</f>
        <v/>
      </c>
      <c r="K228" s="111" t="str">
        <f>IF($G228="","",IF($C228=Listes!$B$32,IF(Forfaitaires!$E228&lt;=Listes!$B$53,(Forfaitaires!$E228*(VLOOKUP(Forfaitaires!$D228,Listes!$A$54:$E$60,2,FALSE))),IF(Forfaitaires!$E228&gt;Listes!$E$53,(Forfaitaires!$E228*(VLOOKUP(Forfaitaires!$D228,Listes!$A$54:$E$60,5,FALSE))),(Forfaitaires!$E228*(VLOOKUP(Forfaitaires!$D228,Listes!$A$54:$E$60,3,FALSE)))+(VLOOKUP(Forfaitaires!$D228,Listes!$A$54:$E$60,4,FALSE))))))</f>
        <v/>
      </c>
      <c r="L228" s="111" t="str">
        <f>IF($G228="","",IF($C228=Listes!$B$31,IF(Forfaitaires!$E228&lt;=Listes!$B$42,(Forfaitaires!$E228*(VLOOKUP(Forfaitaires!$D228,Listes!$A$43:$E$49,2,FALSE))),IF(Forfaitaires!$E228&gt;Listes!$D$42,(Forfaitaires!$E228*(VLOOKUP(Forfaitaires!$D228,Listes!$A$43:$E$49,5,FALSE))),(Forfaitaires!$E228*(VLOOKUP(Forfaitaires!$D228,Listes!$A$43:$E$49,3,FALSE)))+(VLOOKUP(Forfaitaires!$D228,Listes!$A$43:$E$49,4,FALSE))))))</f>
        <v/>
      </c>
      <c r="M228" s="111" t="str">
        <f>IF($G228="","",IF($C228=Listes!$B$34,Listes!$I$31,IF($C228=Listes!$B$35,(VLOOKUP(Forfaitaires!$F228,Listes!$E$31:$F$36,2,FALSE)),IF($C228=Listes!$B$33,IF(Forfaitaires!$E228&lt;Listes!$A$64,Forfaitaires!$E228*Listes!$A$65,IF(Forfaitaires!$E228&gt;Listes!$D$64,Forfaitaires!$E228*Listes!$D$65,((Forfaitaires!$E228*Listes!$B$65)+Listes!$C$65)))))))</f>
        <v/>
      </c>
      <c r="N228" s="114" t="str">
        <f t="shared" si="7"/>
        <v/>
      </c>
      <c r="O228" s="106"/>
    </row>
    <row r="229" spans="1:15" ht="20.100000000000001" customHeight="1" x14ac:dyDescent="0.25">
      <c r="A229" s="51">
        <v>224</v>
      </c>
      <c r="B229" s="24"/>
      <c r="C229" s="24"/>
      <c r="D229" s="24"/>
      <c r="E229" s="24"/>
      <c r="F229" s="24"/>
      <c r="G229" s="139" t="str">
        <f>IF(C229="","",IF(C229="","",(VLOOKUP(C229,Listes!$B$31:$C$35,2,FALSE))))</f>
        <v/>
      </c>
      <c r="H229" s="24" t="str">
        <f t="shared" si="6"/>
        <v/>
      </c>
      <c r="I229" s="292"/>
      <c r="J229" s="114" t="str">
        <f>IF(G229="","",IF(G229="","",(VLOOKUP(G229,Listes!$C$31:$D$35,2,FALSE))))</f>
        <v/>
      </c>
      <c r="K229" s="111" t="str">
        <f>IF($G229="","",IF($C229=Listes!$B$32,IF(Forfaitaires!$E229&lt;=Listes!$B$53,(Forfaitaires!$E229*(VLOOKUP(Forfaitaires!$D229,Listes!$A$54:$E$60,2,FALSE))),IF(Forfaitaires!$E229&gt;Listes!$E$53,(Forfaitaires!$E229*(VLOOKUP(Forfaitaires!$D229,Listes!$A$54:$E$60,5,FALSE))),(Forfaitaires!$E229*(VLOOKUP(Forfaitaires!$D229,Listes!$A$54:$E$60,3,FALSE)))+(VLOOKUP(Forfaitaires!$D229,Listes!$A$54:$E$60,4,FALSE))))))</f>
        <v/>
      </c>
      <c r="L229" s="111" t="str">
        <f>IF($G229="","",IF($C229=Listes!$B$31,IF(Forfaitaires!$E229&lt;=Listes!$B$42,(Forfaitaires!$E229*(VLOOKUP(Forfaitaires!$D229,Listes!$A$43:$E$49,2,FALSE))),IF(Forfaitaires!$E229&gt;Listes!$D$42,(Forfaitaires!$E229*(VLOOKUP(Forfaitaires!$D229,Listes!$A$43:$E$49,5,FALSE))),(Forfaitaires!$E229*(VLOOKUP(Forfaitaires!$D229,Listes!$A$43:$E$49,3,FALSE)))+(VLOOKUP(Forfaitaires!$D229,Listes!$A$43:$E$49,4,FALSE))))))</f>
        <v/>
      </c>
      <c r="M229" s="111" t="str">
        <f>IF($G229="","",IF($C229=Listes!$B$34,Listes!$I$31,IF($C229=Listes!$B$35,(VLOOKUP(Forfaitaires!$F229,Listes!$E$31:$F$36,2,FALSE)),IF($C229=Listes!$B$33,IF(Forfaitaires!$E229&lt;Listes!$A$64,Forfaitaires!$E229*Listes!$A$65,IF(Forfaitaires!$E229&gt;Listes!$D$64,Forfaitaires!$E229*Listes!$D$65,((Forfaitaires!$E229*Listes!$B$65)+Listes!$C$65)))))))</f>
        <v/>
      </c>
      <c r="N229" s="114" t="str">
        <f t="shared" si="7"/>
        <v/>
      </c>
      <c r="O229" s="106"/>
    </row>
    <row r="230" spans="1:15" ht="20.100000000000001" customHeight="1" x14ac:dyDescent="0.25">
      <c r="A230" s="51">
        <v>225</v>
      </c>
      <c r="B230" s="24"/>
      <c r="C230" s="24"/>
      <c r="D230" s="24"/>
      <c r="E230" s="24"/>
      <c r="F230" s="24"/>
      <c r="G230" s="139" t="str">
        <f>IF(C230="","",IF(C230="","",(VLOOKUP(C230,Listes!$B$31:$C$35,2,FALSE))))</f>
        <v/>
      </c>
      <c r="H230" s="24" t="str">
        <f t="shared" si="6"/>
        <v/>
      </c>
      <c r="I230" s="292"/>
      <c r="J230" s="114" t="str">
        <f>IF(G230="","",IF(G230="","",(VLOOKUP(G230,Listes!$C$31:$D$35,2,FALSE))))</f>
        <v/>
      </c>
      <c r="K230" s="111" t="str">
        <f>IF($G230="","",IF($C230=Listes!$B$32,IF(Forfaitaires!$E230&lt;=Listes!$B$53,(Forfaitaires!$E230*(VLOOKUP(Forfaitaires!$D230,Listes!$A$54:$E$60,2,FALSE))),IF(Forfaitaires!$E230&gt;Listes!$E$53,(Forfaitaires!$E230*(VLOOKUP(Forfaitaires!$D230,Listes!$A$54:$E$60,5,FALSE))),(Forfaitaires!$E230*(VLOOKUP(Forfaitaires!$D230,Listes!$A$54:$E$60,3,FALSE)))+(VLOOKUP(Forfaitaires!$D230,Listes!$A$54:$E$60,4,FALSE))))))</f>
        <v/>
      </c>
      <c r="L230" s="111" t="str">
        <f>IF($G230="","",IF($C230=Listes!$B$31,IF(Forfaitaires!$E230&lt;=Listes!$B$42,(Forfaitaires!$E230*(VLOOKUP(Forfaitaires!$D230,Listes!$A$43:$E$49,2,FALSE))),IF(Forfaitaires!$E230&gt;Listes!$D$42,(Forfaitaires!$E230*(VLOOKUP(Forfaitaires!$D230,Listes!$A$43:$E$49,5,FALSE))),(Forfaitaires!$E230*(VLOOKUP(Forfaitaires!$D230,Listes!$A$43:$E$49,3,FALSE)))+(VLOOKUP(Forfaitaires!$D230,Listes!$A$43:$E$49,4,FALSE))))))</f>
        <v/>
      </c>
      <c r="M230" s="111" t="str">
        <f>IF($G230="","",IF($C230=Listes!$B$34,Listes!$I$31,IF($C230=Listes!$B$35,(VLOOKUP(Forfaitaires!$F230,Listes!$E$31:$F$36,2,FALSE)),IF($C230=Listes!$B$33,IF(Forfaitaires!$E230&lt;Listes!$A$64,Forfaitaires!$E230*Listes!$A$65,IF(Forfaitaires!$E230&gt;Listes!$D$64,Forfaitaires!$E230*Listes!$D$65,((Forfaitaires!$E230*Listes!$B$65)+Listes!$C$65)))))))</f>
        <v/>
      </c>
      <c r="N230" s="114" t="str">
        <f t="shared" si="7"/>
        <v/>
      </c>
      <c r="O230" s="106"/>
    </row>
    <row r="231" spans="1:15" ht="20.100000000000001" customHeight="1" x14ac:dyDescent="0.25">
      <c r="A231" s="51">
        <v>226</v>
      </c>
      <c r="B231" s="24"/>
      <c r="C231" s="24"/>
      <c r="D231" s="24"/>
      <c r="E231" s="24"/>
      <c r="F231" s="24"/>
      <c r="G231" s="139" t="str">
        <f>IF(C231="","",IF(C231="","",(VLOOKUP(C231,Listes!$B$31:$C$35,2,FALSE))))</f>
        <v/>
      </c>
      <c r="H231" s="24" t="str">
        <f t="shared" si="6"/>
        <v/>
      </c>
      <c r="I231" s="292"/>
      <c r="J231" s="114" t="str">
        <f>IF(G231="","",IF(G231="","",(VLOOKUP(G231,Listes!$C$31:$D$35,2,FALSE))))</f>
        <v/>
      </c>
      <c r="K231" s="111" t="str">
        <f>IF($G231="","",IF($C231=Listes!$B$32,IF(Forfaitaires!$E231&lt;=Listes!$B$53,(Forfaitaires!$E231*(VLOOKUP(Forfaitaires!$D231,Listes!$A$54:$E$60,2,FALSE))),IF(Forfaitaires!$E231&gt;Listes!$E$53,(Forfaitaires!$E231*(VLOOKUP(Forfaitaires!$D231,Listes!$A$54:$E$60,5,FALSE))),(Forfaitaires!$E231*(VLOOKUP(Forfaitaires!$D231,Listes!$A$54:$E$60,3,FALSE)))+(VLOOKUP(Forfaitaires!$D231,Listes!$A$54:$E$60,4,FALSE))))))</f>
        <v/>
      </c>
      <c r="L231" s="111" t="str">
        <f>IF($G231="","",IF($C231=Listes!$B$31,IF(Forfaitaires!$E231&lt;=Listes!$B$42,(Forfaitaires!$E231*(VLOOKUP(Forfaitaires!$D231,Listes!$A$43:$E$49,2,FALSE))),IF(Forfaitaires!$E231&gt;Listes!$D$42,(Forfaitaires!$E231*(VLOOKUP(Forfaitaires!$D231,Listes!$A$43:$E$49,5,FALSE))),(Forfaitaires!$E231*(VLOOKUP(Forfaitaires!$D231,Listes!$A$43:$E$49,3,FALSE)))+(VLOOKUP(Forfaitaires!$D231,Listes!$A$43:$E$49,4,FALSE))))))</f>
        <v/>
      </c>
      <c r="M231" s="111" t="str">
        <f>IF($G231="","",IF($C231=Listes!$B$34,Listes!$I$31,IF($C231=Listes!$B$35,(VLOOKUP(Forfaitaires!$F231,Listes!$E$31:$F$36,2,FALSE)),IF($C231=Listes!$B$33,IF(Forfaitaires!$E231&lt;Listes!$A$64,Forfaitaires!$E231*Listes!$A$65,IF(Forfaitaires!$E231&gt;Listes!$D$64,Forfaitaires!$E231*Listes!$D$65,((Forfaitaires!$E231*Listes!$B$65)+Listes!$C$65)))))))</f>
        <v/>
      </c>
      <c r="N231" s="114" t="str">
        <f t="shared" si="7"/>
        <v/>
      </c>
      <c r="O231" s="106"/>
    </row>
    <row r="232" spans="1:15" ht="20.100000000000001" customHeight="1" x14ac:dyDescent="0.25">
      <c r="A232" s="51">
        <v>227</v>
      </c>
      <c r="B232" s="24"/>
      <c r="C232" s="24"/>
      <c r="D232" s="24"/>
      <c r="E232" s="24"/>
      <c r="F232" s="24"/>
      <c r="G232" s="139" t="str">
        <f>IF(C232="","",IF(C232="","",(VLOOKUP(C232,Listes!$B$31:$C$35,2,FALSE))))</f>
        <v/>
      </c>
      <c r="H232" s="24" t="str">
        <f t="shared" si="6"/>
        <v/>
      </c>
      <c r="I232" s="292"/>
      <c r="J232" s="114" t="str">
        <f>IF(G232="","",IF(G232="","",(VLOOKUP(G232,Listes!$C$31:$D$35,2,FALSE))))</f>
        <v/>
      </c>
      <c r="K232" s="111" t="str">
        <f>IF($G232="","",IF($C232=Listes!$B$32,IF(Forfaitaires!$E232&lt;=Listes!$B$53,(Forfaitaires!$E232*(VLOOKUP(Forfaitaires!$D232,Listes!$A$54:$E$60,2,FALSE))),IF(Forfaitaires!$E232&gt;Listes!$E$53,(Forfaitaires!$E232*(VLOOKUP(Forfaitaires!$D232,Listes!$A$54:$E$60,5,FALSE))),(Forfaitaires!$E232*(VLOOKUP(Forfaitaires!$D232,Listes!$A$54:$E$60,3,FALSE)))+(VLOOKUP(Forfaitaires!$D232,Listes!$A$54:$E$60,4,FALSE))))))</f>
        <v/>
      </c>
      <c r="L232" s="111" t="str">
        <f>IF($G232="","",IF($C232=Listes!$B$31,IF(Forfaitaires!$E232&lt;=Listes!$B$42,(Forfaitaires!$E232*(VLOOKUP(Forfaitaires!$D232,Listes!$A$43:$E$49,2,FALSE))),IF(Forfaitaires!$E232&gt;Listes!$D$42,(Forfaitaires!$E232*(VLOOKUP(Forfaitaires!$D232,Listes!$A$43:$E$49,5,FALSE))),(Forfaitaires!$E232*(VLOOKUP(Forfaitaires!$D232,Listes!$A$43:$E$49,3,FALSE)))+(VLOOKUP(Forfaitaires!$D232,Listes!$A$43:$E$49,4,FALSE))))))</f>
        <v/>
      </c>
      <c r="M232" s="111" t="str">
        <f>IF($G232="","",IF($C232=Listes!$B$34,Listes!$I$31,IF($C232=Listes!$B$35,(VLOOKUP(Forfaitaires!$F232,Listes!$E$31:$F$36,2,FALSE)),IF($C232=Listes!$B$33,IF(Forfaitaires!$E232&lt;Listes!$A$64,Forfaitaires!$E232*Listes!$A$65,IF(Forfaitaires!$E232&gt;Listes!$D$64,Forfaitaires!$E232*Listes!$D$65,((Forfaitaires!$E232*Listes!$B$65)+Listes!$C$65)))))))</f>
        <v/>
      </c>
      <c r="N232" s="114" t="str">
        <f t="shared" si="7"/>
        <v/>
      </c>
      <c r="O232" s="106"/>
    </row>
    <row r="233" spans="1:15" ht="20.100000000000001" customHeight="1" x14ac:dyDescent="0.25">
      <c r="A233" s="51">
        <v>228</v>
      </c>
      <c r="B233" s="24"/>
      <c r="C233" s="24"/>
      <c r="D233" s="24"/>
      <c r="E233" s="24"/>
      <c r="F233" s="24"/>
      <c r="G233" s="139" t="str">
        <f>IF(C233="","",IF(C233="","",(VLOOKUP(C233,Listes!$B$31:$C$35,2,FALSE))))</f>
        <v/>
      </c>
      <c r="H233" s="24" t="str">
        <f t="shared" si="6"/>
        <v/>
      </c>
      <c r="I233" s="292"/>
      <c r="J233" s="114" t="str">
        <f>IF(G233="","",IF(G233="","",(VLOOKUP(G233,Listes!$C$31:$D$35,2,FALSE))))</f>
        <v/>
      </c>
      <c r="K233" s="111" t="str">
        <f>IF($G233="","",IF($C233=Listes!$B$32,IF(Forfaitaires!$E233&lt;=Listes!$B$53,(Forfaitaires!$E233*(VLOOKUP(Forfaitaires!$D233,Listes!$A$54:$E$60,2,FALSE))),IF(Forfaitaires!$E233&gt;Listes!$E$53,(Forfaitaires!$E233*(VLOOKUP(Forfaitaires!$D233,Listes!$A$54:$E$60,5,FALSE))),(Forfaitaires!$E233*(VLOOKUP(Forfaitaires!$D233,Listes!$A$54:$E$60,3,FALSE)))+(VLOOKUP(Forfaitaires!$D233,Listes!$A$54:$E$60,4,FALSE))))))</f>
        <v/>
      </c>
      <c r="L233" s="111" t="str">
        <f>IF($G233="","",IF($C233=Listes!$B$31,IF(Forfaitaires!$E233&lt;=Listes!$B$42,(Forfaitaires!$E233*(VLOOKUP(Forfaitaires!$D233,Listes!$A$43:$E$49,2,FALSE))),IF(Forfaitaires!$E233&gt;Listes!$D$42,(Forfaitaires!$E233*(VLOOKUP(Forfaitaires!$D233,Listes!$A$43:$E$49,5,FALSE))),(Forfaitaires!$E233*(VLOOKUP(Forfaitaires!$D233,Listes!$A$43:$E$49,3,FALSE)))+(VLOOKUP(Forfaitaires!$D233,Listes!$A$43:$E$49,4,FALSE))))))</f>
        <v/>
      </c>
      <c r="M233" s="111" t="str">
        <f>IF($G233="","",IF($C233=Listes!$B$34,Listes!$I$31,IF($C233=Listes!$B$35,(VLOOKUP(Forfaitaires!$F233,Listes!$E$31:$F$36,2,FALSE)),IF($C233=Listes!$B$33,IF(Forfaitaires!$E233&lt;Listes!$A$64,Forfaitaires!$E233*Listes!$A$65,IF(Forfaitaires!$E233&gt;Listes!$D$64,Forfaitaires!$E233*Listes!$D$65,((Forfaitaires!$E233*Listes!$B$65)+Listes!$C$65)))))))</f>
        <v/>
      </c>
      <c r="N233" s="114" t="str">
        <f t="shared" si="7"/>
        <v/>
      </c>
      <c r="O233" s="106"/>
    </row>
    <row r="234" spans="1:15" ht="20.100000000000001" customHeight="1" x14ac:dyDescent="0.25">
      <c r="A234" s="51">
        <v>229</v>
      </c>
      <c r="B234" s="24"/>
      <c r="C234" s="24"/>
      <c r="D234" s="24"/>
      <c r="E234" s="24"/>
      <c r="F234" s="24"/>
      <c r="G234" s="139" t="str">
        <f>IF(C234="","",IF(C234="","",(VLOOKUP(C234,Listes!$B$31:$C$35,2,FALSE))))</f>
        <v/>
      </c>
      <c r="H234" s="24" t="str">
        <f t="shared" si="6"/>
        <v/>
      </c>
      <c r="I234" s="292"/>
      <c r="J234" s="114" t="str">
        <f>IF(G234="","",IF(G234="","",(VLOOKUP(G234,Listes!$C$31:$D$35,2,FALSE))))</f>
        <v/>
      </c>
      <c r="K234" s="111" t="str">
        <f>IF($G234="","",IF($C234=Listes!$B$32,IF(Forfaitaires!$E234&lt;=Listes!$B$53,(Forfaitaires!$E234*(VLOOKUP(Forfaitaires!$D234,Listes!$A$54:$E$60,2,FALSE))),IF(Forfaitaires!$E234&gt;Listes!$E$53,(Forfaitaires!$E234*(VLOOKUP(Forfaitaires!$D234,Listes!$A$54:$E$60,5,FALSE))),(Forfaitaires!$E234*(VLOOKUP(Forfaitaires!$D234,Listes!$A$54:$E$60,3,FALSE)))+(VLOOKUP(Forfaitaires!$D234,Listes!$A$54:$E$60,4,FALSE))))))</f>
        <v/>
      </c>
      <c r="L234" s="111" t="str">
        <f>IF($G234="","",IF($C234=Listes!$B$31,IF(Forfaitaires!$E234&lt;=Listes!$B$42,(Forfaitaires!$E234*(VLOOKUP(Forfaitaires!$D234,Listes!$A$43:$E$49,2,FALSE))),IF(Forfaitaires!$E234&gt;Listes!$D$42,(Forfaitaires!$E234*(VLOOKUP(Forfaitaires!$D234,Listes!$A$43:$E$49,5,FALSE))),(Forfaitaires!$E234*(VLOOKUP(Forfaitaires!$D234,Listes!$A$43:$E$49,3,FALSE)))+(VLOOKUP(Forfaitaires!$D234,Listes!$A$43:$E$49,4,FALSE))))))</f>
        <v/>
      </c>
      <c r="M234" s="111" t="str">
        <f>IF($G234="","",IF($C234=Listes!$B$34,Listes!$I$31,IF($C234=Listes!$B$35,(VLOOKUP(Forfaitaires!$F234,Listes!$E$31:$F$36,2,FALSE)),IF($C234=Listes!$B$33,IF(Forfaitaires!$E234&lt;Listes!$A$64,Forfaitaires!$E234*Listes!$A$65,IF(Forfaitaires!$E234&gt;Listes!$D$64,Forfaitaires!$E234*Listes!$D$65,((Forfaitaires!$E234*Listes!$B$65)+Listes!$C$65)))))))</f>
        <v/>
      </c>
      <c r="N234" s="114" t="str">
        <f t="shared" si="7"/>
        <v/>
      </c>
      <c r="O234" s="106"/>
    </row>
    <row r="235" spans="1:15" ht="20.100000000000001" customHeight="1" x14ac:dyDescent="0.25">
      <c r="A235" s="51">
        <v>230</v>
      </c>
      <c r="B235" s="24"/>
      <c r="C235" s="24"/>
      <c r="D235" s="24"/>
      <c r="E235" s="24"/>
      <c r="F235" s="24"/>
      <c r="G235" s="139" t="str">
        <f>IF(C235="","",IF(C235="","",(VLOOKUP(C235,Listes!$B$31:$C$35,2,FALSE))))</f>
        <v/>
      </c>
      <c r="H235" s="24" t="str">
        <f t="shared" si="6"/>
        <v/>
      </c>
      <c r="I235" s="292"/>
      <c r="J235" s="114" t="str">
        <f>IF(G235="","",IF(G235="","",(VLOOKUP(G235,Listes!$C$31:$D$35,2,FALSE))))</f>
        <v/>
      </c>
      <c r="K235" s="111" t="str">
        <f>IF($G235="","",IF($C235=Listes!$B$32,IF(Forfaitaires!$E235&lt;=Listes!$B$53,(Forfaitaires!$E235*(VLOOKUP(Forfaitaires!$D235,Listes!$A$54:$E$60,2,FALSE))),IF(Forfaitaires!$E235&gt;Listes!$E$53,(Forfaitaires!$E235*(VLOOKUP(Forfaitaires!$D235,Listes!$A$54:$E$60,5,FALSE))),(Forfaitaires!$E235*(VLOOKUP(Forfaitaires!$D235,Listes!$A$54:$E$60,3,FALSE)))+(VLOOKUP(Forfaitaires!$D235,Listes!$A$54:$E$60,4,FALSE))))))</f>
        <v/>
      </c>
      <c r="L235" s="111" t="str">
        <f>IF($G235="","",IF($C235=Listes!$B$31,IF(Forfaitaires!$E235&lt;=Listes!$B$42,(Forfaitaires!$E235*(VLOOKUP(Forfaitaires!$D235,Listes!$A$43:$E$49,2,FALSE))),IF(Forfaitaires!$E235&gt;Listes!$D$42,(Forfaitaires!$E235*(VLOOKUP(Forfaitaires!$D235,Listes!$A$43:$E$49,5,FALSE))),(Forfaitaires!$E235*(VLOOKUP(Forfaitaires!$D235,Listes!$A$43:$E$49,3,FALSE)))+(VLOOKUP(Forfaitaires!$D235,Listes!$A$43:$E$49,4,FALSE))))))</f>
        <v/>
      </c>
      <c r="M235" s="111" t="str">
        <f>IF($G235="","",IF($C235=Listes!$B$34,Listes!$I$31,IF($C235=Listes!$B$35,(VLOOKUP(Forfaitaires!$F235,Listes!$E$31:$F$36,2,FALSE)),IF($C235=Listes!$B$33,IF(Forfaitaires!$E235&lt;Listes!$A$64,Forfaitaires!$E235*Listes!$A$65,IF(Forfaitaires!$E235&gt;Listes!$D$64,Forfaitaires!$E235*Listes!$D$65,((Forfaitaires!$E235*Listes!$B$65)+Listes!$C$65)))))))</f>
        <v/>
      </c>
      <c r="N235" s="114" t="str">
        <f t="shared" si="7"/>
        <v/>
      </c>
      <c r="O235" s="106"/>
    </row>
    <row r="236" spans="1:15" ht="20.100000000000001" customHeight="1" x14ac:dyDescent="0.25">
      <c r="A236" s="51">
        <v>231</v>
      </c>
      <c r="B236" s="24"/>
      <c r="C236" s="24"/>
      <c r="D236" s="24"/>
      <c r="E236" s="24"/>
      <c r="F236" s="24"/>
      <c r="G236" s="139" t="str">
        <f>IF(C236="","",IF(C236="","",(VLOOKUP(C236,Listes!$B$31:$C$35,2,FALSE))))</f>
        <v/>
      </c>
      <c r="H236" s="24" t="str">
        <f t="shared" si="6"/>
        <v/>
      </c>
      <c r="I236" s="292"/>
      <c r="J236" s="114" t="str">
        <f>IF(G236="","",IF(G236="","",(VLOOKUP(G236,Listes!$C$31:$D$35,2,FALSE))))</f>
        <v/>
      </c>
      <c r="K236" s="111" t="str">
        <f>IF($G236="","",IF($C236=Listes!$B$32,IF(Forfaitaires!$E236&lt;=Listes!$B$53,(Forfaitaires!$E236*(VLOOKUP(Forfaitaires!$D236,Listes!$A$54:$E$60,2,FALSE))),IF(Forfaitaires!$E236&gt;Listes!$E$53,(Forfaitaires!$E236*(VLOOKUP(Forfaitaires!$D236,Listes!$A$54:$E$60,5,FALSE))),(Forfaitaires!$E236*(VLOOKUP(Forfaitaires!$D236,Listes!$A$54:$E$60,3,FALSE)))+(VLOOKUP(Forfaitaires!$D236,Listes!$A$54:$E$60,4,FALSE))))))</f>
        <v/>
      </c>
      <c r="L236" s="111" t="str">
        <f>IF($G236="","",IF($C236=Listes!$B$31,IF(Forfaitaires!$E236&lt;=Listes!$B$42,(Forfaitaires!$E236*(VLOOKUP(Forfaitaires!$D236,Listes!$A$43:$E$49,2,FALSE))),IF(Forfaitaires!$E236&gt;Listes!$D$42,(Forfaitaires!$E236*(VLOOKUP(Forfaitaires!$D236,Listes!$A$43:$E$49,5,FALSE))),(Forfaitaires!$E236*(VLOOKUP(Forfaitaires!$D236,Listes!$A$43:$E$49,3,FALSE)))+(VLOOKUP(Forfaitaires!$D236,Listes!$A$43:$E$49,4,FALSE))))))</f>
        <v/>
      </c>
      <c r="M236" s="111" t="str">
        <f>IF($G236="","",IF($C236=Listes!$B$34,Listes!$I$31,IF($C236=Listes!$B$35,(VLOOKUP(Forfaitaires!$F236,Listes!$E$31:$F$36,2,FALSE)),IF($C236=Listes!$B$33,IF(Forfaitaires!$E236&lt;Listes!$A$64,Forfaitaires!$E236*Listes!$A$65,IF(Forfaitaires!$E236&gt;Listes!$D$64,Forfaitaires!$E236*Listes!$D$65,((Forfaitaires!$E236*Listes!$B$65)+Listes!$C$65)))))))</f>
        <v/>
      </c>
      <c r="N236" s="114" t="str">
        <f t="shared" si="7"/>
        <v/>
      </c>
      <c r="O236" s="106"/>
    </row>
    <row r="237" spans="1:15" ht="20.100000000000001" customHeight="1" x14ac:dyDescent="0.25">
      <c r="A237" s="51">
        <v>232</v>
      </c>
      <c r="B237" s="24"/>
      <c r="C237" s="24"/>
      <c r="D237" s="24"/>
      <c r="E237" s="24"/>
      <c r="F237" s="24"/>
      <c r="G237" s="139" t="str">
        <f>IF(C237="","",IF(C237="","",(VLOOKUP(C237,Listes!$B$31:$C$35,2,FALSE))))</f>
        <v/>
      </c>
      <c r="H237" s="24" t="str">
        <f t="shared" si="6"/>
        <v/>
      </c>
      <c r="I237" s="292"/>
      <c r="J237" s="114" t="str">
        <f>IF(G237="","",IF(G237="","",(VLOOKUP(G237,Listes!$C$31:$D$35,2,FALSE))))</f>
        <v/>
      </c>
      <c r="K237" s="111" t="str">
        <f>IF($G237="","",IF($C237=Listes!$B$32,IF(Forfaitaires!$E237&lt;=Listes!$B$53,(Forfaitaires!$E237*(VLOOKUP(Forfaitaires!$D237,Listes!$A$54:$E$60,2,FALSE))),IF(Forfaitaires!$E237&gt;Listes!$E$53,(Forfaitaires!$E237*(VLOOKUP(Forfaitaires!$D237,Listes!$A$54:$E$60,5,FALSE))),(Forfaitaires!$E237*(VLOOKUP(Forfaitaires!$D237,Listes!$A$54:$E$60,3,FALSE)))+(VLOOKUP(Forfaitaires!$D237,Listes!$A$54:$E$60,4,FALSE))))))</f>
        <v/>
      </c>
      <c r="L237" s="111" t="str">
        <f>IF($G237="","",IF($C237=Listes!$B$31,IF(Forfaitaires!$E237&lt;=Listes!$B$42,(Forfaitaires!$E237*(VLOOKUP(Forfaitaires!$D237,Listes!$A$43:$E$49,2,FALSE))),IF(Forfaitaires!$E237&gt;Listes!$D$42,(Forfaitaires!$E237*(VLOOKUP(Forfaitaires!$D237,Listes!$A$43:$E$49,5,FALSE))),(Forfaitaires!$E237*(VLOOKUP(Forfaitaires!$D237,Listes!$A$43:$E$49,3,FALSE)))+(VLOOKUP(Forfaitaires!$D237,Listes!$A$43:$E$49,4,FALSE))))))</f>
        <v/>
      </c>
      <c r="M237" s="111" t="str">
        <f>IF($G237="","",IF($C237=Listes!$B$34,Listes!$I$31,IF($C237=Listes!$B$35,(VLOOKUP(Forfaitaires!$F237,Listes!$E$31:$F$36,2,FALSE)),IF($C237=Listes!$B$33,IF(Forfaitaires!$E237&lt;Listes!$A$64,Forfaitaires!$E237*Listes!$A$65,IF(Forfaitaires!$E237&gt;Listes!$D$64,Forfaitaires!$E237*Listes!$D$65,((Forfaitaires!$E237*Listes!$B$65)+Listes!$C$65)))))))</f>
        <v/>
      </c>
      <c r="N237" s="114" t="str">
        <f t="shared" si="7"/>
        <v/>
      </c>
      <c r="O237" s="106"/>
    </row>
    <row r="238" spans="1:15" ht="20.100000000000001" customHeight="1" x14ac:dyDescent="0.25">
      <c r="A238" s="51">
        <v>233</v>
      </c>
      <c r="B238" s="24"/>
      <c r="C238" s="24"/>
      <c r="D238" s="24"/>
      <c r="E238" s="24"/>
      <c r="F238" s="24"/>
      <c r="G238" s="139" t="str">
        <f>IF(C238="","",IF(C238="","",(VLOOKUP(C238,Listes!$B$31:$C$35,2,FALSE))))</f>
        <v/>
      </c>
      <c r="H238" s="24" t="str">
        <f t="shared" si="6"/>
        <v/>
      </c>
      <c r="I238" s="292"/>
      <c r="J238" s="114" t="str">
        <f>IF(G238="","",IF(G238="","",(VLOOKUP(G238,Listes!$C$31:$D$35,2,FALSE))))</f>
        <v/>
      </c>
      <c r="K238" s="111" t="str">
        <f>IF($G238="","",IF($C238=Listes!$B$32,IF(Forfaitaires!$E238&lt;=Listes!$B$53,(Forfaitaires!$E238*(VLOOKUP(Forfaitaires!$D238,Listes!$A$54:$E$60,2,FALSE))),IF(Forfaitaires!$E238&gt;Listes!$E$53,(Forfaitaires!$E238*(VLOOKUP(Forfaitaires!$D238,Listes!$A$54:$E$60,5,FALSE))),(Forfaitaires!$E238*(VLOOKUP(Forfaitaires!$D238,Listes!$A$54:$E$60,3,FALSE)))+(VLOOKUP(Forfaitaires!$D238,Listes!$A$54:$E$60,4,FALSE))))))</f>
        <v/>
      </c>
      <c r="L238" s="111" t="str">
        <f>IF($G238="","",IF($C238=Listes!$B$31,IF(Forfaitaires!$E238&lt;=Listes!$B$42,(Forfaitaires!$E238*(VLOOKUP(Forfaitaires!$D238,Listes!$A$43:$E$49,2,FALSE))),IF(Forfaitaires!$E238&gt;Listes!$D$42,(Forfaitaires!$E238*(VLOOKUP(Forfaitaires!$D238,Listes!$A$43:$E$49,5,FALSE))),(Forfaitaires!$E238*(VLOOKUP(Forfaitaires!$D238,Listes!$A$43:$E$49,3,FALSE)))+(VLOOKUP(Forfaitaires!$D238,Listes!$A$43:$E$49,4,FALSE))))))</f>
        <v/>
      </c>
      <c r="M238" s="111" t="str">
        <f>IF($G238="","",IF($C238=Listes!$B$34,Listes!$I$31,IF($C238=Listes!$B$35,(VLOOKUP(Forfaitaires!$F238,Listes!$E$31:$F$36,2,FALSE)),IF($C238=Listes!$B$33,IF(Forfaitaires!$E238&lt;Listes!$A$64,Forfaitaires!$E238*Listes!$A$65,IF(Forfaitaires!$E238&gt;Listes!$D$64,Forfaitaires!$E238*Listes!$D$65,((Forfaitaires!$E238*Listes!$B$65)+Listes!$C$65)))))))</f>
        <v/>
      </c>
      <c r="N238" s="114" t="str">
        <f t="shared" si="7"/>
        <v/>
      </c>
      <c r="O238" s="106"/>
    </row>
    <row r="239" spans="1:15" ht="20.100000000000001" customHeight="1" x14ac:dyDescent="0.25">
      <c r="A239" s="51">
        <v>234</v>
      </c>
      <c r="B239" s="24"/>
      <c r="C239" s="24"/>
      <c r="D239" s="24"/>
      <c r="E239" s="24"/>
      <c r="F239" s="24"/>
      <c r="G239" s="139" t="str">
        <f>IF(C239="","",IF(C239="","",(VLOOKUP(C239,Listes!$B$31:$C$35,2,FALSE))))</f>
        <v/>
      </c>
      <c r="H239" s="24" t="str">
        <f t="shared" si="6"/>
        <v/>
      </c>
      <c r="I239" s="292"/>
      <c r="J239" s="114" t="str">
        <f>IF(G239="","",IF(G239="","",(VLOOKUP(G239,Listes!$C$31:$D$35,2,FALSE))))</f>
        <v/>
      </c>
      <c r="K239" s="111" t="str">
        <f>IF($G239="","",IF($C239=Listes!$B$32,IF(Forfaitaires!$E239&lt;=Listes!$B$53,(Forfaitaires!$E239*(VLOOKUP(Forfaitaires!$D239,Listes!$A$54:$E$60,2,FALSE))),IF(Forfaitaires!$E239&gt;Listes!$E$53,(Forfaitaires!$E239*(VLOOKUP(Forfaitaires!$D239,Listes!$A$54:$E$60,5,FALSE))),(Forfaitaires!$E239*(VLOOKUP(Forfaitaires!$D239,Listes!$A$54:$E$60,3,FALSE)))+(VLOOKUP(Forfaitaires!$D239,Listes!$A$54:$E$60,4,FALSE))))))</f>
        <v/>
      </c>
      <c r="L239" s="111" t="str">
        <f>IF($G239="","",IF($C239=Listes!$B$31,IF(Forfaitaires!$E239&lt;=Listes!$B$42,(Forfaitaires!$E239*(VLOOKUP(Forfaitaires!$D239,Listes!$A$43:$E$49,2,FALSE))),IF(Forfaitaires!$E239&gt;Listes!$D$42,(Forfaitaires!$E239*(VLOOKUP(Forfaitaires!$D239,Listes!$A$43:$E$49,5,FALSE))),(Forfaitaires!$E239*(VLOOKUP(Forfaitaires!$D239,Listes!$A$43:$E$49,3,FALSE)))+(VLOOKUP(Forfaitaires!$D239,Listes!$A$43:$E$49,4,FALSE))))))</f>
        <v/>
      </c>
      <c r="M239" s="111" t="str">
        <f>IF($G239="","",IF($C239=Listes!$B$34,Listes!$I$31,IF($C239=Listes!$B$35,(VLOOKUP(Forfaitaires!$F239,Listes!$E$31:$F$36,2,FALSE)),IF($C239=Listes!$B$33,IF(Forfaitaires!$E239&lt;Listes!$A$64,Forfaitaires!$E239*Listes!$A$65,IF(Forfaitaires!$E239&gt;Listes!$D$64,Forfaitaires!$E239*Listes!$D$65,((Forfaitaires!$E239*Listes!$B$65)+Listes!$C$65)))))))</f>
        <v/>
      </c>
      <c r="N239" s="114" t="str">
        <f t="shared" si="7"/>
        <v/>
      </c>
      <c r="O239" s="106"/>
    </row>
    <row r="240" spans="1:15" ht="20.100000000000001" customHeight="1" x14ac:dyDescent="0.25">
      <c r="A240" s="51">
        <v>235</v>
      </c>
      <c r="B240" s="24"/>
      <c r="C240" s="24"/>
      <c r="D240" s="24"/>
      <c r="E240" s="24"/>
      <c r="F240" s="24"/>
      <c r="G240" s="139" t="str">
        <f>IF(C240="","",IF(C240="","",(VLOOKUP(C240,Listes!$B$31:$C$35,2,FALSE))))</f>
        <v/>
      </c>
      <c r="H240" s="24" t="str">
        <f t="shared" si="6"/>
        <v/>
      </c>
      <c r="I240" s="292"/>
      <c r="J240" s="114" t="str">
        <f>IF(G240="","",IF(G240="","",(VLOOKUP(G240,Listes!$C$31:$D$35,2,FALSE))))</f>
        <v/>
      </c>
      <c r="K240" s="111" t="str">
        <f>IF($G240="","",IF($C240=Listes!$B$32,IF(Forfaitaires!$E240&lt;=Listes!$B$53,(Forfaitaires!$E240*(VLOOKUP(Forfaitaires!$D240,Listes!$A$54:$E$60,2,FALSE))),IF(Forfaitaires!$E240&gt;Listes!$E$53,(Forfaitaires!$E240*(VLOOKUP(Forfaitaires!$D240,Listes!$A$54:$E$60,5,FALSE))),(Forfaitaires!$E240*(VLOOKUP(Forfaitaires!$D240,Listes!$A$54:$E$60,3,FALSE)))+(VLOOKUP(Forfaitaires!$D240,Listes!$A$54:$E$60,4,FALSE))))))</f>
        <v/>
      </c>
      <c r="L240" s="111" t="str">
        <f>IF($G240="","",IF($C240=Listes!$B$31,IF(Forfaitaires!$E240&lt;=Listes!$B$42,(Forfaitaires!$E240*(VLOOKUP(Forfaitaires!$D240,Listes!$A$43:$E$49,2,FALSE))),IF(Forfaitaires!$E240&gt;Listes!$D$42,(Forfaitaires!$E240*(VLOOKUP(Forfaitaires!$D240,Listes!$A$43:$E$49,5,FALSE))),(Forfaitaires!$E240*(VLOOKUP(Forfaitaires!$D240,Listes!$A$43:$E$49,3,FALSE)))+(VLOOKUP(Forfaitaires!$D240,Listes!$A$43:$E$49,4,FALSE))))))</f>
        <v/>
      </c>
      <c r="M240" s="111" t="str">
        <f>IF($G240="","",IF($C240=Listes!$B$34,Listes!$I$31,IF($C240=Listes!$B$35,(VLOOKUP(Forfaitaires!$F240,Listes!$E$31:$F$36,2,FALSE)),IF($C240=Listes!$B$33,IF(Forfaitaires!$E240&lt;Listes!$A$64,Forfaitaires!$E240*Listes!$A$65,IF(Forfaitaires!$E240&gt;Listes!$D$64,Forfaitaires!$E240*Listes!$D$65,((Forfaitaires!$E240*Listes!$B$65)+Listes!$C$65)))))))</f>
        <v/>
      </c>
      <c r="N240" s="114" t="str">
        <f t="shared" si="7"/>
        <v/>
      </c>
      <c r="O240" s="106"/>
    </row>
    <row r="241" spans="1:15" ht="20.100000000000001" customHeight="1" x14ac:dyDescent="0.25">
      <c r="A241" s="51">
        <v>236</v>
      </c>
      <c r="B241" s="24"/>
      <c r="C241" s="24"/>
      <c r="D241" s="24"/>
      <c r="E241" s="24"/>
      <c r="F241" s="24"/>
      <c r="G241" s="139" t="str">
        <f>IF(C241="","",IF(C241="","",(VLOOKUP(C241,Listes!$B$31:$C$35,2,FALSE))))</f>
        <v/>
      </c>
      <c r="H241" s="24" t="str">
        <f t="shared" si="6"/>
        <v/>
      </c>
      <c r="I241" s="292"/>
      <c r="J241" s="114" t="str">
        <f>IF(G241="","",IF(G241="","",(VLOOKUP(G241,Listes!$C$31:$D$35,2,FALSE))))</f>
        <v/>
      </c>
      <c r="K241" s="111" t="str">
        <f>IF($G241="","",IF($C241=Listes!$B$32,IF(Forfaitaires!$E241&lt;=Listes!$B$53,(Forfaitaires!$E241*(VLOOKUP(Forfaitaires!$D241,Listes!$A$54:$E$60,2,FALSE))),IF(Forfaitaires!$E241&gt;Listes!$E$53,(Forfaitaires!$E241*(VLOOKUP(Forfaitaires!$D241,Listes!$A$54:$E$60,5,FALSE))),(Forfaitaires!$E241*(VLOOKUP(Forfaitaires!$D241,Listes!$A$54:$E$60,3,FALSE)))+(VLOOKUP(Forfaitaires!$D241,Listes!$A$54:$E$60,4,FALSE))))))</f>
        <v/>
      </c>
      <c r="L241" s="111" t="str">
        <f>IF($G241="","",IF($C241=Listes!$B$31,IF(Forfaitaires!$E241&lt;=Listes!$B$42,(Forfaitaires!$E241*(VLOOKUP(Forfaitaires!$D241,Listes!$A$43:$E$49,2,FALSE))),IF(Forfaitaires!$E241&gt;Listes!$D$42,(Forfaitaires!$E241*(VLOOKUP(Forfaitaires!$D241,Listes!$A$43:$E$49,5,FALSE))),(Forfaitaires!$E241*(VLOOKUP(Forfaitaires!$D241,Listes!$A$43:$E$49,3,FALSE)))+(VLOOKUP(Forfaitaires!$D241,Listes!$A$43:$E$49,4,FALSE))))))</f>
        <v/>
      </c>
      <c r="M241" s="111" t="str">
        <f>IF($G241="","",IF($C241=Listes!$B$34,Listes!$I$31,IF($C241=Listes!$B$35,(VLOOKUP(Forfaitaires!$F241,Listes!$E$31:$F$36,2,FALSE)),IF($C241=Listes!$B$33,IF(Forfaitaires!$E241&lt;Listes!$A$64,Forfaitaires!$E241*Listes!$A$65,IF(Forfaitaires!$E241&gt;Listes!$D$64,Forfaitaires!$E241*Listes!$D$65,((Forfaitaires!$E241*Listes!$B$65)+Listes!$C$65)))))))</f>
        <v/>
      </c>
      <c r="N241" s="114" t="str">
        <f t="shared" si="7"/>
        <v/>
      </c>
      <c r="O241" s="106"/>
    </row>
    <row r="242" spans="1:15" ht="20.100000000000001" customHeight="1" x14ac:dyDescent="0.25">
      <c r="A242" s="51">
        <v>237</v>
      </c>
      <c r="B242" s="24"/>
      <c r="C242" s="24"/>
      <c r="D242" s="24"/>
      <c r="E242" s="24"/>
      <c r="F242" s="24"/>
      <c r="G242" s="139" t="str">
        <f>IF(C242="","",IF(C242="","",(VLOOKUP(C242,Listes!$B$31:$C$35,2,FALSE))))</f>
        <v/>
      </c>
      <c r="H242" s="24" t="str">
        <f t="shared" si="6"/>
        <v/>
      </c>
      <c r="I242" s="292"/>
      <c r="J242" s="114" t="str">
        <f>IF(G242="","",IF(G242="","",(VLOOKUP(G242,Listes!$C$31:$D$35,2,FALSE))))</f>
        <v/>
      </c>
      <c r="K242" s="111" t="str">
        <f>IF($G242="","",IF($C242=Listes!$B$32,IF(Forfaitaires!$E242&lt;=Listes!$B$53,(Forfaitaires!$E242*(VLOOKUP(Forfaitaires!$D242,Listes!$A$54:$E$60,2,FALSE))),IF(Forfaitaires!$E242&gt;Listes!$E$53,(Forfaitaires!$E242*(VLOOKUP(Forfaitaires!$D242,Listes!$A$54:$E$60,5,FALSE))),(Forfaitaires!$E242*(VLOOKUP(Forfaitaires!$D242,Listes!$A$54:$E$60,3,FALSE)))+(VLOOKUP(Forfaitaires!$D242,Listes!$A$54:$E$60,4,FALSE))))))</f>
        <v/>
      </c>
      <c r="L242" s="111" t="str">
        <f>IF($G242="","",IF($C242=Listes!$B$31,IF(Forfaitaires!$E242&lt;=Listes!$B$42,(Forfaitaires!$E242*(VLOOKUP(Forfaitaires!$D242,Listes!$A$43:$E$49,2,FALSE))),IF(Forfaitaires!$E242&gt;Listes!$D$42,(Forfaitaires!$E242*(VLOOKUP(Forfaitaires!$D242,Listes!$A$43:$E$49,5,FALSE))),(Forfaitaires!$E242*(VLOOKUP(Forfaitaires!$D242,Listes!$A$43:$E$49,3,FALSE)))+(VLOOKUP(Forfaitaires!$D242,Listes!$A$43:$E$49,4,FALSE))))))</f>
        <v/>
      </c>
      <c r="M242" s="111" t="str">
        <f>IF($G242="","",IF($C242=Listes!$B$34,Listes!$I$31,IF($C242=Listes!$B$35,(VLOOKUP(Forfaitaires!$F242,Listes!$E$31:$F$36,2,FALSE)),IF($C242=Listes!$B$33,IF(Forfaitaires!$E242&lt;Listes!$A$64,Forfaitaires!$E242*Listes!$A$65,IF(Forfaitaires!$E242&gt;Listes!$D$64,Forfaitaires!$E242*Listes!$D$65,((Forfaitaires!$E242*Listes!$B$65)+Listes!$C$65)))))))</f>
        <v/>
      </c>
      <c r="N242" s="114" t="str">
        <f t="shared" si="7"/>
        <v/>
      </c>
      <c r="O242" s="106"/>
    </row>
    <row r="243" spans="1:15" ht="20.100000000000001" customHeight="1" x14ac:dyDescent="0.25">
      <c r="A243" s="51">
        <v>238</v>
      </c>
      <c r="B243" s="24"/>
      <c r="C243" s="24"/>
      <c r="D243" s="24"/>
      <c r="E243" s="24"/>
      <c r="F243" s="24"/>
      <c r="G243" s="139" t="str">
        <f>IF(C243="","",IF(C243="","",(VLOOKUP(C243,Listes!$B$31:$C$35,2,FALSE))))</f>
        <v/>
      </c>
      <c r="H243" s="24" t="str">
        <f t="shared" si="6"/>
        <v/>
      </c>
      <c r="I243" s="292"/>
      <c r="J243" s="114" t="str">
        <f>IF(G243="","",IF(G243="","",(VLOOKUP(G243,Listes!$C$31:$D$35,2,FALSE))))</f>
        <v/>
      </c>
      <c r="K243" s="111" t="str">
        <f>IF($G243="","",IF($C243=Listes!$B$32,IF(Forfaitaires!$E243&lt;=Listes!$B$53,(Forfaitaires!$E243*(VLOOKUP(Forfaitaires!$D243,Listes!$A$54:$E$60,2,FALSE))),IF(Forfaitaires!$E243&gt;Listes!$E$53,(Forfaitaires!$E243*(VLOOKUP(Forfaitaires!$D243,Listes!$A$54:$E$60,5,FALSE))),(Forfaitaires!$E243*(VLOOKUP(Forfaitaires!$D243,Listes!$A$54:$E$60,3,FALSE)))+(VLOOKUP(Forfaitaires!$D243,Listes!$A$54:$E$60,4,FALSE))))))</f>
        <v/>
      </c>
      <c r="L243" s="111" t="str">
        <f>IF($G243="","",IF($C243=Listes!$B$31,IF(Forfaitaires!$E243&lt;=Listes!$B$42,(Forfaitaires!$E243*(VLOOKUP(Forfaitaires!$D243,Listes!$A$43:$E$49,2,FALSE))),IF(Forfaitaires!$E243&gt;Listes!$D$42,(Forfaitaires!$E243*(VLOOKUP(Forfaitaires!$D243,Listes!$A$43:$E$49,5,FALSE))),(Forfaitaires!$E243*(VLOOKUP(Forfaitaires!$D243,Listes!$A$43:$E$49,3,FALSE)))+(VLOOKUP(Forfaitaires!$D243,Listes!$A$43:$E$49,4,FALSE))))))</f>
        <v/>
      </c>
      <c r="M243" s="111" t="str">
        <f>IF($G243="","",IF($C243=Listes!$B$34,Listes!$I$31,IF($C243=Listes!$B$35,(VLOOKUP(Forfaitaires!$F243,Listes!$E$31:$F$36,2,FALSE)),IF($C243=Listes!$B$33,IF(Forfaitaires!$E243&lt;Listes!$A$64,Forfaitaires!$E243*Listes!$A$65,IF(Forfaitaires!$E243&gt;Listes!$D$64,Forfaitaires!$E243*Listes!$D$65,((Forfaitaires!$E243*Listes!$B$65)+Listes!$C$65)))))))</f>
        <v/>
      </c>
      <c r="N243" s="114" t="str">
        <f t="shared" si="7"/>
        <v/>
      </c>
      <c r="O243" s="106"/>
    </row>
    <row r="244" spans="1:15" ht="20.100000000000001" customHeight="1" x14ac:dyDescent="0.25">
      <c r="A244" s="51">
        <v>239</v>
      </c>
      <c r="B244" s="24"/>
      <c r="C244" s="24"/>
      <c r="D244" s="24"/>
      <c r="E244" s="24"/>
      <c r="F244" s="24"/>
      <c r="G244" s="139" t="str">
        <f>IF(C244="","",IF(C244="","",(VLOOKUP(C244,Listes!$B$31:$C$35,2,FALSE))))</f>
        <v/>
      </c>
      <c r="H244" s="24" t="str">
        <f t="shared" si="6"/>
        <v/>
      </c>
      <c r="I244" s="292"/>
      <c r="J244" s="114" t="str">
        <f>IF(G244="","",IF(G244="","",(VLOOKUP(G244,Listes!$C$31:$D$35,2,FALSE))))</f>
        <v/>
      </c>
      <c r="K244" s="111" t="str">
        <f>IF($G244="","",IF($C244=Listes!$B$32,IF(Forfaitaires!$E244&lt;=Listes!$B$53,(Forfaitaires!$E244*(VLOOKUP(Forfaitaires!$D244,Listes!$A$54:$E$60,2,FALSE))),IF(Forfaitaires!$E244&gt;Listes!$E$53,(Forfaitaires!$E244*(VLOOKUP(Forfaitaires!$D244,Listes!$A$54:$E$60,5,FALSE))),(Forfaitaires!$E244*(VLOOKUP(Forfaitaires!$D244,Listes!$A$54:$E$60,3,FALSE)))+(VLOOKUP(Forfaitaires!$D244,Listes!$A$54:$E$60,4,FALSE))))))</f>
        <v/>
      </c>
      <c r="L244" s="111" t="str">
        <f>IF($G244="","",IF($C244=Listes!$B$31,IF(Forfaitaires!$E244&lt;=Listes!$B$42,(Forfaitaires!$E244*(VLOOKUP(Forfaitaires!$D244,Listes!$A$43:$E$49,2,FALSE))),IF(Forfaitaires!$E244&gt;Listes!$D$42,(Forfaitaires!$E244*(VLOOKUP(Forfaitaires!$D244,Listes!$A$43:$E$49,5,FALSE))),(Forfaitaires!$E244*(VLOOKUP(Forfaitaires!$D244,Listes!$A$43:$E$49,3,FALSE)))+(VLOOKUP(Forfaitaires!$D244,Listes!$A$43:$E$49,4,FALSE))))))</f>
        <v/>
      </c>
      <c r="M244" s="111" t="str">
        <f>IF($G244="","",IF($C244=Listes!$B$34,Listes!$I$31,IF($C244=Listes!$B$35,(VLOOKUP(Forfaitaires!$F244,Listes!$E$31:$F$36,2,FALSE)),IF($C244=Listes!$B$33,IF(Forfaitaires!$E244&lt;Listes!$A$64,Forfaitaires!$E244*Listes!$A$65,IF(Forfaitaires!$E244&gt;Listes!$D$64,Forfaitaires!$E244*Listes!$D$65,((Forfaitaires!$E244*Listes!$B$65)+Listes!$C$65)))))))</f>
        <v/>
      </c>
      <c r="N244" s="114" t="str">
        <f t="shared" si="7"/>
        <v/>
      </c>
      <c r="O244" s="106"/>
    </row>
    <row r="245" spans="1:15" ht="20.100000000000001" customHeight="1" x14ac:dyDescent="0.25">
      <c r="A245" s="51">
        <v>240</v>
      </c>
      <c r="B245" s="24"/>
      <c r="C245" s="24"/>
      <c r="D245" s="24"/>
      <c r="E245" s="24"/>
      <c r="F245" s="24"/>
      <c r="G245" s="139" t="str">
        <f>IF(C245="","",IF(C245="","",(VLOOKUP(C245,Listes!$B$31:$C$35,2,FALSE))))</f>
        <v/>
      </c>
      <c r="H245" s="24" t="str">
        <f t="shared" si="6"/>
        <v/>
      </c>
      <c r="I245" s="292"/>
      <c r="J245" s="114" t="str">
        <f>IF(G245="","",IF(G245="","",(VLOOKUP(G245,Listes!$C$31:$D$35,2,FALSE))))</f>
        <v/>
      </c>
      <c r="K245" s="111" t="str">
        <f>IF($G245="","",IF($C245=Listes!$B$32,IF(Forfaitaires!$E245&lt;=Listes!$B$53,(Forfaitaires!$E245*(VLOOKUP(Forfaitaires!$D245,Listes!$A$54:$E$60,2,FALSE))),IF(Forfaitaires!$E245&gt;Listes!$E$53,(Forfaitaires!$E245*(VLOOKUP(Forfaitaires!$D245,Listes!$A$54:$E$60,5,FALSE))),(Forfaitaires!$E245*(VLOOKUP(Forfaitaires!$D245,Listes!$A$54:$E$60,3,FALSE)))+(VLOOKUP(Forfaitaires!$D245,Listes!$A$54:$E$60,4,FALSE))))))</f>
        <v/>
      </c>
      <c r="L245" s="111" t="str">
        <f>IF($G245="","",IF($C245=Listes!$B$31,IF(Forfaitaires!$E245&lt;=Listes!$B$42,(Forfaitaires!$E245*(VLOOKUP(Forfaitaires!$D245,Listes!$A$43:$E$49,2,FALSE))),IF(Forfaitaires!$E245&gt;Listes!$D$42,(Forfaitaires!$E245*(VLOOKUP(Forfaitaires!$D245,Listes!$A$43:$E$49,5,FALSE))),(Forfaitaires!$E245*(VLOOKUP(Forfaitaires!$D245,Listes!$A$43:$E$49,3,FALSE)))+(VLOOKUP(Forfaitaires!$D245,Listes!$A$43:$E$49,4,FALSE))))))</f>
        <v/>
      </c>
      <c r="M245" s="111" t="str">
        <f>IF($G245="","",IF($C245=Listes!$B$34,Listes!$I$31,IF($C245=Listes!$B$35,(VLOOKUP(Forfaitaires!$F245,Listes!$E$31:$F$36,2,FALSE)),IF($C245=Listes!$B$33,IF(Forfaitaires!$E245&lt;Listes!$A$64,Forfaitaires!$E245*Listes!$A$65,IF(Forfaitaires!$E245&gt;Listes!$D$64,Forfaitaires!$E245*Listes!$D$65,((Forfaitaires!$E245*Listes!$B$65)+Listes!$C$65)))))))</f>
        <v/>
      </c>
      <c r="N245" s="114" t="str">
        <f t="shared" si="7"/>
        <v/>
      </c>
      <c r="O245" s="106"/>
    </row>
    <row r="246" spans="1:15" ht="20.100000000000001" customHeight="1" x14ac:dyDescent="0.25">
      <c r="A246" s="51">
        <v>241</v>
      </c>
      <c r="B246" s="24"/>
      <c r="C246" s="24"/>
      <c r="D246" s="24"/>
      <c r="E246" s="24"/>
      <c r="F246" s="24"/>
      <c r="G246" s="139" t="str">
        <f>IF(C246="","",IF(C246="","",(VLOOKUP(C246,Listes!$B$31:$C$35,2,FALSE))))</f>
        <v/>
      </c>
      <c r="H246" s="24" t="str">
        <f t="shared" si="6"/>
        <v/>
      </c>
      <c r="I246" s="292"/>
      <c r="J246" s="114" t="str">
        <f>IF(G246="","",IF(G246="","",(VLOOKUP(G246,Listes!$C$31:$D$35,2,FALSE))))</f>
        <v/>
      </c>
      <c r="K246" s="111" t="str">
        <f>IF($G246="","",IF($C246=Listes!$B$32,IF(Forfaitaires!$E246&lt;=Listes!$B$53,(Forfaitaires!$E246*(VLOOKUP(Forfaitaires!$D246,Listes!$A$54:$E$60,2,FALSE))),IF(Forfaitaires!$E246&gt;Listes!$E$53,(Forfaitaires!$E246*(VLOOKUP(Forfaitaires!$D246,Listes!$A$54:$E$60,5,FALSE))),(Forfaitaires!$E246*(VLOOKUP(Forfaitaires!$D246,Listes!$A$54:$E$60,3,FALSE)))+(VLOOKUP(Forfaitaires!$D246,Listes!$A$54:$E$60,4,FALSE))))))</f>
        <v/>
      </c>
      <c r="L246" s="111" t="str">
        <f>IF($G246="","",IF($C246=Listes!$B$31,IF(Forfaitaires!$E246&lt;=Listes!$B$42,(Forfaitaires!$E246*(VLOOKUP(Forfaitaires!$D246,Listes!$A$43:$E$49,2,FALSE))),IF(Forfaitaires!$E246&gt;Listes!$D$42,(Forfaitaires!$E246*(VLOOKUP(Forfaitaires!$D246,Listes!$A$43:$E$49,5,FALSE))),(Forfaitaires!$E246*(VLOOKUP(Forfaitaires!$D246,Listes!$A$43:$E$49,3,FALSE)))+(VLOOKUP(Forfaitaires!$D246,Listes!$A$43:$E$49,4,FALSE))))))</f>
        <v/>
      </c>
      <c r="M246" s="111" t="str">
        <f>IF($G246="","",IF($C246=Listes!$B$34,Listes!$I$31,IF($C246=Listes!$B$35,(VLOOKUP(Forfaitaires!$F246,Listes!$E$31:$F$36,2,FALSE)),IF($C246=Listes!$B$33,IF(Forfaitaires!$E246&lt;Listes!$A$64,Forfaitaires!$E246*Listes!$A$65,IF(Forfaitaires!$E246&gt;Listes!$D$64,Forfaitaires!$E246*Listes!$D$65,((Forfaitaires!$E246*Listes!$B$65)+Listes!$C$65)))))))</f>
        <v/>
      </c>
      <c r="N246" s="114" t="str">
        <f t="shared" si="7"/>
        <v/>
      </c>
      <c r="O246" s="106"/>
    </row>
    <row r="247" spans="1:15" ht="20.100000000000001" customHeight="1" x14ac:dyDescent="0.25">
      <c r="A247" s="51">
        <v>242</v>
      </c>
      <c r="B247" s="24"/>
      <c r="C247" s="24"/>
      <c r="D247" s="24"/>
      <c r="E247" s="24"/>
      <c r="F247" s="24"/>
      <c r="G247" s="139" t="str">
        <f>IF(C247="","",IF(C247="","",(VLOOKUP(C247,Listes!$B$31:$C$35,2,FALSE))))</f>
        <v/>
      </c>
      <c r="H247" s="24" t="str">
        <f t="shared" si="6"/>
        <v/>
      </c>
      <c r="I247" s="292"/>
      <c r="J247" s="114" t="str">
        <f>IF(G247="","",IF(G247="","",(VLOOKUP(G247,Listes!$C$31:$D$35,2,FALSE))))</f>
        <v/>
      </c>
      <c r="K247" s="111" t="str">
        <f>IF($G247="","",IF($C247=Listes!$B$32,IF(Forfaitaires!$E247&lt;=Listes!$B$53,(Forfaitaires!$E247*(VLOOKUP(Forfaitaires!$D247,Listes!$A$54:$E$60,2,FALSE))),IF(Forfaitaires!$E247&gt;Listes!$E$53,(Forfaitaires!$E247*(VLOOKUP(Forfaitaires!$D247,Listes!$A$54:$E$60,5,FALSE))),(Forfaitaires!$E247*(VLOOKUP(Forfaitaires!$D247,Listes!$A$54:$E$60,3,FALSE)))+(VLOOKUP(Forfaitaires!$D247,Listes!$A$54:$E$60,4,FALSE))))))</f>
        <v/>
      </c>
      <c r="L247" s="111" t="str">
        <f>IF($G247="","",IF($C247=Listes!$B$31,IF(Forfaitaires!$E247&lt;=Listes!$B$42,(Forfaitaires!$E247*(VLOOKUP(Forfaitaires!$D247,Listes!$A$43:$E$49,2,FALSE))),IF(Forfaitaires!$E247&gt;Listes!$D$42,(Forfaitaires!$E247*(VLOOKUP(Forfaitaires!$D247,Listes!$A$43:$E$49,5,FALSE))),(Forfaitaires!$E247*(VLOOKUP(Forfaitaires!$D247,Listes!$A$43:$E$49,3,FALSE)))+(VLOOKUP(Forfaitaires!$D247,Listes!$A$43:$E$49,4,FALSE))))))</f>
        <v/>
      </c>
      <c r="M247" s="111" t="str">
        <f>IF($G247="","",IF($C247=Listes!$B$34,Listes!$I$31,IF($C247=Listes!$B$35,(VLOOKUP(Forfaitaires!$F247,Listes!$E$31:$F$36,2,FALSE)),IF($C247=Listes!$B$33,IF(Forfaitaires!$E247&lt;Listes!$A$64,Forfaitaires!$E247*Listes!$A$65,IF(Forfaitaires!$E247&gt;Listes!$D$64,Forfaitaires!$E247*Listes!$D$65,((Forfaitaires!$E247*Listes!$B$65)+Listes!$C$65)))))))</f>
        <v/>
      </c>
      <c r="N247" s="114" t="str">
        <f t="shared" si="7"/>
        <v/>
      </c>
      <c r="O247" s="106"/>
    </row>
    <row r="248" spans="1:15" ht="20.100000000000001" customHeight="1" x14ac:dyDescent="0.25">
      <c r="A248" s="51">
        <v>243</v>
      </c>
      <c r="B248" s="24"/>
      <c r="C248" s="24"/>
      <c r="D248" s="24"/>
      <c r="E248" s="24"/>
      <c r="F248" s="24"/>
      <c r="G248" s="139" t="str">
        <f>IF(C248="","",IF(C248="","",(VLOOKUP(C248,Listes!$B$31:$C$35,2,FALSE))))</f>
        <v/>
      </c>
      <c r="H248" s="24" t="str">
        <f t="shared" si="6"/>
        <v/>
      </c>
      <c r="I248" s="292"/>
      <c r="J248" s="114" t="str">
        <f>IF(G248="","",IF(G248="","",(VLOOKUP(G248,Listes!$C$31:$D$35,2,FALSE))))</f>
        <v/>
      </c>
      <c r="K248" s="111" t="str">
        <f>IF($G248="","",IF($C248=Listes!$B$32,IF(Forfaitaires!$E248&lt;=Listes!$B$53,(Forfaitaires!$E248*(VLOOKUP(Forfaitaires!$D248,Listes!$A$54:$E$60,2,FALSE))),IF(Forfaitaires!$E248&gt;Listes!$E$53,(Forfaitaires!$E248*(VLOOKUP(Forfaitaires!$D248,Listes!$A$54:$E$60,5,FALSE))),(Forfaitaires!$E248*(VLOOKUP(Forfaitaires!$D248,Listes!$A$54:$E$60,3,FALSE)))+(VLOOKUP(Forfaitaires!$D248,Listes!$A$54:$E$60,4,FALSE))))))</f>
        <v/>
      </c>
      <c r="L248" s="111" t="str">
        <f>IF($G248="","",IF($C248=Listes!$B$31,IF(Forfaitaires!$E248&lt;=Listes!$B$42,(Forfaitaires!$E248*(VLOOKUP(Forfaitaires!$D248,Listes!$A$43:$E$49,2,FALSE))),IF(Forfaitaires!$E248&gt;Listes!$D$42,(Forfaitaires!$E248*(VLOOKUP(Forfaitaires!$D248,Listes!$A$43:$E$49,5,FALSE))),(Forfaitaires!$E248*(VLOOKUP(Forfaitaires!$D248,Listes!$A$43:$E$49,3,FALSE)))+(VLOOKUP(Forfaitaires!$D248,Listes!$A$43:$E$49,4,FALSE))))))</f>
        <v/>
      </c>
      <c r="M248" s="111" t="str">
        <f>IF($G248="","",IF($C248=Listes!$B$34,Listes!$I$31,IF($C248=Listes!$B$35,(VLOOKUP(Forfaitaires!$F248,Listes!$E$31:$F$36,2,FALSE)),IF($C248=Listes!$B$33,IF(Forfaitaires!$E248&lt;Listes!$A$64,Forfaitaires!$E248*Listes!$A$65,IF(Forfaitaires!$E248&gt;Listes!$D$64,Forfaitaires!$E248*Listes!$D$65,((Forfaitaires!$E248*Listes!$B$65)+Listes!$C$65)))))))</f>
        <v/>
      </c>
      <c r="N248" s="114" t="str">
        <f t="shared" si="7"/>
        <v/>
      </c>
      <c r="O248" s="106"/>
    </row>
    <row r="249" spans="1:15" ht="20.100000000000001" customHeight="1" x14ac:dyDescent="0.25">
      <c r="A249" s="51">
        <v>244</v>
      </c>
      <c r="B249" s="24"/>
      <c r="C249" s="24"/>
      <c r="D249" s="24"/>
      <c r="E249" s="24"/>
      <c r="F249" s="24"/>
      <c r="G249" s="139" t="str">
        <f>IF(C249="","",IF(C249="","",(VLOOKUP(C249,Listes!$B$31:$C$35,2,FALSE))))</f>
        <v/>
      </c>
      <c r="H249" s="24" t="str">
        <f t="shared" si="6"/>
        <v/>
      </c>
      <c r="I249" s="292"/>
      <c r="J249" s="114" t="str">
        <f>IF(G249="","",IF(G249="","",(VLOOKUP(G249,Listes!$C$31:$D$35,2,FALSE))))</f>
        <v/>
      </c>
      <c r="K249" s="111" t="str">
        <f>IF($G249="","",IF($C249=Listes!$B$32,IF(Forfaitaires!$E249&lt;=Listes!$B$53,(Forfaitaires!$E249*(VLOOKUP(Forfaitaires!$D249,Listes!$A$54:$E$60,2,FALSE))),IF(Forfaitaires!$E249&gt;Listes!$E$53,(Forfaitaires!$E249*(VLOOKUP(Forfaitaires!$D249,Listes!$A$54:$E$60,5,FALSE))),(Forfaitaires!$E249*(VLOOKUP(Forfaitaires!$D249,Listes!$A$54:$E$60,3,FALSE)))+(VLOOKUP(Forfaitaires!$D249,Listes!$A$54:$E$60,4,FALSE))))))</f>
        <v/>
      </c>
      <c r="L249" s="111" t="str">
        <f>IF($G249="","",IF($C249=Listes!$B$31,IF(Forfaitaires!$E249&lt;=Listes!$B$42,(Forfaitaires!$E249*(VLOOKUP(Forfaitaires!$D249,Listes!$A$43:$E$49,2,FALSE))),IF(Forfaitaires!$E249&gt;Listes!$D$42,(Forfaitaires!$E249*(VLOOKUP(Forfaitaires!$D249,Listes!$A$43:$E$49,5,FALSE))),(Forfaitaires!$E249*(VLOOKUP(Forfaitaires!$D249,Listes!$A$43:$E$49,3,FALSE)))+(VLOOKUP(Forfaitaires!$D249,Listes!$A$43:$E$49,4,FALSE))))))</f>
        <v/>
      </c>
      <c r="M249" s="111" t="str">
        <f>IF($G249="","",IF($C249=Listes!$B$34,Listes!$I$31,IF($C249=Listes!$B$35,(VLOOKUP(Forfaitaires!$F249,Listes!$E$31:$F$36,2,FALSE)),IF($C249=Listes!$B$33,IF(Forfaitaires!$E249&lt;Listes!$A$64,Forfaitaires!$E249*Listes!$A$65,IF(Forfaitaires!$E249&gt;Listes!$D$64,Forfaitaires!$E249*Listes!$D$65,((Forfaitaires!$E249*Listes!$B$65)+Listes!$C$65)))))))</f>
        <v/>
      </c>
      <c r="N249" s="114" t="str">
        <f t="shared" si="7"/>
        <v/>
      </c>
      <c r="O249" s="106"/>
    </row>
    <row r="250" spans="1:15" ht="20.100000000000001" customHeight="1" x14ac:dyDescent="0.25">
      <c r="A250" s="51">
        <v>245</v>
      </c>
      <c r="B250" s="24"/>
      <c r="C250" s="24"/>
      <c r="D250" s="24"/>
      <c r="E250" s="24"/>
      <c r="F250" s="24"/>
      <c r="G250" s="139" t="str">
        <f>IF(C250="","",IF(C250="","",(VLOOKUP(C250,Listes!$B$31:$C$35,2,FALSE))))</f>
        <v/>
      </c>
      <c r="H250" s="24" t="str">
        <f t="shared" si="6"/>
        <v/>
      </c>
      <c r="I250" s="292"/>
      <c r="J250" s="114" t="str">
        <f>IF(G250="","",IF(G250="","",(VLOOKUP(G250,Listes!$C$31:$D$35,2,FALSE))))</f>
        <v/>
      </c>
      <c r="K250" s="111" t="str">
        <f>IF($G250="","",IF($C250=Listes!$B$32,IF(Forfaitaires!$E250&lt;=Listes!$B$53,(Forfaitaires!$E250*(VLOOKUP(Forfaitaires!$D250,Listes!$A$54:$E$60,2,FALSE))),IF(Forfaitaires!$E250&gt;Listes!$E$53,(Forfaitaires!$E250*(VLOOKUP(Forfaitaires!$D250,Listes!$A$54:$E$60,5,FALSE))),(Forfaitaires!$E250*(VLOOKUP(Forfaitaires!$D250,Listes!$A$54:$E$60,3,FALSE)))+(VLOOKUP(Forfaitaires!$D250,Listes!$A$54:$E$60,4,FALSE))))))</f>
        <v/>
      </c>
      <c r="L250" s="111" t="str">
        <f>IF($G250="","",IF($C250=Listes!$B$31,IF(Forfaitaires!$E250&lt;=Listes!$B$42,(Forfaitaires!$E250*(VLOOKUP(Forfaitaires!$D250,Listes!$A$43:$E$49,2,FALSE))),IF(Forfaitaires!$E250&gt;Listes!$D$42,(Forfaitaires!$E250*(VLOOKUP(Forfaitaires!$D250,Listes!$A$43:$E$49,5,FALSE))),(Forfaitaires!$E250*(VLOOKUP(Forfaitaires!$D250,Listes!$A$43:$E$49,3,FALSE)))+(VLOOKUP(Forfaitaires!$D250,Listes!$A$43:$E$49,4,FALSE))))))</f>
        <v/>
      </c>
      <c r="M250" s="111" t="str">
        <f>IF($G250="","",IF($C250=Listes!$B$34,Listes!$I$31,IF($C250=Listes!$B$35,(VLOOKUP(Forfaitaires!$F250,Listes!$E$31:$F$36,2,FALSE)),IF($C250=Listes!$B$33,IF(Forfaitaires!$E250&lt;Listes!$A$64,Forfaitaires!$E250*Listes!$A$65,IF(Forfaitaires!$E250&gt;Listes!$D$64,Forfaitaires!$E250*Listes!$D$65,((Forfaitaires!$E250*Listes!$B$65)+Listes!$C$65)))))))</f>
        <v/>
      </c>
      <c r="N250" s="114" t="str">
        <f t="shared" si="7"/>
        <v/>
      </c>
      <c r="O250" s="106"/>
    </row>
    <row r="251" spans="1:15" ht="20.100000000000001" customHeight="1" x14ac:dyDescent="0.25">
      <c r="A251" s="51">
        <v>246</v>
      </c>
      <c r="B251" s="24"/>
      <c r="C251" s="24"/>
      <c r="D251" s="24"/>
      <c r="E251" s="24"/>
      <c r="F251" s="24"/>
      <c r="G251" s="139" t="str">
        <f>IF(C251="","",IF(C251="","",(VLOOKUP(C251,Listes!$B$31:$C$35,2,FALSE))))</f>
        <v/>
      </c>
      <c r="H251" s="24" t="str">
        <f t="shared" si="6"/>
        <v/>
      </c>
      <c r="I251" s="292"/>
      <c r="J251" s="114" t="str">
        <f>IF(G251="","",IF(G251="","",(VLOOKUP(G251,Listes!$C$31:$D$35,2,FALSE))))</f>
        <v/>
      </c>
      <c r="K251" s="111" t="str">
        <f>IF($G251="","",IF($C251=Listes!$B$32,IF(Forfaitaires!$E251&lt;=Listes!$B$53,(Forfaitaires!$E251*(VLOOKUP(Forfaitaires!$D251,Listes!$A$54:$E$60,2,FALSE))),IF(Forfaitaires!$E251&gt;Listes!$E$53,(Forfaitaires!$E251*(VLOOKUP(Forfaitaires!$D251,Listes!$A$54:$E$60,5,FALSE))),(Forfaitaires!$E251*(VLOOKUP(Forfaitaires!$D251,Listes!$A$54:$E$60,3,FALSE)))+(VLOOKUP(Forfaitaires!$D251,Listes!$A$54:$E$60,4,FALSE))))))</f>
        <v/>
      </c>
      <c r="L251" s="111" t="str">
        <f>IF($G251="","",IF($C251=Listes!$B$31,IF(Forfaitaires!$E251&lt;=Listes!$B$42,(Forfaitaires!$E251*(VLOOKUP(Forfaitaires!$D251,Listes!$A$43:$E$49,2,FALSE))),IF(Forfaitaires!$E251&gt;Listes!$D$42,(Forfaitaires!$E251*(VLOOKUP(Forfaitaires!$D251,Listes!$A$43:$E$49,5,FALSE))),(Forfaitaires!$E251*(VLOOKUP(Forfaitaires!$D251,Listes!$A$43:$E$49,3,FALSE)))+(VLOOKUP(Forfaitaires!$D251,Listes!$A$43:$E$49,4,FALSE))))))</f>
        <v/>
      </c>
      <c r="M251" s="111" t="str">
        <f>IF($G251="","",IF($C251=Listes!$B$34,Listes!$I$31,IF($C251=Listes!$B$35,(VLOOKUP(Forfaitaires!$F251,Listes!$E$31:$F$36,2,FALSE)),IF($C251=Listes!$B$33,IF(Forfaitaires!$E251&lt;Listes!$A$64,Forfaitaires!$E251*Listes!$A$65,IF(Forfaitaires!$E251&gt;Listes!$D$64,Forfaitaires!$E251*Listes!$D$65,((Forfaitaires!$E251*Listes!$B$65)+Listes!$C$65)))))))</f>
        <v/>
      </c>
      <c r="N251" s="114" t="str">
        <f t="shared" si="7"/>
        <v/>
      </c>
      <c r="O251" s="106"/>
    </row>
    <row r="252" spans="1:15" ht="20.100000000000001" customHeight="1" x14ac:dyDescent="0.25">
      <c r="A252" s="51">
        <v>247</v>
      </c>
      <c r="B252" s="24"/>
      <c r="C252" s="24"/>
      <c r="D252" s="24"/>
      <c r="E252" s="24"/>
      <c r="F252" s="24"/>
      <c r="G252" s="139" t="str">
        <f>IF(C252="","",IF(C252="","",(VLOOKUP(C252,Listes!$B$31:$C$35,2,FALSE))))</f>
        <v/>
      </c>
      <c r="H252" s="24" t="str">
        <f t="shared" si="6"/>
        <v/>
      </c>
      <c r="I252" s="292"/>
      <c r="J252" s="114" t="str">
        <f>IF(G252="","",IF(G252="","",(VLOOKUP(G252,Listes!$C$31:$D$35,2,FALSE))))</f>
        <v/>
      </c>
      <c r="K252" s="111" t="str">
        <f>IF($G252="","",IF($C252=Listes!$B$32,IF(Forfaitaires!$E252&lt;=Listes!$B$53,(Forfaitaires!$E252*(VLOOKUP(Forfaitaires!$D252,Listes!$A$54:$E$60,2,FALSE))),IF(Forfaitaires!$E252&gt;Listes!$E$53,(Forfaitaires!$E252*(VLOOKUP(Forfaitaires!$D252,Listes!$A$54:$E$60,5,FALSE))),(Forfaitaires!$E252*(VLOOKUP(Forfaitaires!$D252,Listes!$A$54:$E$60,3,FALSE)))+(VLOOKUP(Forfaitaires!$D252,Listes!$A$54:$E$60,4,FALSE))))))</f>
        <v/>
      </c>
      <c r="L252" s="111" t="str">
        <f>IF($G252="","",IF($C252=Listes!$B$31,IF(Forfaitaires!$E252&lt;=Listes!$B$42,(Forfaitaires!$E252*(VLOOKUP(Forfaitaires!$D252,Listes!$A$43:$E$49,2,FALSE))),IF(Forfaitaires!$E252&gt;Listes!$D$42,(Forfaitaires!$E252*(VLOOKUP(Forfaitaires!$D252,Listes!$A$43:$E$49,5,FALSE))),(Forfaitaires!$E252*(VLOOKUP(Forfaitaires!$D252,Listes!$A$43:$E$49,3,FALSE)))+(VLOOKUP(Forfaitaires!$D252,Listes!$A$43:$E$49,4,FALSE))))))</f>
        <v/>
      </c>
      <c r="M252" s="111" t="str">
        <f>IF($G252="","",IF($C252=Listes!$B$34,Listes!$I$31,IF($C252=Listes!$B$35,(VLOOKUP(Forfaitaires!$F252,Listes!$E$31:$F$36,2,FALSE)),IF($C252=Listes!$B$33,IF(Forfaitaires!$E252&lt;Listes!$A$64,Forfaitaires!$E252*Listes!$A$65,IF(Forfaitaires!$E252&gt;Listes!$D$64,Forfaitaires!$E252*Listes!$D$65,((Forfaitaires!$E252*Listes!$B$65)+Listes!$C$65)))))))</f>
        <v/>
      </c>
      <c r="N252" s="114" t="str">
        <f t="shared" si="7"/>
        <v/>
      </c>
      <c r="O252" s="106"/>
    </row>
    <row r="253" spans="1:15" ht="20.100000000000001" customHeight="1" x14ac:dyDescent="0.25">
      <c r="A253" s="51">
        <v>248</v>
      </c>
      <c r="B253" s="24"/>
      <c r="C253" s="24"/>
      <c r="D253" s="24"/>
      <c r="E253" s="24"/>
      <c r="F253" s="24"/>
      <c r="G253" s="139" t="str">
        <f>IF(C253="","",IF(C253="","",(VLOOKUP(C253,Listes!$B$31:$C$35,2,FALSE))))</f>
        <v/>
      </c>
      <c r="H253" s="24" t="str">
        <f t="shared" si="6"/>
        <v/>
      </c>
      <c r="I253" s="292"/>
      <c r="J253" s="114" t="str">
        <f>IF(G253="","",IF(G253="","",(VLOOKUP(G253,Listes!$C$31:$D$35,2,FALSE))))</f>
        <v/>
      </c>
      <c r="K253" s="111" t="str">
        <f>IF($G253="","",IF($C253=Listes!$B$32,IF(Forfaitaires!$E253&lt;=Listes!$B$53,(Forfaitaires!$E253*(VLOOKUP(Forfaitaires!$D253,Listes!$A$54:$E$60,2,FALSE))),IF(Forfaitaires!$E253&gt;Listes!$E$53,(Forfaitaires!$E253*(VLOOKUP(Forfaitaires!$D253,Listes!$A$54:$E$60,5,FALSE))),(Forfaitaires!$E253*(VLOOKUP(Forfaitaires!$D253,Listes!$A$54:$E$60,3,FALSE)))+(VLOOKUP(Forfaitaires!$D253,Listes!$A$54:$E$60,4,FALSE))))))</f>
        <v/>
      </c>
      <c r="L253" s="111" t="str">
        <f>IF($G253="","",IF($C253=Listes!$B$31,IF(Forfaitaires!$E253&lt;=Listes!$B$42,(Forfaitaires!$E253*(VLOOKUP(Forfaitaires!$D253,Listes!$A$43:$E$49,2,FALSE))),IF(Forfaitaires!$E253&gt;Listes!$D$42,(Forfaitaires!$E253*(VLOOKUP(Forfaitaires!$D253,Listes!$A$43:$E$49,5,FALSE))),(Forfaitaires!$E253*(VLOOKUP(Forfaitaires!$D253,Listes!$A$43:$E$49,3,FALSE)))+(VLOOKUP(Forfaitaires!$D253,Listes!$A$43:$E$49,4,FALSE))))))</f>
        <v/>
      </c>
      <c r="M253" s="111" t="str">
        <f>IF($G253="","",IF($C253=Listes!$B$34,Listes!$I$31,IF($C253=Listes!$B$35,(VLOOKUP(Forfaitaires!$F253,Listes!$E$31:$F$36,2,FALSE)),IF($C253=Listes!$B$33,IF(Forfaitaires!$E253&lt;Listes!$A$64,Forfaitaires!$E253*Listes!$A$65,IF(Forfaitaires!$E253&gt;Listes!$D$64,Forfaitaires!$E253*Listes!$D$65,((Forfaitaires!$E253*Listes!$B$65)+Listes!$C$65)))))))</f>
        <v/>
      </c>
      <c r="N253" s="114" t="str">
        <f t="shared" si="7"/>
        <v/>
      </c>
      <c r="O253" s="106"/>
    </row>
    <row r="254" spans="1:15" ht="20.100000000000001" customHeight="1" x14ac:dyDescent="0.25">
      <c r="A254" s="51">
        <v>249</v>
      </c>
      <c r="B254" s="24"/>
      <c r="C254" s="24"/>
      <c r="D254" s="24"/>
      <c r="E254" s="24"/>
      <c r="F254" s="24"/>
      <c r="G254" s="139" t="str">
        <f>IF(C254="","",IF(C254="","",(VLOOKUP(C254,Listes!$B$31:$C$35,2,FALSE))))</f>
        <v/>
      </c>
      <c r="H254" s="24" t="str">
        <f t="shared" si="6"/>
        <v/>
      </c>
      <c r="I254" s="292"/>
      <c r="J254" s="114" t="str">
        <f>IF(G254="","",IF(G254="","",(VLOOKUP(G254,Listes!$C$31:$D$35,2,FALSE))))</f>
        <v/>
      </c>
      <c r="K254" s="111" t="str">
        <f>IF($G254="","",IF($C254=Listes!$B$32,IF(Forfaitaires!$E254&lt;=Listes!$B$53,(Forfaitaires!$E254*(VLOOKUP(Forfaitaires!$D254,Listes!$A$54:$E$60,2,FALSE))),IF(Forfaitaires!$E254&gt;Listes!$E$53,(Forfaitaires!$E254*(VLOOKUP(Forfaitaires!$D254,Listes!$A$54:$E$60,5,FALSE))),(Forfaitaires!$E254*(VLOOKUP(Forfaitaires!$D254,Listes!$A$54:$E$60,3,FALSE)))+(VLOOKUP(Forfaitaires!$D254,Listes!$A$54:$E$60,4,FALSE))))))</f>
        <v/>
      </c>
      <c r="L254" s="111" t="str">
        <f>IF($G254="","",IF($C254=Listes!$B$31,IF(Forfaitaires!$E254&lt;=Listes!$B$42,(Forfaitaires!$E254*(VLOOKUP(Forfaitaires!$D254,Listes!$A$43:$E$49,2,FALSE))),IF(Forfaitaires!$E254&gt;Listes!$D$42,(Forfaitaires!$E254*(VLOOKUP(Forfaitaires!$D254,Listes!$A$43:$E$49,5,FALSE))),(Forfaitaires!$E254*(VLOOKUP(Forfaitaires!$D254,Listes!$A$43:$E$49,3,FALSE)))+(VLOOKUP(Forfaitaires!$D254,Listes!$A$43:$E$49,4,FALSE))))))</f>
        <v/>
      </c>
      <c r="M254" s="111" t="str">
        <f>IF($G254="","",IF($C254=Listes!$B$34,Listes!$I$31,IF($C254=Listes!$B$35,(VLOOKUP(Forfaitaires!$F254,Listes!$E$31:$F$36,2,FALSE)),IF($C254=Listes!$B$33,IF(Forfaitaires!$E254&lt;Listes!$A$64,Forfaitaires!$E254*Listes!$A$65,IF(Forfaitaires!$E254&gt;Listes!$D$64,Forfaitaires!$E254*Listes!$D$65,((Forfaitaires!$E254*Listes!$B$65)+Listes!$C$65)))))))</f>
        <v/>
      </c>
      <c r="N254" s="114" t="str">
        <f t="shared" si="7"/>
        <v/>
      </c>
      <c r="O254" s="106"/>
    </row>
    <row r="255" spans="1:15" ht="20.100000000000001" customHeight="1" x14ac:dyDescent="0.25">
      <c r="A255" s="51">
        <v>250</v>
      </c>
      <c r="B255" s="24"/>
      <c r="C255" s="24"/>
      <c r="D255" s="24"/>
      <c r="E255" s="24"/>
      <c r="F255" s="24"/>
      <c r="G255" s="139" t="str">
        <f>IF(C255="","",IF(C255="","",(VLOOKUP(C255,Listes!$B$31:$C$35,2,FALSE))))</f>
        <v/>
      </c>
      <c r="H255" s="24" t="str">
        <f t="shared" si="6"/>
        <v/>
      </c>
      <c r="I255" s="292"/>
      <c r="J255" s="114" t="str">
        <f>IF(G255="","",IF(G255="","",(VLOOKUP(G255,Listes!$C$31:$D$35,2,FALSE))))</f>
        <v/>
      </c>
      <c r="K255" s="111" t="str">
        <f>IF($G255="","",IF($C255=Listes!$B$32,IF(Forfaitaires!$E255&lt;=Listes!$B$53,(Forfaitaires!$E255*(VLOOKUP(Forfaitaires!$D255,Listes!$A$54:$E$60,2,FALSE))),IF(Forfaitaires!$E255&gt;Listes!$E$53,(Forfaitaires!$E255*(VLOOKUP(Forfaitaires!$D255,Listes!$A$54:$E$60,5,FALSE))),(Forfaitaires!$E255*(VLOOKUP(Forfaitaires!$D255,Listes!$A$54:$E$60,3,FALSE)))+(VLOOKUP(Forfaitaires!$D255,Listes!$A$54:$E$60,4,FALSE))))))</f>
        <v/>
      </c>
      <c r="L255" s="111" t="str">
        <f>IF($G255="","",IF($C255=Listes!$B$31,IF(Forfaitaires!$E255&lt;=Listes!$B$42,(Forfaitaires!$E255*(VLOOKUP(Forfaitaires!$D255,Listes!$A$43:$E$49,2,FALSE))),IF(Forfaitaires!$E255&gt;Listes!$D$42,(Forfaitaires!$E255*(VLOOKUP(Forfaitaires!$D255,Listes!$A$43:$E$49,5,FALSE))),(Forfaitaires!$E255*(VLOOKUP(Forfaitaires!$D255,Listes!$A$43:$E$49,3,FALSE)))+(VLOOKUP(Forfaitaires!$D255,Listes!$A$43:$E$49,4,FALSE))))))</f>
        <v/>
      </c>
      <c r="M255" s="111" t="str">
        <f>IF($G255="","",IF($C255=Listes!$B$34,Listes!$I$31,IF($C255=Listes!$B$35,(VLOOKUP(Forfaitaires!$F255,Listes!$E$31:$F$36,2,FALSE)),IF($C255=Listes!$B$33,IF(Forfaitaires!$E255&lt;Listes!$A$64,Forfaitaires!$E255*Listes!$A$65,IF(Forfaitaires!$E255&gt;Listes!$D$64,Forfaitaires!$E255*Listes!$D$65,((Forfaitaires!$E255*Listes!$B$65)+Listes!$C$65)))))))</f>
        <v/>
      </c>
      <c r="N255" s="114" t="str">
        <f t="shared" si="7"/>
        <v/>
      </c>
      <c r="O255" s="106"/>
    </row>
    <row r="256" spans="1:15" ht="20.100000000000001" customHeight="1" x14ac:dyDescent="0.25">
      <c r="A256" s="51">
        <v>251</v>
      </c>
      <c r="B256" s="24"/>
      <c r="C256" s="24"/>
      <c r="D256" s="24"/>
      <c r="E256" s="24"/>
      <c r="F256" s="24"/>
      <c r="G256" s="139" t="str">
        <f>IF(C256="","",IF(C256="","",(VLOOKUP(C256,Listes!$B$31:$C$35,2,FALSE))))</f>
        <v/>
      </c>
      <c r="H256" s="24" t="str">
        <f t="shared" si="6"/>
        <v/>
      </c>
      <c r="I256" s="292"/>
      <c r="J256" s="114" t="str">
        <f>IF(G256="","",IF(G256="","",(VLOOKUP(G256,Listes!$C$31:$D$35,2,FALSE))))</f>
        <v/>
      </c>
      <c r="K256" s="111" t="str">
        <f>IF($G256="","",IF($C256=Listes!$B$32,IF(Forfaitaires!$E256&lt;=Listes!$B$53,(Forfaitaires!$E256*(VLOOKUP(Forfaitaires!$D256,Listes!$A$54:$E$60,2,FALSE))),IF(Forfaitaires!$E256&gt;Listes!$E$53,(Forfaitaires!$E256*(VLOOKUP(Forfaitaires!$D256,Listes!$A$54:$E$60,5,FALSE))),(Forfaitaires!$E256*(VLOOKUP(Forfaitaires!$D256,Listes!$A$54:$E$60,3,FALSE)))+(VLOOKUP(Forfaitaires!$D256,Listes!$A$54:$E$60,4,FALSE))))))</f>
        <v/>
      </c>
      <c r="L256" s="111" t="str">
        <f>IF($G256="","",IF($C256=Listes!$B$31,IF(Forfaitaires!$E256&lt;=Listes!$B$42,(Forfaitaires!$E256*(VLOOKUP(Forfaitaires!$D256,Listes!$A$43:$E$49,2,FALSE))),IF(Forfaitaires!$E256&gt;Listes!$D$42,(Forfaitaires!$E256*(VLOOKUP(Forfaitaires!$D256,Listes!$A$43:$E$49,5,FALSE))),(Forfaitaires!$E256*(VLOOKUP(Forfaitaires!$D256,Listes!$A$43:$E$49,3,FALSE)))+(VLOOKUP(Forfaitaires!$D256,Listes!$A$43:$E$49,4,FALSE))))))</f>
        <v/>
      </c>
      <c r="M256" s="111" t="str">
        <f>IF($G256="","",IF($C256=Listes!$B$34,Listes!$I$31,IF($C256=Listes!$B$35,(VLOOKUP(Forfaitaires!$F256,Listes!$E$31:$F$36,2,FALSE)),IF($C256=Listes!$B$33,IF(Forfaitaires!$E256&lt;Listes!$A$64,Forfaitaires!$E256*Listes!$A$65,IF(Forfaitaires!$E256&gt;Listes!$D$64,Forfaitaires!$E256*Listes!$D$65,((Forfaitaires!$E256*Listes!$B$65)+Listes!$C$65)))))))</f>
        <v/>
      </c>
      <c r="N256" s="114" t="str">
        <f t="shared" si="7"/>
        <v/>
      </c>
      <c r="O256" s="106"/>
    </row>
    <row r="257" spans="1:15" ht="20.100000000000001" customHeight="1" x14ac:dyDescent="0.25">
      <c r="A257" s="51">
        <v>252</v>
      </c>
      <c r="B257" s="24"/>
      <c r="C257" s="24"/>
      <c r="D257" s="24"/>
      <c r="E257" s="24"/>
      <c r="F257" s="24"/>
      <c r="G257" s="139" t="str">
        <f>IF(C257="","",IF(C257="","",(VLOOKUP(C257,Listes!$B$31:$C$35,2,FALSE))))</f>
        <v/>
      </c>
      <c r="H257" s="24" t="str">
        <f t="shared" si="6"/>
        <v/>
      </c>
      <c r="I257" s="292"/>
      <c r="J257" s="114" t="str">
        <f>IF(G257="","",IF(G257="","",(VLOOKUP(G257,Listes!$C$31:$D$35,2,FALSE))))</f>
        <v/>
      </c>
      <c r="K257" s="111" t="str">
        <f>IF($G257="","",IF($C257=Listes!$B$32,IF(Forfaitaires!$E257&lt;=Listes!$B$53,(Forfaitaires!$E257*(VLOOKUP(Forfaitaires!$D257,Listes!$A$54:$E$60,2,FALSE))),IF(Forfaitaires!$E257&gt;Listes!$E$53,(Forfaitaires!$E257*(VLOOKUP(Forfaitaires!$D257,Listes!$A$54:$E$60,5,FALSE))),(Forfaitaires!$E257*(VLOOKUP(Forfaitaires!$D257,Listes!$A$54:$E$60,3,FALSE)))+(VLOOKUP(Forfaitaires!$D257,Listes!$A$54:$E$60,4,FALSE))))))</f>
        <v/>
      </c>
      <c r="L257" s="111" t="str">
        <f>IF($G257="","",IF($C257=Listes!$B$31,IF(Forfaitaires!$E257&lt;=Listes!$B$42,(Forfaitaires!$E257*(VLOOKUP(Forfaitaires!$D257,Listes!$A$43:$E$49,2,FALSE))),IF(Forfaitaires!$E257&gt;Listes!$D$42,(Forfaitaires!$E257*(VLOOKUP(Forfaitaires!$D257,Listes!$A$43:$E$49,5,FALSE))),(Forfaitaires!$E257*(VLOOKUP(Forfaitaires!$D257,Listes!$A$43:$E$49,3,FALSE)))+(VLOOKUP(Forfaitaires!$D257,Listes!$A$43:$E$49,4,FALSE))))))</f>
        <v/>
      </c>
      <c r="M257" s="111" t="str">
        <f>IF($G257="","",IF($C257=Listes!$B$34,Listes!$I$31,IF($C257=Listes!$B$35,(VLOOKUP(Forfaitaires!$F257,Listes!$E$31:$F$36,2,FALSE)),IF($C257=Listes!$B$33,IF(Forfaitaires!$E257&lt;Listes!$A$64,Forfaitaires!$E257*Listes!$A$65,IF(Forfaitaires!$E257&gt;Listes!$D$64,Forfaitaires!$E257*Listes!$D$65,((Forfaitaires!$E257*Listes!$B$65)+Listes!$C$65)))))))</f>
        <v/>
      </c>
      <c r="N257" s="114" t="str">
        <f t="shared" si="7"/>
        <v/>
      </c>
      <c r="O257" s="106"/>
    </row>
    <row r="258" spans="1:15" ht="20.100000000000001" customHeight="1" x14ac:dyDescent="0.25">
      <c r="A258" s="51">
        <v>253</v>
      </c>
      <c r="B258" s="24"/>
      <c r="C258" s="24"/>
      <c r="D258" s="24"/>
      <c r="E258" s="24"/>
      <c r="F258" s="24"/>
      <c r="G258" s="139" t="str">
        <f>IF(C258="","",IF(C258="","",(VLOOKUP(C258,Listes!$B$31:$C$35,2,FALSE))))</f>
        <v/>
      </c>
      <c r="H258" s="24" t="str">
        <f t="shared" si="6"/>
        <v/>
      </c>
      <c r="I258" s="292"/>
      <c r="J258" s="114" t="str">
        <f>IF(G258="","",IF(G258="","",(VLOOKUP(G258,Listes!$C$31:$D$35,2,FALSE))))</f>
        <v/>
      </c>
      <c r="K258" s="111" t="str">
        <f>IF($G258="","",IF($C258=Listes!$B$32,IF(Forfaitaires!$E258&lt;=Listes!$B$53,(Forfaitaires!$E258*(VLOOKUP(Forfaitaires!$D258,Listes!$A$54:$E$60,2,FALSE))),IF(Forfaitaires!$E258&gt;Listes!$E$53,(Forfaitaires!$E258*(VLOOKUP(Forfaitaires!$D258,Listes!$A$54:$E$60,5,FALSE))),(Forfaitaires!$E258*(VLOOKUP(Forfaitaires!$D258,Listes!$A$54:$E$60,3,FALSE)))+(VLOOKUP(Forfaitaires!$D258,Listes!$A$54:$E$60,4,FALSE))))))</f>
        <v/>
      </c>
      <c r="L258" s="111" t="str">
        <f>IF($G258="","",IF($C258=Listes!$B$31,IF(Forfaitaires!$E258&lt;=Listes!$B$42,(Forfaitaires!$E258*(VLOOKUP(Forfaitaires!$D258,Listes!$A$43:$E$49,2,FALSE))),IF(Forfaitaires!$E258&gt;Listes!$D$42,(Forfaitaires!$E258*(VLOOKUP(Forfaitaires!$D258,Listes!$A$43:$E$49,5,FALSE))),(Forfaitaires!$E258*(VLOOKUP(Forfaitaires!$D258,Listes!$A$43:$E$49,3,FALSE)))+(VLOOKUP(Forfaitaires!$D258,Listes!$A$43:$E$49,4,FALSE))))))</f>
        <v/>
      </c>
      <c r="M258" s="111" t="str">
        <f>IF($G258="","",IF($C258=Listes!$B$34,Listes!$I$31,IF($C258=Listes!$B$35,(VLOOKUP(Forfaitaires!$F258,Listes!$E$31:$F$36,2,FALSE)),IF($C258=Listes!$B$33,IF(Forfaitaires!$E258&lt;Listes!$A$64,Forfaitaires!$E258*Listes!$A$65,IF(Forfaitaires!$E258&gt;Listes!$D$64,Forfaitaires!$E258*Listes!$D$65,((Forfaitaires!$E258*Listes!$B$65)+Listes!$C$65)))))))</f>
        <v/>
      </c>
      <c r="N258" s="114" t="str">
        <f t="shared" si="7"/>
        <v/>
      </c>
      <c r="O258" s="106"/>
    </row>
    <row r="259" spans="1:15" ht="20.100000000000001" customHeight="1" x14ac:dyDescent="0.25">
      <c r="A259" s="51">
        <v>254</v>
      </c>
      <c r="B259" s="24"/>
      <c r="C259" s="24"/>
      <c r="D259" s="24"/>
      <c r="E259" s="24"/>
      <c r="F259" s="24"/>
      <c r="G259" s="139" t="str">
        <f>IF(C259="","",IF(C259="","",(VLOOKUP(C259,Listes!$B$31:$C$35,2,FALSE))))</f>
        <v/>
      </c>
      <c r="H259" s="24" t="str">
        <f t="shared" si="6"/>
        <v/>
      </c>
      <c r="I259" s="292"/>
      <c r="J259" s="114" t="str">
        <f>IF(G259="","",IF(G259="","",(VLOOKUP(G259,Listes!$C$31:$D$35,2,FALSE))))</f>
        <v/>
      </c>
      <c r="K259" s="111" t="str">
        <f>IF($G259="","",IF($C259=Listes!$B$32,IF(Forfaitaires!$E259&lt;=Listes!$B$53,(Forfaitaires!$E259*(VLOOKUP(Forfaitaires!$D259,Listes!$A$54:$E$60,2,FALSE))),IF(Forfaitaires!$E259&gt;Listes!$E$53,(Forfaitaires!$E259*(VLOOKUP(Forfaitaires!$D259,Listes!$A$54:$E$60,5,FALSE))),(Forfaitaires!$E259*(VLOOKUP(Forfaitaires!$D259,Listes!$A$54:$E$60,3,FALSE)))+(VLOOKUP(Forfaitaires!$D259,Listes!$A$54:$E$60,4,FALSE))))))</f>
        <v/>
      </c>
      <c r="L259" s="111" t="str">
        <f>IF($G259="","",IF($C259=Listes!$B$31,IF(Forfaitaires!$E259&lt;=Listes!$B$42,(Forfaitaires!$E259*(VLOOKUP(Forfaitaires!$D259,Listes!$A$43:$E$49,2,FALSE))),IF(Forfaitaires!$E259&gt;Listes!$D$42,(Forfaitaires!$E259*(VLOOKUP(Forfaitaires!$D259,Listes!$A$43:$E$49,5,FALSE))),(Forfaitaires!$E259*(VLOOKUP(Forfaitaires!$D259,Listes!$A$43:$E$49,3,FALSE)))+(VLOOKUP(Forfaitaires!$D259,Listes!$A$43:$E$49,4,FALSE))))))</f>
        <v/>
      </c>
      <c r="M259" s="111" t="str">
        <f>IF($G259="","",IF($C259=Listes!$B$34,Listes!$I$31,IF($C259=Listes!$B$35,(VLOOKUP(Forfaitaires!$F259,Listes!$E$31:$F$36,2,FALSE)),IF($C259=Listes!$B$33,IF(Forfaitaires!$E259&lt;Listes!$A$64,Forfaitaires!$E259*Listes!$A$65,IF(Forfaitaires!$E259&gt;Listes!$D$64,Forfaitaires!$E259*Listes!$D$65,((Forfaitaires!$E259*Listes!$B$65)+Listes!$C$65)))))))</f>
        <v/>
      </c>
      <c r="N259" s="114" t="str">
        <f t="shared" si="7"/>
        <v/>
      </c>
      <c r="O259" s="106"/>
    </row>
    <row r="260" spans="1:15" ht="20.100000000000001" customHeight="1" x14ac:dyDescent="0.25">
      <c r="A260" s="51">
        <v>255</v>
      </c>
      <c r="B260" s="24"/>
      <c r="C260" s="24"/>
      <c r="D260" s="24"/>
      <c r="E260" s="24"/>
      <c r="F260" s="24"/>
      <c r="G260" s="139" t="str">
        <f>IF(C260="","",IF(C260="","",(VLOOKUP(C260,Listes!$B$31:$C$35,2,FALSE))))</f>
        <v/>
      </c>
      <c r="H260" s="24" t="str">
        <f t="shared" si="6"/>
        <v/>
      </c>
      <c r="I260" s="292"/>
      <c r="J260" s="114" t="str">
        <f>IF(G260="","",IF(G260="","",(VLOOKUP(G260,Listes!$C$31:$D$35,2,FALSE))))</f>
        <v/>
      </c>
      <c r="K260" s="111" t="str">
        <f>IF($G260="","",IF($C260=Listes!$B$32,IF(Forfaitaires!$E260&lt;=Listes!$B$53,(Forfaitaires!$E260*(VLOOKUP(Forfaitaires!$D260,Listes!$A$54:$E$60,2,FALSE))),IF(Forfaitaires!$E260&gt;Listes!$E$53,(Forfaitaires!$E260*(VLOOKUP(Forfaitaires!$D260,Listes!$A$54:$E$60,5,FALSE))),(Forfaitaires!$E260*(VLOOKUP(Forfaitaires!$D260,Listes!$A$54:$E$60,3,FALSE)))+(VLOOKUP(Forfaitaires!$D260,Listes!$A$54:$E$60,4,FALSE))))))</f>
        <v/>
      </c>
      <c r="L260" s="111" t="str">
        <f>IF($G260="","",IF($C260=Listes!$B$31,IF(Forfaitaires!$E260&lt;=Listes!$B$42,(Forfaitaires!$E260*(VLOOKUP(Forfaitaires!$D260,Listes!$A$43:$E$49,2,FALSE))),IF(Forfaitaires!$E260&gt;Listes!$D$42,(Forfaitaires!$E260*(VLOOKUP(Forfaitaires!$D260,Listes!$A$43:$E$49,5,FALSE))),(Forfaitaires!$E260*(VLOOKUP(Forfaitaires!$D260,Listes!$A$43:$E$49,3,FALSE)))+(VLOOKUP(Forfaitaires!$D260,Listes!$A$43:$E$49,4,FALSE))))))</f>
        <v/>
      </c>
      <c r="M260" s="111" t="str">
        <f>IF($G260="","",IF($C260=Listes!$B$34,Listes!$I$31,IF($C260=Listes!$B$35,(VLOOKUP(Forfaitaires!$F260,Listes!$E$31:$F$36,2,FALSE)),IF($C260=Listes!$B$33,IF(Forfaitaires!$E260&lt;Listes!$A$64,Forfaitaires!$E260*Listes!$A$65,IF(Forfaitaires!$E260&gt;Listes!$D$64,Forfaitaires!$E260*Listes!$D$65,((Forfaitaires!$E260*Listes!$B$65)+Listes!$C$65)))))))</f>
        <v/>
      </c>
      <c r="N260" s="114" t="str">
        <f t="shared" si="7"/>
        <v/>
      </c>
      <c r="O260" s="106"/>
    </row>
    <row r="261" spans="1:15" ht="20.100000000000001" customHeight="1" x14ac:dyDescent="0.25">
      <c r="A261" s="51">
        <v>256</v>
      </c>
      <c r="B261" s="24"/>
      <c r="C261" s="24"/>
      <c r="D261" s="24"/>
      <c r="E261" s="24"/>
      <c r="F261" s="24"/>
      <c r="G261" s="139" t="str">
        <f>IF(C261="","",IF(C261="","",(VLOOKUP(C261,Listes!$B$31:$C$35,2,FALSE))))</f>
        <v/>
      </c>
      <c r="H261" s="24" t="str">
        <f t="shared" si="6"/>
        <v/>
      </c>
      <c r="I261" s="292"/>
      <c r="J261" s="114" t="str">
        <f>IF(G261="","",IF(G261="","",(VLOOKUP(G261,Listes!$C$31:$D$35,2,FALSE))))</f>
        <v/>
      </c>
      <c r="K261" s="111" t="str">
        <f>IF($G261="","",IF($C261=Listes!$B$32,IF(Forfaitaires!$E261&lt;=Listes!$B$53,(Forfaitaires!$E261*(VLOOKUP(Forfaitaires!$D261,Listes!$A$54:$E$60,2,FALSE))),IF(Forfaitaires!$E261&gt;Listes!$E$53,(Forfaitaires!$E261*(VLOOKUP(Forfaitaires!$D261,Listes!$A$54:$E$60,5,FALSE))),(Forfaitaires!$E261*(VLOOKUP(Forfaitaires!$D261,Listes!$A$54:$E$60,3,FALSE)))+(VLOOKUP(Forfaitaires!$D261,Listes!$A$54:$E$60,4,FALSE))))))</f>
        <v/>
      </c>
      <c r="L261" s="111" t="str">
        <f>IF($G261="","",IF($C261=Listes!$B$31,IF(Forfaitaires!$E261&lt;=Listes!$B$42,(Forfaitaires!$E261*(VLOOKUP(Forfaitaires!$D261,Listes!$A$43:$E$49,2,FALSE))),IF(Forfaitaires!$E261&gt;Listes!$D$42,(Forfaitaires!$E261*(VLOOKUP(Forfaitaires!$D261,Listes!$A$43:$E$49,5,FALSE))),(Forfaitaires!$E261*(VLOOKUP(Forfaitaires!$D261,Listes!$A$43:$E$49,3,FALSE)))+(VLOOKUP(Forfaitaires!$D261,Listes!$A$43:$E$49,4,FALSE))))))</f>
        <v/>
      </c>
      <c r="M261" s="111" t="str">
        <f>IF($G261="","",IF($C261=Listes!$B$34,Listes!$I$31,IF($C261=Listes!$B$35,(VLOOKUP(Forfaitaires!$F261,Listes!$E$31:$F$36,2,FALSE)),IF($C261=Listes!$B$33,IF(Forfaitaires!$E261&lt;Listes!$A$64,Forfaitaires!$E261*Listes!$A$65,IF(Forfaitaires!$E261&gt;Listes!$D$64,Forfaitaires!$E261*Listes!$D$65,((Forfaitaires!$E261*Listes!$B$65)+Listes!$C$65)))))))</f>
        <v/>
      </c>
      <c r="N261" s="114" t="str">
        <f t="shared" si="7"/>
        <v/>
      </c>
      <c r="O261" s="106"/>
    </row>
    <row r="262" spans="1:15" ht="20.100000000000001" customHeight="1" x14ac:dyDescent="0.25">
      <c r="A262" s="51">
        <v>257</v>
      </c>
      <c r="B262" s="24"/>
      <c r="C262" s="24"/>
      <c r="D262" s="24"/>
      <c r="E262" s="24"/>
      <c r="F262" s="24"/>
      <c r="G262" s="139" t="str">
        <f>IF(C262="","",IF(C262="","",(VLOOKUP(C262,Listes!$B$31:$C$35,2,FALSE))))</f>
        <v/>
      </c>
      <c r="H262" s="24" t="str">
        <f t="shared" ref="H262:H325" si="8">IF(G262="Frais de déplacement (barèmes kilométriques) ",1,"")</f>
        <v/>
      </c>
      <c r="I262" s="292"/>
      <c r="J262" s="114" t="str">
        <f>IF(G262="","",IF(G262="","",(VLOOKUP(G262,Listes!$C$31:$D$35,2,FALSE))))</f>
        <v/>
      </c>
      <c r="K262" s="111" t="str">
        <f>IF($G262="","",IF($C262=Listes!$B$32,IF(Forfaitaires!$E262&lt;=Listes!$B$53,(Forfaitaires!$E262*(VLOOKUP(Forfaitaires!$D262,Listes!$A$54:$E$60,2,FALSE))),IF(Forfaitaires!$E262&gt;Listes!$E$53,(Forfaitaires!$E262*(VLOOKUP(Forfaitaires!$D262,Listes!$A$54:$E$60,5,FALSE))),(Forfaitaires!$E262*(VLOOKUP(Forfaitaires!$D262,Listes!$A$54:$E$60,3,FALSE)))+(VLOOKUP(Forfaitaires!$D262,Listes!$A$54:$E$60,4,FALSE))))))</f>
        <v/>
      </c>
      <c r="L262" s="111" t="str">
        <f>IF($G262="","",IF($C262=Listes!$B$31,IF(Forfaitaires!$E262&lt;=Listes!$B$42,(Forfaitaires!$E262*(VLOOKUP(Forfaitaires!$D262,Listes!$A$43:$E$49,2,FALSE))),IF(Forfaitaires!$E262&gt;Listes!$D$42,(Forfaitaires!$E262*(VLOOKUP(Forfaitaires!$D262,Listes!$A$43:$E$49,5,FALSE))),(Forfaitaires!$E262*(VLOOKUP(Forfaitaires!$D262,Listes!$A$43:$E$49,3,FALSE)))+(VLOOKUP(Forfaitaires!$D262,Listes!$A$43:$E$49,4,FALSE))))))</f>
        <v/>
      </c>
      <c r="M262" s="111" t="str">
        <f>IF($G262="","",IF($C262=Listes!$B$34,Listes!$I$31,IF($C262=Listes!$B$35,(VLOOKUP(Forfaitaires!$F262,Listes!$E$31:$F$36,2,FALSE)),IF($C262=Listes!$B$33,IF(Forfaitaires!$E262&lt;Listes!$A$64,Forfaitaires!$E262*Listes!$A$65,IF(Forfaitaires!$E262&gt;Listes!$D$64,Forfaitaires!$E262*Listes!$D$65,((Forfaitaires!$E262*Listes!$B$65)+Listes!$C$65)))))))</f>
        <v/>
      </c>
      <c r="N262" s="114" t="str">
        <f t="shared" ref="N262:N325" si="9">IF($H262="","",($M262+$L262+$K262)*$H262)</f>
        <v/>
      </c>
      <c r="O262" s="106"/>
    </row>
    <row r="263" spans="1:15" ht="20.100000000000001" customHeight="1" x14ac:dyDescent="0.25">
      <c r="A263" s="51">
        <v>258</v>
      </c>
      <c r="B263" s="24"/>
      <c r="C263" s="24"/>
      <c r="D263" s="24"/>
      <c r="E263" s="24"/>
      <c r="F263" s="24"/>
      <c r="G263" s="139" t="str">
        <f>IF(C263="","",IF(C263="","",(VLOOKUP(C263,Listes!$B$31:$C$35,2,FALSE))))</f>
        <v/>
      </c>
      <c r="H263" s="24" t="str">
        <f t="shared" si="8"/>
        <v/>
      </c>
      <c r="I263" s="292"/>
      <c r="J263" s="114" t="str">
        <f>IF(G263="","",IF(G263="","",(VLOOKUP(G263,Listes!$C$31:$D$35,2,FALSE))))</f>
        <v/>
      </c>
      <c r="K263" s="111" t="str">
        <f>IF($G263="","",IF($C263=Listes!$B$32,IF(Forfaitaires!$E263&lt;=Listes!$B$53,(Forfaitaires!$E263*(VLOOKUP(Forfaitaires!$D263,Listes!$A$54:$E$60,2,FALSE))),IF(Forfaitaires!$E263&gt;Listes!$E$53,(Forfaitaires!$E263*(VLOOKUP(Forfaitaires!$D263,Listes!$A$54:$E$60,5,FALSE))),(Forfaitaires!$E263*(VLOOKUP(Forfaitaires!$D263,Listes!$A$54:$E$60,3,FALSE)))+(VLOOKUP(Forfaitaires!$D263,Listes!$A$54:$E$60,4,FALSE))))))</f>
        <v/>
      </c>
      <c r="L263" s="111" t="str">
        <f>IF($G263="","",IF($C263=Listes!$B$31,IF(Forfaitaires!$E263&lt;=Listes!$B$42,(Forfaitaires!$E263*(VLOOKUP(Forfaitaires!$D263,Listes!$A$43:$E$49,2,FALSE))),IF(Forfaitaires!$E263&gt;Listes!$D$42,(Forfaitaires!$E263*(VLOOKUP(Forfaitaires!$D263,Listes!$A$43:$E$49,5,FALSE))),(Forfaitaires!$E263*(VLOOKUP(Forfaitaires!$D263,Listes!$A$43:$E$49,3,FALSE)))+(VLOOKUP(Forfaitaires!$D263,Listes!$A$43:$E$49,4,FALSE))))))</f>
        <v/>
      </c>
      <c r="M263" s="111" t="str">
        <f>IF($G263="","",IF($C263=Listes!$B$34,Listes!$I$31,IF($C263=Listes!$B$35,(VLOOKUP(Forfaitaires!$F263,Listes!$E$31:$F$36,2,FALSE)),IF($C263=Listes!$B$33,IF(Forfaitaires!$E263&lt;Listes!$A$64,Forfaitaires!$E263*Listes!$A$65,IF(Forfaitaires!$E263&gt;Listes!$D$64,Forfaitaires!$E263*Listes!$D$65,((Forfaitaires!$E263*Listes!$B$65)+Listes!$C$65)))))))</f>
        <v/>
      </c>
      <c r="N263" s="114" t="str">
        <f t="shared" si="9"/>
        <v/>
      </c>
      <c r="O263" s="106"/>
    </row>
    <row r="264" spans="1:15" ht="20.100000000000001" customHeight="1" x14ac:dyDescent="0.25">
      <c r="A264" s="51">
        <v>259</v>
      </c>
      <c r="B264" s="24"/>
      <c r="C264" s="24"/>
      <c r="D264" s="24"/>
      <c r="E264" s="24"/>
      <c r="F264" s="24"/>
      <c r="G264" s="139" t="str">
        <f>IF(C264="","",IF(C264="","",(VLOOKUP(C264,Listes!$B$31:$C$35,2,FALSE))))</f>
        <v/>
      </c>
      <c r="H264" s="24" t="str">
        <f t="shared" si="8"/>
        <v/>
      </c>
      <c r="I264" s="292"/>
      <c r="J264" s="114" t="str">
        <f>IF(G264="","",IF(G264="","",(VLOOKUP(G264,Listes!$C$31:$D$35,2,FALSE))))</f>
        <v/>
      </c>
      <c r="K264" s="111" t="str">
        <f>IF($G264="","",IF($C264=Listes!$B$32,IF(Forfaitaires!$E264&lt;=Listes!$B$53,(Forfaitaires!$E264*(VLOOKUP(Forfaitaires!$D264,Listes!$A$54:$E$60,2,FALSE))),IF(Forfaitaires!$E264&gt;Listes!$E$53,(Forfaitaires!$E264*(VLOOKUP(Forfaitaires!$D264,Listes!$A$54:$E$60,5,FALSE))),(Forfaitaires!$E264*(VLOOKUP(Forfaitaires!$D264,Listes!$A$54:$E$60,3,FALSE)))+(VLOOKUP(Forfaitaires!$D264,Listes!$A$54:$E$60,4,FALSE))))))</f>
        <v/>
      </c>
      <c r="L264" s="111" t="str">
        <f>IF($G264="","",IF($C264=Listes!$B$31,IF(Forfaitaires!$E264&lt;=Listes!$B$42,(Forfaitaires!$E264*(VLOOKUP(Forfaitaires!$D264,Listes!$A$43:$E$49,2,FALSE))),IF(Forfaitaires!$E264&gt;Listes!$D$42,(Forfaitaires!$E264*(VLOOKUP(Forfaitaires!$D264,Listes!$A$43:$E$49,5,FALSE))),(Forfaitaires!$E264*(VLOOKUP(Forfaitaires!$D264,Listes!$A$43:$E$49,3,FALSE)))+(VLOOKUP(Forfaitaires!$D264,Listes!$A$43:$E$49,4,FALSE))))))</f>
        <v/>
      </c>
      <c r="M264" s="111" t="str">
        <f>IF($G264="","",IF($C264=Listes!$B$34,Listes!$I$31,IF($C264=Listes!$B$35,(VLOOKUP(Forfaitaires!$F264,Listes!$E$31:$F$36,2,FALSE)),IF($C264=Listes!$B$33,IF(Forfaitaires!$E264&lt;Listes!$A$64,Forfaitaires!$E264*Listes!$A$65,IF(Forfaitaires!$E264&gt;Listes!$D$64,Forfaitaires!$E264*Listes!$D$65,((Forfaitaires!$E264*Listes!$B$65)+Listes!$C$65)))))))</f>
        <v/>
      </c>
      <c r="N264" s="114" t="str">
        <f t="shared" si="9"/>
        <v/>
      </c>
      <c r="O264" s="106"/>
    </row>
    <row r="265" spans="1:15" ht="20.100000000000001" customHeight="1" x14ac:dyDescent="0.25">
      <c r="A265" s="51">
        <v>260</v>
      </c>
      <c r="B265" s="24"/>
      <c r="C265" s="24"/>
      <c r="D265" s="24"/>
      <c r="E265" s="24"/>
      <c r="F265" s="24"/>
      <c r="G265" s="139" t="str">
        <f>IF(C265="","",IF(C265="","",(VLOOKUP(C265,Listes!$B$31:$C$35,2,FALSE))))</f>
        <v/>
      </c>
      <c r="H265" s="24" t="str">
        <f t="shared" si="8"/>
        <v/>
      </c>
      <c r="I265" s="292"/>
      <c r="J265" s="114" t="str">
        <f>IF(G265="","",IF(G265="","",(VLOOKUP(G265,Listes!$C$31:$D$35,2,FALSE))))</f>
        <v/>
      </c>
      <c r="K265" s="111" t="str">
        <f>IF($G265="","",IF($C265=Listes!$B$32,IF(Forfaitaires!$E265&lt;=Listes!$B$53,(Forfaitaires!$E265*(VLOOKUP(Forfaitaires!$D265,Listes!$A$54:$E$60,2,FALSE))),IF(Forfaitaires!$E265&gt;Listes!$E$53,(Forfaitaires!$E265*(VLOOKUP(Forfaitaires!$D265,Listes!$A$54:$E$60,5,FALSE))),(Forfaitaires!$E265*(VLOOKUP(Forfaitaires!$D265,Listes!$A$54:$E$60,3,FALSE)))+(VLOOKUP(Forfaitaires!$D265,Listes!$A$54:$E$60,4,FALSE))))))</f>
        <v/>
      </c>
      <c r="L265" s="111" t="str">
        <f>IF($G265="","",IF($C265=Listes!$B$31,IF(Forfaitaires!$E265&lt;=Listes!$B$42,(Forfaitaires!$E265*(VLOOKUP(Forfaitaires!$D265,Listes!$A$43:$E$49,2,FALSE))),IF(Forfaitaires!$E265&gt;Listes!$D$42,(Forfaitaires!$E265*(VLOOKUP(Forfaitaires!$D265,Listes!$A$43:$E$49,5,FALSE))),(Forfaitaires!$E265*(VLOOKUP(Forfaitaires!$D265,Listes!$A$43:$E$49,3,FALSE)))+(VLOOKUP(Forfaitaires!$D265,Listes!$A$43:$E$49,4,FALSE))))))</f>
        <v/>
      </c>
      <c r="M265" s="111" t="str">
        <f>IF($G265="","",IF($C265=Listes!$B$34,Listes!$I$31,IF($C265=Listes!$B$35,(VLOOKUP(Forfaitaires!$F265,Listes!$E$31:$F$36,2,FALSE)),IF($C265=Listes!$B$33,IF(Forfaitaires!$E265&lt;Listes!$A$64,Forfaitaires!$E265*Listes!$A$65,IF(Forfaitaires!$E265&gt;Listes!$D$64,Forfaitaires!$E265*Listes!$D$65,((Forfaitaires!$E265*Listes!$B$65)+Listes!$C$65)))))))</f>
        <v/>
      </c>
      <c r="N265" s="114" t="str">
        <f t="shared" si="9"/>
        <v/>
      </c>
      <c r="O265" s="106"/>
    </row>
    <row r="266" spans="1:15" ht="20.100000000000001" customHeight="1" x14ac:dyDescent="0.25">
      <c r="A266" s="51">
        <v>261</v>
      </c>
      <c r="B266" s="24"/>
      <c r="C266" s="24"/>
      <c r="D266" s="24"/>
      <c r="E266" s="24"/>
      <c r="F266" s="24"/>
      <c r="G266" s="139" t="str">
        <f>IF(C266="","",IF(C266="","",(VLOOKUP(C266,Listes!$B$31:$C$35,2,FALSE))))</f>
        <v/>
      </c>
      <c r="H266" s="24" t="str">
        <f t="shared" si="8"/>
        <v/>
      </c>
      <c r="I266" s="292"/>
      <c r="J266" s="114" t="str">
        <f>IF(G266="","",IF(G266="","",(VLOOKUP(G266,Listes!$C$31:$D$35,2,FALSE))))</f>
        <v/>
      </c>
      <c r="K266" s="111" t="str">
        <f>IF($G266="","",IF($C266=Listes!$B$32,IF(Forfaitaires!$E266&lt;=Listes!$B$53,(Forfaitaires!$E266*(VLOOKUP(Forfaitaires!$D266,Listes!$A$54:$E$60,2,FALSE))),IF(Forfaitaires!$E266&gt;Listes!$E$53,(Forfaitaires!$E266*(VLOOKUP(Forfaitaires!$D266,Listes!$A$54:$E$60,5,FALSE))),(Forfaitaires!$E266*(VLOOKUP(Forfaitaires!$D266,Listes!$A$54:$E$60,3,FALSE)))+(VLOOKUP(Forfaitaires!$D266,Listes!$A$54:$E$60,4,FALSE))))))</f>
        <v/>
      </c>
      <c r="L266" s="111" t="str">
        <f>IF($G266="","",IF($C266=Listes!$B$31,IF(Forfaitaires!$E266&lt;=Listes!$B$42,(Forfaitaires!$E266*(VLOOKUP(Forfaitaires!$D266,Listes!$A$43:$E$49,2,FALSE))),IF(Forfaitaires!$E266&gt;Listes!$D$42,(Forfaitaires!$E266*(VLOOKUP(Forfaitaires!$D266,Listes!$A$43:$E$49,5,FALSE))),(Forfaitaires!$E266*(VLOOKUP(Forfaitaires!$D266,Listes!$A$43:$E$49,3,FALSE)))+(VLOOKUP(Forfaitaires!$D266,Listes!$A$43:$E$49,4,FALSE))))))</f>
        <v/>
      </c>
      <c r="M266" s="111" t="str">
        <f>IF($G266="","",IF($C266=Listes!$B$34,Listes!$I$31,IF($C266=Listes!$B$35,(VLOOKUP(Forfaitaires!$F266,Listes!$E$31:$F$36,2,FALSE)),IF($C266=Listes!$B$33,IF(Forfaitaires!$E266&lt;Listes!$A$64,Forfaitaires!$E266*Listes!$A$65,IF(Forfaitaires!$E266&gt;Listes!$D$64,Forfaitaires!$E266*Listes!$D$65,((Forfaitaires!$E266*Listes!$B$65)+Listes!$C$65)))))))</f>
        <v/>
      </c>
      <c r="N266" s="114" t="str">
        <f t="shared" si="9"/>
        <v/>
      </c>
      <c r="O266" s="106"/>
    </row>
    <row r="267" spans="1:15" ht="20.100000000000001" customHeight="1" x14ac:dyDescent="0.25">
      <c r="A267" s="51">
        <v>262</v>
      </c>
      <c r="B267" s="24"/>
      <c r="C267" s="24"/>
      <c r="D267" s="24"/>
      <c r="E267" s="24"/>
      <c r="F267" s="24"/>
      <c r="G267" s="139" t="str">
        <f>IF(C267="","",IF(C267="","",(VLOOKUP(C267,Listes!$B$31:$C$35,2,FALSE))))</f>
        <v/>
      </c>
      <c r="H267" s="24" t="str">
        <f t="shared" si="8"/>
        <v/>
      </c>
      <c r="I267" s="292"/>
      <c r="J267" s="114" t="str">
        <f>IF(G267="","",IF(G267="","",(VLOOKUP(G267,Listes!$C$31:$D$35,2,FALSE))))</f>
        <v/>
      </c>
      <c r="K267" s="111" t="str">
        <f>IF($G267="","",IF($C267=Listes!$B$32,IF(Forfaitaires!$E267&lt;=Listes!$B$53,(Forfaitaires!$E267*(VLOOKUP(Forfaitaires!$D267,Listes!$A$54:$E$60,2,FALSE))),IF(Forfaitaires!$E267&gt;Listes!$E$53,(Forfaitaires!$E267*(VLOOKUP(Forfaitaires!$D267,Listes!$A$54:$E$60,5,FALSE))),(Forfaitaires!$E267*(VLOOKUP(Forfaitaires!$D267,Listes!$A$54:$E$60,3,FALSE)))+(VLOOKUP(Forfaitaires!$D267,Listes!$A$54:$E$60,4,FALSE))))))</f>
        <v/>
      </c>
      <c r="L267" s="111" t="str">
        <f>IF($G267="","",IF($C267=Listes!$B$31,IF(Forfaitaires!$E267&lt;=Listes!$B$42,(Forfaitaires!$E267*(VLOOKUP(Forfaitaires!$D267,Listes!$A$43:$E$49,2,FALSE))),IF(Forfaitaires!$E267&gt;Listes!$D$42,(Forfaitaires!$E267*(VLOOKUP(Forfaitaires!$D267,Listes!$A$43:$E$49,5,FALSE))),(Forfaitaires!$E267*(VLOOKUP(Forfaitaires!$D267,Listes!$A$43:$E$49,3,FALSE)))+(VLOOKUP(Forfaitaires!$D267,Listes!$A$43:$E$49,4,FALSE))))))</f>
        <v/>
      </c>
      <c r="M267" s="111" t="str">
        <f>IF($G267="","",IF($C267=Listes!$B$34,Listes!$I$31,IF($C267=Listes!$B$35,(VLOOKUP(Forfaitaires!$F267,Listes!$E$31:$F$36,2,FALSE)),IF($C267=Listes!$B$33,IF(Forfaitaires!$E267&lt;Listes!$A$64,Forfaitaires!$E267*Listes!$A$65,IF(Forfaitaires!$E267&gt;Listes!$D$64,Forfaitaires!$E267*Listes!$D$65,((Forfaitaires!$E267*Listes!$B$65)+Listes!$C$65)))))))</f>
        <v/>
      </c>
      <c r="N267" s="114" t="str">
        <f t="shared" si="9"/>
        <v/>
      </c>
      <c r="O267" s="106"/>
    </row>
    <row r="268" spans="1:15" ht="20.100000000000001" customHeight="1" x14ac:dyDescent="0.25">
      <c r="A268" s="51">
        <v>263</v>
      </c>
      <c r="B268" s="24"/>
      <c r="C268" s="24"/>
      <c r="D268" s="24"/>
      <c r="E268" s="24"/>
      <c r="F268" s="24"/>
      <c r="G268" s="139" t="str">
        <f>IF(C268="","",IF(C268="","",(VLOOKUP(C268,Listes!$B$31:$C$35,2,FALSE))))</f>
        <v/>
      </c>
      <c r="H268" s="24" t="str">
        <f t="shared" si="8"/>
        <v/>
      </c>
      <c r="I268" s="292"/>
      <c r="J268" s="114" t="str">
        <f>IF(G268="","",IF(G268="","",(VLOOKUP(G268,Listes!$C$31:$D$35,2,FALSE))))</f>
        <v/>
      </c>
      <c r="K268" s="111" t="str">
        <f>IF($G268="","",IF($C268=Listes!$B$32,IF(Forfaitaires!$E268&lt;=Listes!$B$53,(Forfaitaires!$E268*(VLOOKUP(Forfaitaires!$D268,Listes!$A$54:$E$60,2,FALSE))),IF(Forfaitaires!$E268&gt;Listes!$E$53,(Forfaitaires!$E268*(VLOOKUP(Forfaitaires!$D268,Listes!$A$54:$E$60,5,FALSE))),(Forfaitaires!$E268*(VLOOKUP(Forfaitaires!$D268,Listes!$A$54:$E$60,3,FALSE)))+(VLOOKUP(Forfaitaires!$D268,Listes!$A$54:$E$60,4,FALSE))))))</f>
        <v/>
      </c>
      <c r="L268" s="111" t="str">
        <f>IF($G268="","",IF($C268=Listes!$B$31,IF(Forfaitaires!$E268&lt;=Listes!$B$42,(Forfaitaires!$E268*(VLOOKUP(Forfaitaires!$D268,Listes!$A$43:$E$49,2,FALSE))),IF(Forfaitaires!$E268&gt;Listes!$D$42,(Forfaitaires!$E268*(VLOOKUP(Forfaitaires!$D268,Listes!$A$43:$E$49,5,FALSE))),(Forfaitaires!$E268*(VLOOKUP(Forfaitaires!$D268,Listes!$A$43:$E$49,3,FALSE)))+(VLOOKUP(Forfaitaires!$D268,Listes!$A$43:$E$49,4,FALSE))))))</f>
        <v/>
      </c>
      <c r="M268" s="111" t="str">
        <f>IF($G268="","",IF($C268=Listes!$B$34,Listes!$I$31,IF($C268=Listes!$B$35,(VLOOKUP(Forfaitaires!$F268,Listes!$E$31:$F$36,2,FALSE)),IF($C268=Listes!$B$33,IF(Forfaitaires!$E268&lt;Listes!$A$64,Forfaitaires!$E268*Listes!$A$65,IF(Forfaitaires!$E268&gt;Listes!$D$64,Forfaitaires!$E268*Listes!$D$65,((Forfaitaires!$E268*Listes!$B$65)+Listes!$C$65)))))))</f>
        <v/>
      </c>
      <c r="N268" s="114" t="str">
        <f t="shared" si="9"/>
        <v/>
      </c>
      <c r="O268" s="106"/>
    </row>
    <row r="269" spans="1:15" ht="20.100000000000001" customHeight="1" x14ac:dyDescent="0.25">
      <c r="A269" s="51">
        <v>264</v>
      </c>
      <c r="B269" s="24"/>
      <c r="C269" s="24"/>
      <c r="D269" s="24"/>
      <c r="E269" s="24"/>
      <c r="F269" s="24"/>
      <c r="G269" s="139" t="str">
        <f>IF(C269="","",IF(C269="","",(VLOOKUP(C269,Listes!$B$31:$C$35,2,FALSE))))</f>
        <v/>
      </c>
      <c r="H269" s="24" t="str">
        <f t="shared" si="8"/>
        <v/>
      </c>
      <c r="I269" s="292"/>
      <c r="J269" s="114" t="str">
        <f>IF(G269="","",IF(G269="","",(VLOOKUP(G269,Listes!$C$31:$D$35,2,FALSE))))</f>
        <v/>
      </c>
      <c r="K269" s="111" t="str">
        <f>IF($G269="","",IF($C269=Listes!$B$32,IF(Forfaitaires!$E269&lt;=Listes!$B$53,(Forfaitaires!$E269*(VLOOKUP(Forfaitaires!$D269,Listes!$A$54:$E$60,2,FALSE))),IF(Forfaitaires!$E269&gt;Listes!$E$53,(Forfaitaires!$E269*(VLOOKUP(Forfaitaires!$D269,Listes!$A$54:$E$60,5,FALSE))),(Forfaitaires!$E269*(VLOOKUP(Forfaitaires!$D269,Listes!$A$54:$E$60,3,FALSE)))+(VLOOKUP(Forfaitaires!$D269,Listes!$A$54:$E$60,4,FALSE))))))</f>
        <v/>
      </c>
      <c r="L269" s="111" t="str">
        <f>IF($G269="","",IF($C269=Listes!$B$31,IF(Forfaitaires!$E269&lt;=Listes!$B$42,(Forfaitaires!$E269*(VLOOKUP(Forfaitaires!$D269,Listes!$A$43:$E$49,2,FALSE))),IF(Forfaitaires!$E269&gt;Listes!$D$42,(Forfaitaires!$E269*(VLOOKUP(Forfaitaires!$D269,Listes!$A$43:$E$49,5,FALSE))),(Forfaitaires!$E269*(VLOOKUP(Forfaitaires!$D269,Listes!$A$43:$E$49,3,FALSE)))+(VLOOKUP(Forfaitaires!$D269,Listes!$A$43:$E$49,4,FALSE))))))</f>
        <v/>
      </c>
      <c r="M269" s="111" t="str">
        <f>IF($G269="","",IF($C269=Listes!$B$34,Listes!$I$31,IF($C269=Listes!$B$35,(VLOOKUP(Forfaitaires!$F269,Listes!$E$31:$F$36,2,FALSE)),IF($C269=Listes!$B$33,IF(Forfaitaires!$E269&lt;Listes!$A$64,Forfaitaires!$E269*Listes!$A$65,IF(Forfaitaires!$E269&gt;Listes!$D$64,Forfaitaires!$E269*Listes!$D$65,((Forfaitaires!$E269*Listes!$B$65)+Listes!$C$65)))))))</f>
        <v/>
      </c>
      <c r="N269" s="114" t="str">
        <f t="shared" si="9"/>
        <v/>
      </c>
      <c r="O269" s="106"/>
    </row>
    <row r="270" spans="1:15" ht="20.100000000000001" customHeight="1" x14ac:dyDescent="0.25">
      <c r="A270" s="51">
        <v>265</v>
      </c>
      <c r="B270" s="24"/>
      <c r="C270" s="24"/>
      <c r="D270" s="24"/>
      <c r="E270" s="24"/>
      <c r="F270" s="24"/>
      <c r="G270" s="139" t="str">
        <f>IF(C270="","",IF(C270="","",(VLOOKUP(C270,Listes!$B$31:$C$35,2,FALSE))))</f>
        <v/>
      </c>
      <c r="H270" s="24" t="str">
        <f t="shared" si="8"/>
        <v/>
      </c>
      <c r="I270" s="292"/>
      <c r="J270" s="114" t="str">
        <f>IF(G270="","",IF(G270="","",(VLOOKUP(G270,Listes!$C$31:$D$35,2,FALSE))))</f>
        <v/>
      </c>
      <c r="K270" s="111" t="str">
        <f>IF($G270="","",IF($C270=Listes!$B$32,IF(Forfaitaires!$E270&lt;=Listes!$B$53,(Forfaitaires!$E270*(VLOOKUP(Forfaitaires!$D270,Listes!$A$54:$E$60,2,FALSE))),IF(Forfaitaires!$E270&gt;Listes!$E$53,(Forfaitaires!$E270*(VLOOKUP(Forfaitaires!$D270,Listes!$A$54:$E$60,5,FALSE))),(Forfaitaires!$E270*(VLOOKUP(Forfaitaires!$D270,Listes!$A$54:$E$60,3,FALSE)))+(VLOOKUP(Forfaitaires!$D270,Listes!$A$54:$E$60,4,FALSE))))))</f>
        <v/>
      </c>
      <c r="L270" s="111" t="str">
        <f>IF($G270="","",IF($C270=Listes!$B$31,IF(Forfaitaires!$E270&lt;=Listes!$B$42,(Forfaitaires!$E270*(VLOOKUP(Forfaitaires!$D270,Listes!$A$43:$E$49,2,FALSE))),IF(Forfaitaires!$E270&gt;Listes!$D$42,(Forfaitaires!$E270*(VLOOKUP(Forfaitaires!$D270,Listes!$A$43:$E$49,5,FALSE))),(Forfaitaires!$E270*(VLOOKUP(Forfaitaires!$D270,Listes!$A$43:$E$49,3,FALSE)))+(VLOOKUP(Forfaitaires!$D270,Listes!$A$43:$E$49,4,FALSE))))))</f>
        <v/>
      </c>
      <c r="M270" s="111" t="str">
        <f>IF($G270="","",IF($C270=Listes!$B$34,Listes!$I$31,IF($C270=Listes!$B$35,(VLOOKUP(Forfaitaires!$F270,Listes!$E$31:$F$36,2,FALSE)),IF($C270=Listes!$B$33,IF(Forfaitaires!$E270&lt;Listes!$A$64,Forfaitaires!$E270*Listes!$A$65,IF(Forfaitaires!$E270&gt;Listes!$D$64,Forfaitaires!$E270*Listes!$D$65,((Forfaitaires!$E270*Listes!$B$65)+Listes!$C$65)))))))</f>
        <v/>
      </c>
      <c r="N270" s="114" t="str">
        <f t="shared" si="9"/>
        <v/>
      </c>
      <c r="O270" s="106"/>
    </row>
    <row r="271" spans="1:15" ht="20.100000000000001" customHeight="1" x14ac:dyDescent="0.25">
      <c r="A271" s="51">
        <v>266</v>
      </c>
      <c r="B271" s="24"/>
      <c r="C271" s="24"/>
      <c r="D271" s="24"/>
      <c r="E271" s="24"/>
      <c r="F271" s="24"/>
      <c r="G271" s="139" t="str">
        <f>IF(C271="","",IF(C271="","",(VLOOKUP(C271,Listes!$B$31:$C$35,2,FALSE))))</f>
        <v/>
      </c>
      <c r="H271" s="24" t="str">
        <f t="shared" si="8"/>
        <v/>
      </c>
      <c r="I271" s="292"/>
      <c r="J271" s="114" t="str">
        <f>IF(G271="","",IF(G271="","",(VLOOKUP(G271,Listes!$C$31:$D$35,2,FALSE))))</f>
        <v/>
      </c>
      <c r="K271" s="111" t="str">
        <f>IF($G271="","",IF($C271=Listes!$B$32,IF(Forfaitaires!$E271&lt;=Listes!$B$53,(Forfaitaires!$E271*(VLOOKUP(Forfaitaires!$D271,Listes!$A$54:$E$60,2,FALSE))),IF(Forfaitaires!$E271&gt;Listes!$E$53,(Forfaitaires!$E271*(VLOOKUP(Forfaitaires!$D271,Listes!$A$54:$E$60,5,FALSE))),(Forfaitaires!$E271*(VLOOKUP(Forfaitaires!$D271,Listes!$A$54:$E$60,3,FALSE)))+(VLOOKUP(Forfaitaires!$D271,Listes!$A$54:$E$60,4,FALSE))))))</f>
        <v/>
      </c>
      <c r="L271" s="111" t="str">
        <f>IF($G271="","",IF($C271=Listes!$B$31,IF(Forfaitaires!$E271&lt;=Listes!$B$42,(Forfaitaires!$E271*(VLOOKUP(Forfaitaires!$D271,Listes!$A$43:$E$49,2,FALSE))),IF(Forfaitaires!$E271&gt;Listes!$D$42,(Forfaitaires!$E271*(VLOOKUP(Forfaitaires!$D271,Listes!$A$43:$E$49,5,FALSE))),(Forfaitaires!$E271*(VLOOKUP(Forfaitaires!$D271,Listes!$A$43:$E$49,3,FALSE)))+(VLOOKUP(Forfaitaires!$D271,Listes!$A$43:$E$49,4,FALSE))))))</f>
        <v/>
      </c>
      <c r="M271" s="111" t="str">
        <f>IF($G271="","",IF($C271=Listes!$B$34,Listes!$I$31,IF($C271=Listes!$B$35,(VLOOKUP(Forfaitaires!$F271,Listes!$E$31:$F$36,2,FALSE)),IF($C271=Listes!$B$33,IF(Forfaitaires!$E271&lt;Listes!$A$64,Forfaitaires!$E271*Listes!$A$65,IF(Forfaitaires!$E271&gt;Listes!$D$64,Forfaitaires!$E271*Listes!$D$65,((Forfaitaires!$E271*Listes!$B$65)+Listes!$C$65)))))))</f>
        <v/>
      </c>
      <c r="N271" s="114" t="str">
        <f t="shared" si="9"/>
        <v/>
      </c>
      <c r="O271" s="106"/>
    </row>
    <row r="272" spans="1:15" ht="20.100000000000001" customHeight="1" x14ac:dyDescent="0.25">
      <c r="A272" s="51">
        <v>267</v>
      </c>
      <c r="B272" s="24"/>
      <c r="C272" s="24"/>
      <c r="D272" s="24"/>
      <c r="E272" s="24"/>
      <c r="F272" s="24"/>
      <c r="G272" s="139" t="str">
        <f>IF(C272="","",IF(C272="","",(VLOOKUP(C272,Listes!$B$31:$C$35,2,FALSE))))</f>
        <v/>
      </c>
      <c r="H272" s="24" t="str">
        <f t="shared" si="8"/>
        <v/>
      </c>
      <c r="I272" s="292"/>
      <c r="J272" s="114" t="str">
        <f>IF(G272="","",IF(G272="","",(VLOOKUP(G272,Listes!$C$31:$D$35,2,FALSE))))</f>
        <v/>
      </c>
      <c r="K272" s="111" t="str">
        <f>IF($G272="","",IF($C272=Listes!$B$32,IF(Forfaitaires!$E272&lt;=Listes!$B$53,(Forfaitaires!$E272*(VLOOKUP(Forfaitaires!$D272,Listes!$A$54:$E$60,2,FALSE))),IF(Forfaitaires!$E272&gt;Listes!$E$53,(Forfaitaires!$E272*(VLOOKUP(Forfaitaires!$D272,Listes!$A$54:$E$60,5,FALSE))),(Forfaitaires!$E272*(VLOOKUP(Forfaitaires!$D272,Listes!$A$54:$E$60,3,FALSE)))+(VLOOKUP(Forfaitaires!$D272,Listes!$A$54:$E$60,4,FALSE))))))</f>
        <v/>
      </c>
      <c r="L272" s="111" t="str">
        <f>IF($G272="","",IF($C272=Listes!$B$31,IF(Forfaitaires!$E272&lt;=Listes!$B$42,(Forfaitaires!$E272*(VLOOKUP(Forfaitaires!$D272,Listes!$A$43:$E$49,2,FALSE))),IF(Forfaitaires!$E272&gt;Listes!$D$42,(Forfaitaires!$E272*(VLOOKUP(Forfaitaires!$D272,Listes!$A$43:$E$49,5,FALSE))),(Forfaitaires!$E272*(VLOOKUP(Forfaitaires!$D272,Listes!$A$43:$E$49,3,FALSE)))+(VLOOKUP(Forfaitaires!$D272,Listes!$A$43:$E$49,4,FALSE))))))</f>
        <v/>
      </c>
      <c r="M272" s="111" t="str">
        <f>IF($G272="","",IF($C272=Listes!$B$34,Listes!$I$31,IF($C272=Listes!$B$35,(VLOOKUP(Forfaitaires!$F272,Listes!$E$31:$F$36,2,FALSE)),IF($C272=Listes!$B$33,IF(Forfaitaires!$E272&lt;Listes!$A$64,Forfaitaires!$E272*Listes!$A$65,IF(Forfaitaires!$E272&gt;Listes!$D$64,Forfaitaires!$E272*Listes!$D$65,((Forfaitaires!$E272*Listes!$B$65)+Listes!$C$65)))))))</f>
        <v/>
      </c>
      <c r="N272" s="114" t="str">
        <f t="shared" si="9"/>
        <v/>
      </c>
      <c r="O272" s="106"/>
    </row>
    <row r="273" spans="1:15" ht="20.100000000000001" customHeight="1" x14ac:dyDescent="0.25">
      <c r="A273" s="51">
        <v>268</v>
      </c>
      <c r="B273" s="24"/>
      <c r="C273" s="24"/>
      <c r="D273" s="24"/>
      <c r="E273" s="24"/>
      <c r="F273" s="24"/>
      <c r="G273" s="139" t="str">
        <f>IF(C273="","",IF(C273="","",(VLOOKUP(C273,Listes!$B$31:$C$35,2,FALSE))))</f>
        <v/>
      </c>
      <c r="H273" s="24" t="str">
        <f t="shared" si="8"/>
        <v/>
      </c>
      <c r="I273" s="292"/>
      <c r="J273" s="114" t="str">
        <f>IF(G273="","",IF(G273="","",(VLOOKUP(G273,Listes!$C$31:$D$35,2,FALSE))))</f>
        <v/>
      </c>
      <c r="K273" s="111" t="str">
        <f>IF($G273="","",IF($C273=Listes!$B$32,IF(Forfaitaires!$E273&lt;=Listes!$B$53,(Forfaitaires!$E273*(VLOOKUP(Forfaitaires!$D273,Listes!$A$54:$E$60,2,FALSE))),IF(Forfaitaires!$E273&gt;Listes!$E$53,(Forfaitaires!$E273*(VLOOKUP(Forfaitaires!$D273,Listes!$A$54:$E$60,5,FALSE))),(Forfaitaires!$E273*(VLOOKUP(Forfaitaires!$D273,Listes!$A$54:$E$60,3,FALSE)))+(VLOOKUP(Forfaitaires!$D273,Listes!$A$54:$E$60,4,FALSE))))))</f>
        <v/>
      </c>
      <c r="L273" s="111" t="str">
        <f>IF($G273="","",IF($C273=Listes!$B$31,IF(Forfaitaires!$E273&lt;=Listes!$B$42,(Forfaitaires!$E273*(VLOOKUP(Forfaitaires!$D273,Listes!$A$43:$E$49,2,FALSE))),IF(Forfaitaires!$E273&gt;Listes!$D$42,(Forfaitaires!$E273*(VLOOKUP(Forfaitaires!$D273,Listes!$A$43:$E$49,5,FALSE))),(Forfaitaires!$E273*(VLOOKUP(Forfaitaires!$D273,Listes!$A$43:$E$49,3,FALSE)))+(VLOOKUP(Forfaitaires!$D273,Listes!$A$43:$E$49,4,FALSE))))))</f>
        <v/>
      </c>
      <c r="M273" s="111" t="str">
        <f>IF($G273="","",IF($C273=Listes!$B$34,Listes!$I$31,IF($C273=Listes!$B$35,(VLOOKUP(Forfaitaires!$F273,Listes!$E$31:$F$36,2,FALSE)),IF($C273=Listes!$B$33,IF(Forfaitaires!$E273&lt;Listes!$A$64,Forfaitaires!$E273*Listes!$A$65,IF(Forfaitaires!$E273&gt;Listes!$D$64,Forfaitaires!$E273*Listes!$D$65,((Forfaitaires!$E273*Listes!$B$65)+Listes!$C$65)))))))</f>
        <v/>
      </c>
      <c r="N273" s="114" t="str">
        <f t="shared" si="9"/>
        <v/>
      </c>
      <c r="O273" s="106"/>
    </row>
    <row r="274" spans="1:15" ht="20.100000000000001" customHeight="1" x14ac:dyDescent="0.25">
      <c r="A274" s="51">
        <v>269</v>
      </c>
      <c r="B274" s="24"/>
      <c r="C274" s="24"/>
      <c r="D274" s="24"/>
      <c r="E274" s="24"/>
      <c r="F274" s="24"/>
      <c r="G274" s="139" t="str">
        <f>IF(C274="","",IF(C274="","",(VLOOKUP(C274,Listes!$B$31:$C$35,2,FALSE))))</f>
        <v/>
      </c>
      <c r="H274" s="24" t="str">
        <f t="shared" si="8"/>
        <v/>
      </c>
      <c r="I274" s="292"/>
      <c r="J274" s="114" t="str">
        <f>IF(G274="","",IF(G274="","",(VLOOKUP(G274,Listes!$C$31:$D$35,2,FALSE))))</f>
        <v/>
      </c>
      <c r="K274" s="111" t="str">
        <f>IF($G274="","",IF($C274=Listes!$B$32,IF(Forfaitaires!$E274&lt;=Listes!$B$53,(Forfaitaires!$E274*(VLOOKUP(Forfaitaires!$D274,Listes!$A$54:$E$60,2,FALSE))),IF(Forfaitaires!$E274&gt;Listes!$E$53,(Forfaitaires!$E274*(VLOOKUP(Forfaitaires!$D274,Listes!$A$54:$E$60,5,FALSE))),(Forfaitaires!$E274*(VLOOKUP(Forfaitaires!$D274,Listes!$A$54:$E$60,3,FALSE)))+(VLOOKUP(Forfaitaires!$D274,Listes!$A$54:$E$60,4,FALSE))))))</f>
        <v/>
      </c>
      <c r="L274" s="111" t="str">
        <f>IF($G274="","",IF($C274=Listes!$B$31,IF(Forfaitaires!$E274&lt;=Listes!$B$42,(Forfaitaires!$E274*(VLOOKUP(Forfaitaires!$D274,Listes!$A$43:$E$49,2,FALSE))),IF(Forfaitaires!$E274&gt;Listes!$D$42,(Forfaitaires!$E274*(VLOOKUP(Forfaitaires!$D274,Listes!$A$43:$E$49,5,FALSE))),(Forfaitaires!$E274*(VLOOKUP(Forfaitaires!$D274,Listes!$A$43:$E$49,3,FALSE)))+(VLOOKUP(Forfaitaires!$D274,Listes!$A$43:$E$49,4,FALSE))))))</f>
        <v/>
      </c>
      <c r="M274" s="111" t="str">
        <f>IF($G274="","",IF($C274=Listes!$B$34,Listes!$I$31,IF($C274=Listes!$B$35,(VLOOKUP(Forfaitaires!$F274,Listes!$E$31:$F$36,2,FALSE)),IF($C274=Listes!$B$33,IF(Forfaitaires!$E274&lt;Listes!$A$64,Forfaitaires!$E274*Listes!$A$65,IF(Forfaitaires!$E274&gt;Listes!$D$64,Forfaitaires!$E274*Listes!$D$65,((Forfaitaires!$E274*Listes!$B$65)+Listes!$C$65)))))))</f>
        <v/>
      </c>
      <c r="N274" s="114" t="str">
        <f t="shared" si="9"/>
        <v/>
      </c>
      <c r="O274" s="106"/>
    </row>
    <row r="275" spans="1:15" ht="20.100000000000001" customHeight="1" x14ac:dyDescent="0.25">
      <c r="A275" s="51">
        <v>270</v>
      </c>
      <c r="B275" s="24"/>
      <c r="C275" s="24"/>
      <c r="D275" s="24"/>
      <c r="E275" s="24"/>
      <c r="F275" s="24"/>
      <c r="G275" s="139" t="str">
        <f>IF(C275="","",IF(C275="","",(VLOOKUP(C275,Listes!$B$31:$C$35,2,FALSE))))</f>
        <v/>
      </c>
      <c r="H275" s="24" t="str">
        <f t="shared" si="8"/>
        <v/>
      </c>
      <c r="I275" s="292"/>
      <c r="J275" s="114" t="str">
        <f>IF(G275="","",IF(G275="","",(VLOOKUP(G275,Listes!$C$31:$D$35,2,FALSE))))</f>
        <v/>
      </c>
      <c r="K275" s="111" t="str">
        <f>IF($G275="","",IF($C275=Listes!$B$32,IF(Forfaitaires!$E275&lt;=Listes!$B$53,(Forfaitaires!$E275*(VLOOKUP(Forfaitaires!$D275,Listes!$A$54:$E$60,2,FALSE))),IF(Forfaitaires!$E275&gt;Listes!$E$53,(Forfaitaires!$E275*(VLOOKUP(Forfaitaires!$D275,Listes!$A$54:$E$60,5,FALSE))),(Forfaitaires!$E275*(VLOOKUP(Forfaitaires!$D275,Listes!$A$54:$E$60,3,FALSE)))+(VLOOKUP(Forfaitaires!$D275,Listes!$A$54:$E$60,4,FALSE))))))</f>
        <v/>
      </c>
      <c r="L275" s="111" t="str">
        <f>IF($G275="","",IF($C275=Listes!$B$31,IF(Forfaitaires!$E275&lt;=Listes!$B$42,(Forfaitaires!$E275*(VLOOKUP(Forfaitaires!$D275,Listes!$A$43:$E$49,2,FALSE))),IF(Forfaitaires!$E275&gt;Listes!$D$42,(Forfaitaires!$E275*(VLOOKUP(Forfaitaires!$D275,Listes!$A$43:$E$49,5,FALSE))),(Forfaitaires!$E275*(VLOOKUP(Forfaitaires!$D275,Listes!$A$43:$E$49,3,FALSE)))+(VLOOKUP(Forfaitaires!$D275,Listes!$A$43:$E$49,4,FALSE))))))</f>
        <v/>
      </c>
      <c r="M275" s="111" t="str">
        <f>IF($G275="","",IF($C275=Listes!$B$34,Listes!$I$31,IF($C275=Listes!$B$35,(VLOOKUP(Forfaitaires!$F275,Listes!$E$31:$F$36,2,FALSE)),IF($C275=Listes!$B$33,IF(Forfaitaires!$E275&lt;Listes!$A$64,Forfaitaires!$E275*Listes!$A$65,IF(Forfaitaires!$E275&gt;Listes!$D$64,Forfaitaires!$E275*Listes!$D$65,((Forfaitaires!$E275*Listes!$B$65)+Listes!$C$65)))))))</f>
        <v/>
      </c>
      <c r="N275" s="114" t="str">
        <f t="shared" si="9"/>
        <v/>
      </c>
      <c r="O275" s="106"/>
    </row>
    <row r="276" spans="1:15" ht="20.100000000000001" customHeight="1" x14ac:dyDescent="0.25">
      <c r="A276" s="51">
        <v>271</v>
      </c>
      <c r="B276" s="24"/>
      <c r="C276" s="24"/>
      <c r="D276" s="24"/>
      <c r="E276" s="24"/>
      <c r="F276" s="24"/>
      <c r="G276" s="139" t="str">
        <f>IF(C276="","",IF(C276="","",(VLOOKUP(C276,Listes!$B$31:$C$35,2,FALSE))))</f>
        <v/>
      </c>
      <c r="H276" s="24" t="str">
        <f t="shared" si="8"/>
        <v/>
      </c>
      <c r="I276" s="292"/>
      <c r="J276" s="114" t="str">
        <f>IF(G276="","",IF(G276="","",(VLOOKUP(G276,Listes!$C$31:$D$35,2,FALSE))))</f>
        <v/>
      </c>
      <c r="K276" s="111" t="str">
        <f>IF($G276="","",IF($C276=Listes!$B$32,IF(Forfaitaires!$E276&lt;=Listes!$B$53,(Forfaitaires!$E276*(VLOOKUP(Forfaitaires!$D276,Listes!$A$54:$E$60,2,FALSE))),IF(Forfaitaires!$E276&gt;Listes!$E$53,(Forfaitaires!$E276*(VLOOKUP(Forfaitaires!$D276,Listes!$A$54:$E$60,5,FALSE))),(Forfaitaires!$E276*(VLOOKUP(Forfaitaires!$D276,Listes!$A$54:$E$60,3,FALSE)))+(VLOOKUP(Forfaitaires!$D276,Listes!$A$54:$E$60,4,FALSE))))))</f>
        <v/>
      </c>
      <c r="L276" s="111" t="str">
        <f>IF($G276="","",IF($C276=Listes!$B$31,IF(Forfaitaires!$E276&lt;=Listes!$B$42,(Forfaitaires!$E276*(VLOOKUP(Forfaitaires!$D276,Listes!$A$43:$E$49,2,FALSE))),IF(Forfaitaires!$E276&gt;Listes!$D$42,(Forfaitaires!$E276*(VLOOKUP(Forfaitaires!$D276,Listes!$A$43:$E$49,5,FALSE))),(Forfaitaires!$E276*(VLOOKUP(Forfaitaires!$D276,Listes!$A$43:$E$49,3,FALSE)))+(VLOOKUP(Forfaitaires!$D276,Listes!$A$43:$E$49,4,FALSE))))))</f>
        <v/>
      </c>
      <c r="M276" s="111" t="str">
        <f>IF($G276="","",IF($C276=Listes!$B$34,Listes!$I$31,IF($C276=Listes!$B$35,(VLOOKUP(Forfaitaires!$F276,Listes!$E$31:$F$36,2,FALSE)),IF($C276=Listes!$B$33,IF(Forfaitaires!$E276&lt;Listes!$A$64,Forfaitaires!$E276*Listes!$A$65,IF(Forfaitaires!$E276&gt;Listes!$D$64,Forfaitaires!$E276*Listes!$D$65,((Forfaitaires!$E276*Listes!$B$65)+Listes!$C$65)))))))</f>
        <v/>
      </c>
      <c r="N276" s="114" t="str">
        <f t="shared" si="9"/>
        <v/>
      </c>
      <c r="O276" s="106"/>
    </row>
    <row r="277" spans="1:15" ht="20.100000000000001" customHeight="1" x14ac:dyDescent="0.25">
      <c r="A277" s="51">
        <v>272</v>
      </c>
      <c r="B277" s="24"/>
      <c r="C277" s="24"/>
      <c r="D277" s="24"/>
      <c r="E277" s="24"/>
      <c r="F277" s="24"/>
      <c r="G277" s="139" t="str">
        <f>IF(C277="","",IF(C277="","",(VLOOKUP(C277,Listes!$B$31:$C$35,2,FALSE))))</f>
        <v/>
      </c>
      <c r="H277" s="24" t="str">
        <f t="shared" si="8"/>
        <v/>
      </c>
      <c r="I277" s="292"/>
      <c r="J277" s="114" t="str">
        <f>IF(G277="","",IF(G277="","",(VLOOKUP(G277,Listes!$C$31:$D$35,2,FALSE))))</f>
        <v/>
      </c>
      <c r="K277" s="111" t="str">
        <f>IF($G277="","",IF($C277=Listes!$B$32,IF(Forfaitaires!$E277&lt;=Listes!$B$53,(Forfaitaires!$E277*(VLOOKUP(Forfaitaires!$D277,Listes!$A$54:$E$60,2,FALSE))),IF(Forfaitaires!$E277&gt;Listes!$E$53,(Forfaitaires!$E277*(VLOOKUP(Forfaitaires!$D277,Listes!$A$54:$E$60,5,FALSE))),(Forfaitaires!$E277*(VLOOKUP(Forfaitaires!$D277,Listes!$A$54:$E$60,3,FALSE)))+(VLOOKUP(Forfaitaires!$D277,Listes!$A$54:$E$60,4,FALSE))))))</f>
        <v/>
      </c>
      <c r="L277" s="111" t="str">
        <f>IF($G277="","",IF($C277=Listes!$B$31,IF(Forfaitaires!$E277&lt;=Listes!$B$42,(Forfaitaires!$E277*(VLOOKUP(Forfaitaires!$D277,Listes!$A$43:$E$49,2,FALSE))),IF(Forfaitaires!$E277&gt;Listes!$D$42,(Forfaitaires!$E277*(VLOOKUP(Forfaitaires!$D277,Listes!$A$43:$E$49,5,FALSE))),(Forfaitaires!$E277*(VLOOKUP(Forfaitaires!$D277,Listes!$A$43:$E$49,3,FALSE)))+(VLOOKUP(Forfaitaires!$D277,Listes!$A$43:$E$49,4,FALSE))))))</f>
        <v/>
      </c>
      <c r="M277" s="111" t="str">
        <f>IF($G277="","",IF($C277=Listes!$B$34,Listes!$I$31,IF($C277=Listes!$B$35,(VLOOKUP(Forfaitaires!$F277,Listes!$E$31:$F$36,2,FALSE)),IF($C277=Listes!$B$33,IF(Forfaitaires!$E277&lt;Listes!$A$64,Forfaitaires!$E277*Listes!$A$65,IF(Forfaitaires!$E277&gt;Listes!$D$64,Forfaitaires!$E277*Listes!$D$65,((Forfaitaires!$E277*Listes!$B$65)+Listes!$C$65)))))))</f>
        <v/>
      </c>
      <c r="N277" s="114" t="str">
        <f t="shared" si="9"/>
        <v/>
      </c>
      <c r="O277" s="106"/>
    </row>
    <row r="278" spans="1:15" ht="20.100000000000001" customHeight="1" x14ac:dyDescent="0.25">
      <c r="A278" s="51">
        <v>273</v>
      </c>
      <c r="B278" s="24"/>
      <c r="C278" s="24"/>
      <c r="D278" s="24"/>
      <c r="E278" s="24"/>
      <c r="F278" s="24"/>
      <c r="G278" s="139" t="str">
        <f>IF(C278="","",IF(C278="","",(VLOOKUP(C278,Listes!$B$31:$C$35,2,FALSE))))</f>
        <v/>
      </c>
      <c r="H278" s="24" t="str">
        <f t="shared" si="8"/>
        <v/>
      </c>
      <c r="I278" s="292"/>
      <c r="J278" s="114" t="str">
        <f>IF(G278="","",IF(G278="","",(VLOOKUP(G278,Listes!$C$31:$D$35,2,FALSE))))</f>
        <v/>
      </c>
      <c r="K278" s="111" t="str">
        <f>IF($G278="","",IF($C278=Listes!$B$32,IF(Forfaitaires!$E278&lt;=Listes!$B$53,(Forfaitaires!$E278*(VLOOKUP(Forfaitaires!$D278,Listes!$A$54:$E$60,2,FALSE))),IF(Forfaitaires!$E278&gt;Listes!$E$53,(Forfaitaires!$E278*(VLOOKUP(Forfaitaires!$D278,Listes!$A$54:$E$60,5,FALSE))),(Forfaitaires!$E278*(VLOOKUP(Forfaitaires!$D278,Listes!$A$54:$E$60,3,FALSE)))+(VLOOKUP(Forfaitaires!$D278,Listes!$A$54:$E$60,4,FALSE))))))</f>
        <v/>
      </c>
      <c r="L278" s="111" t="str">
        <f>IF($G278="","",IF($C278=Listes!$B$31,IF(Forfaitaires!$E278&lt;=Listes!$B$42,(Forfaitaires!$E278*(VLOOKUP(Forfaitaires!$D278,Listes!$A$43:$E$49,2,FALSE))),IF(Forfaitaires!$E278&gt;Listes!$D$42,(Forfaitaires!$E278*(VLOOKUP(Forfaitaires!$D278,Listes!$A$43:$E$49,5,FALSE))),(Forfaitaires!$E278*(VLOOKUP(Forfaitaires!$D278,Listes!$A$43:$E$49,3,FALSE)))+(VLOOKUP(Forfaitaires!$D278,Listes!$A$43:$E$49,4,FALSE))))))</f>
        <v/>
      </c>
      <c r="M278" s="111" t="str">
        <f>IF($G278="","",IF($C278=Listes!$B$34,Listes!$I$31,IF($C278=Listes!$B$35,(VLOOKUP(Forfaitaires!$F278,Listes!$E$31:$F$36,2,FALSE)),IF($C278=Listes!$B$33,IF(Forfaitaires!$E278&lt;Listes!$A$64,Forfaitaires!$E278*Listes!$A$65,IF(Forfaitaires!$E278&gt;Listes!$D$64,Forfaitaires!$E278*Listes!$D$65,((Forfaitaires!$E278*Listes!$B$65)+Listes!$C$65)))))))</f>
        <v/>
      </c>
      <c r="N278" s="114" t="str">
        <f t="shared" si="9"/>
        <v/>
      </c>
      <c r="O278" s="106"/>
    </row>
    <row r="279" spans="1:15" ht="20.100000000000001" customHeight="1" x14ac:dyDescent="0.25">
      <c r="A279" s="51">
        <v>274</v>
      </c>
      <c r="B279" s="24"/>
      <c r="C279" s="24"/>
      <c r="D279" s="24"/>
      <c r="E279" s="24"/>
      <c r="F279" s="24"/>
      <c r="G279" s="139" t="str">
        <f>IF(C279="","",IF(C279="","",(VLOOKUP(C279,Listes!$B$31:$C$35,2,FALSE))))</f>
        <v/>
      </c>
      <c r="H279" s="24" t="str">
        <f t="shared" si="8"/>
        <v/>
      </c>
      <c r="I279" s="292"/>
      <c r="J279" s="114" t="str">
        <f>IF(G279="","",IF(G279="","",(VLOOKUP(G279,Listes!$C$31:$D$35,2,FALSE))))</f>
        <v/>
      </c>
      <c r="K279" s="111" t="str">
        <f>IF($G279="","",IF($C279=Listes!$B$32,IF(Forfaitaires!$E279&lt;=Listes!$B$53,(Forfaitaires!$E279*(VLOOKUP(Forfaitaires!$D279,Listes!$A$54:$E$60,2,FALSE))),IF(Forfaitaires!$E279&gt;Listes!$E$53,(Forfaitaires!$E279*(VLOOKUP(Forfaitaires!$D279,Listes!$A$54:$E$60,5,FALSE))),(Forfaitaires!$E279*(VLOOKUP(Forfaitaires!$D279,Listes!$A$54:$E$60,3,FALSE)))+(VLOOKUP(Forfaitaires!$D279,Listes!$A$54:$E$60,4,FALSE))))))</f>
        <v/>
      </c>
      <c r="L279" s="111" t="str">
        <f>IF($G279="","",IF($C279=Listes!$B$31,IF(Forfaitaires!$E279&lt;=Listes!$B$42,(Forfaitaires!$E279*(VLOOKUP(Forfaitaires!$D279,Listes!$A$43:$E$49,2,FALSE))),IF(Forfaitaires!$E279&gt;Listes!$D$42,(Forfaitaires!$E279*(VLOOKUP(Forfaitaires!$D279,Listes!$A$43:$E$49,5,FALSE))),(Forfaitaires!$E279*(VLOOKUP(Forfaitaires!$D279,Listes!$A$43:$E$49,3,FALSE)))+(VLOOKUP(Forfaitaires!$D279,Listes!$A$43:$E$49,4,FALSE))))))</f>
        <v/>
      </c>
      <c r="M279" s="111" t="str">
        <f>IF($G279="","",IF($C279=Listes!$B$34,Listes!$I$31,IF($C279=Listes!$B$35,(VLOOKUP(Forfaitaires!$F279,Listes!$E$31:$F$36,2,FALSE)),IF($C279=Listes!$B$33,IF(Forfaitaires!$E279&lt;Listes!$A$64,Forfaitaires!$E279*Listes!$A$65,IF(Forfaitaires!$E279&gt;Listes!$D$64,Forfaitaires!$E279*Listes!$D$65,((Forfaitaires!$E279*Listes!$B$65)+Listes!$C$65)))))))</f>
        <v/>
      </c>
      <c r="N279" s="114" t="str">
        <f t="shared" si="9"/>
        <v/>
      </c>
      <c r="O279" s="106"/>
    </row>
    <row r="280" spans="1:15" ht="20.100000000000001" customHeight="1" x14ac:dyDescent="0.25">
      <c r="A280" s="51">
        <v>275</v>
      </c>
      <c r="B280" s="24"/>
      <c r="C280" s="24"/>
      <c r="D280" s="24"/>
      <c r="E280" s="24"/>
      <c r="F280" s="24"/>
      <c r="G280" s="139" t="str">
        <f>IF(C280="","",IF(C280="","",(VLOOKUP(C280,Listes!$B$31:$C$35,2,FALSE))))</f>
        <v/>
      </c>
      <c r="H280" s="24" t="str">
        <f t="shared" si="8"/>
        <v/>
      </c>
      <c r="I280" s="292"/>
      <c r="J280" s="114" t="str">
        <f>IF(G280="","",IF(G280="","",(VLOOKUP(G280,Listes!$C$31:$D$35,2,FALSE))))</f>
        <v/>
      </c>
      <c r="K280" s="111" t="str">
        <f>IF($G280="","",IF($C280=Listes!$B$32,IF(Forfaitaires!$E280&lt;=Listes!$B$53,(Forfaitaires!$E280*(VLOOKUP(Forfaitaires!$D280,Listes!$A$54:$E$60,2,FALSE))),IF(Forfaitaires!$E280&gt;Listes!$E$53,(Forfaitaires!$E280*(VLOOKUP(Forfaitaires!$D280,Listes!$A$54:$E$60,5,FALSE))),(Forfaitaires!$E280*(VLOOKUP(Forfaitaires!$D280,Listes!$A$54:$E$60,3,FALSE)))+(VLOOKUP(Forfaitaires!$D280,Listes!$A$54:$E$60,4,FALSE))))))</f>
        <v/>
      </c>
      <c r="L280" s="111" t="str">
        <f>IF($G280="","",IF($C280=Listes!$B$31,IF(Forfaitaires!$E280&lt;=Listes!$B$42,(Forfaitaires!$E280*(VLOOKUP(Forfaitaires!$D280,Listes!$A$43:$E$49,2,FALSE))),IF(Forfaitaires!$E280&gt;Listes!$D$42,(Forfaitaires!$E280*(VLOOKUP(Forfaitaires!$D280,Listes!$A$43:$E$49,5,FALSE))),(Forfaitaires!$E280*(VLOOKUP(Forfaitaires!$D280,Listes!$A$43:$E$49,3,FALSE)))+(VLOOKUP(Forfaitaires!$D280,Listes!$A$43:$E$49,4,FALSE))))))</f>
        <v/>
      </c>
      <c r="M280" s="111" t="str">
        <f>IF($G280="","",IF($C280=Listes!$B$34,Listes!$I$31,IF($C280=Listes!$B$35,(VLOOKUP(Forfaitaires!$F280,Listes!$E$31:$F$36,2,FALSE)),IF($C280=Listes!$B$33,IF(Forfaitaires!$E280&lt;Listes!$A$64,Forfaitaires!$E280*Listes!$A$65,IF(Forfaitaires!$E280&gt;Listes!$D$64,Forfaitaires!$E280*Listes!$D$65,((Forfaitaires!$E280*Listes!$B$65)+Listes!$C$65)))))))</f>
        <v/>
      </c>
      <c r="N280" s="114" t="str">
        <f t="shared" si="9"/>
        <v/>
      </c>
      <c r="O280" s="106"/>
    </row>
    <row r="281" spans="1:15" ht="20.100000000000001" customHeight="1" x14ac:dyDescent="0.25">
      <c r="A281" s="51">
        <v>276</v>
      </c>
      <c r="B281" s="24"/>
      <c r="C281" s="24"/>
      <c r="D281" s="24"/>
      <c r="E281" s="24"/>
      <c r="F281" s="24"/>
      <c r="G281" s="139" t="str">
        <f>IF(C281="","",IF(C281="","",(VLOOKUP(C281,Listes!$B$31:$C$35,2,FALSE))))</f>
        <v/>
      </c>
      <c r="H281" s="24" t="str">
        <f t="shared" si="8"/>
        <v/>
      </c>
      <c r="I281" s="292"/>
      <c r="J281" s="114" t="str">
        <f>IF(G281="","",IF(G281="","",(VLOOKUP(G281,Listes!$C$31:$D$35,2,FALSE))))</f>
        <v/>
      </c>
      <c r="K281" s="111" t="str">
        <f>IF($G281="","",IF($C281=Listes!$B$32,IF(Forfaitaires!$E281&lt;=Listes!$B$53,(Forfaitaires!$E281*(VLOOKUP(Forfaitaires!$D281,Listes!$A$54:$E$60,2,FALSE))),IF(Forfaitaires!$E281&gt;Listes!$E$53,(Forfaitaires!$E281*(VLOOKUP(Forfaitaires!$D281,Listes!$A$54:$E$60,5,FALSE))),(Forfaitaires!$E281*(VLOOKUP(Forfaitaires!$D281,Listes!$A$54:$E$60,3,FALSE)))+(VLOOKUP(Forfaitaires!$D281,Listes!$A$54:$E$60,4,FALSE))))))</f>
        <v/>
      </c>
      <c r="L281" s="111" t="str">
        <f>IF($G281="","",IF($C281=Listes!$B$31,IF(Forfaitaires!$E281&lt;=Listes!$B$42,(Forfaitaires!$E281*(VLOOKUP(Forfaitaires!$D281,Listes!$A$43:$E$49,2,FALSE))),IF(Forfaitaires!$E281&gt;Listes!$D$42,(Forfaitaires!$E281*(VLOOKUP(Forfaitaires!$D281,Listes!$A$43:$E$49,5,FALSE))),(Forfaitaires!$E281*(VLOOKUP(Forfaitaires!$D281,Listes!$A$43:$E$49,3,FALSE)))+(VLOOKUP(Forfaitaires!$D281,Listes!$A$43:$E$49,4,FALSE))))))</f>
        <v/>
      </c>
      <c r="M281" s="111" t="str">
        <f>IF($G281="","",IF($C281=Listes!$B$34,Listes!$I$31,IF($C281=Listes!$B$35,(VLOOKUP(Forfaitaires!$F281,Listes!$E$31:$F$36,2,FALSE)),IF($C281=Listes!$B$33,IF(Forfaitaires!$E281&lt;Listes!$A$64,Forfaitaires!$E281*Listes!$A$65,IF(Forfaitaires!$E281&gt;Listes!$D$64,Forfaitaires!$E281*Listes!$D$65,((Forfaitaires!$E281*Listes!$B$65)+Listes!$C$65)))))))</f>
        <v/>
      </c>
      <c r="N281" s="114" t="str">
        <f t="shared" si="9"/>
        <v/>
      </c>
      <c r="O281" s="106"/>
    </row>
    <row r="282" spans="1:15" ht="20.100000000000001" customHeight="1" x14ac:dyDescent="0.25">
      <c r="A282" s="51">
        <v>277</v>
      </c>
      <c r="B282" s="24"/>
      <c r="C282" s="24"/>
      <c r="D282" s="24"/>
      <c r="E282" s="24"/>
      <c r="F282" s="24"/>
      <c r="G282" s="139" t="str">
        <f>IF(C282="","",IF(C282="","",(VLOOKUP(C282,Listes!$B$31:$C$35,2,FALSE))))</f>
        <v/>
      </c>
      <c r="H282" s="24" t="str">
        <f t="shared" si="8"/>
        <v/>
      </c>
      <c r="I282" s="292"/>
      <c r="J282" s="114" t="str">
        <f>IF(G282="","",IF(G282="","",(VLOOKUP(G282,Listes!$C$31:$D$35,2,FALSE))))</f>
        <v/>
      </c>
      <c r="K282" s="111" t="str">
        <f>IF($G282="","",IF($C282=Listes!$B$32,IF(Forfaitaires!$E282&lt;=Listes!$B$53,(Forfaitaires!$E282*(VLOOKUP(Forfaitaires!$D282,Listes!$A$54:$E$60,2,FALSE))),IF(Forfaitaires!$E282&gt;Listes!$E$53,(Forfaitaires!$E282*(VLOOKUP(Forfaitaires!$D282,Listes!$A$54:$E$60,5,FALSE))),(Forfaitaires!$E282*(VLOOKUP(Forfaitaires!$D282,Listes!$A$54:$E$60,3,FALSE)))+(VLOOKUP(Forfaitaires!$D282,Listes!$A$54:$E$60,4,FALSE))))))</f>
        <v/>
      </c>
      <c r="L282" s="111" t="str">
        <f>IF($G282="","",IF($C282=Listes!$B$31,IF(Forfaitaires!$E282&lt;=Listes!$B$42,(Forfaitaires!$E282*(VLOOKUP(Forfaitaires!$D282,Listes!$A$43:$E$49,2,FALSE))),IF(Forfaitaires!$E282&gt;Listes!$D$42,(Forfaitaires!$E282*(VLOOKUP(Forfaitaires!$D282,Listes!$A$43:$E$49,5,FALSE))),(Forfaitaires!$E282*(VLOOKUP(Forfaitaires!$D282,Listes!$A$43:$E$49,3,FALSE)))+(VLOOKUP(Forfaitaires!$D282,Listes!$A$43:$E$49,4,FALSE))))))</f>
        <v/>
      </c>
      <c r="M282" s="111" t="str">
        <f>IF($G282="","",IF($C282=Listes!$B$34,Listes!$I$31,IF($C282=Listes!$B$35,(VLOOKUP(Forfaitaires!$F282,Listes!$E$31:$F$36,2,FALSE)),IF($C282=Listes!$B$33,IF(Forfaitaires!$E282&lt;Listes!$A$64,Forfaitaires!$E282*Listes!$A$65,IF(Forfaitaires!$E282&gt;Listes!$D$64,Forfaitaires!$E282*Listes!$D$65,((Forfaitaires!$E282*Listes!$B$65)+Listes!$C$65)))))))</f>
        <v/>
      </c>
      <c r="N282" s="114" t="str">
        <f t="shared" si="9"/>
        <v/>
      </c>
      <c r="O282" s="106"/>
    </row>
    <row r="283" spans="1:15" ht="20.100000000000001" customHeight="1" x14ac:dyDescent="0.25">
      <c r="A283" s="51">
        <v>278</v>
      </c>
      <c r="B283" s="24"/>
      <c r="C283" s="24"/>
      <c r="D283" s="24"/>
      <c r="E283" s="24"/>
      <c r="F283" s="24"/>
      <c r="G283" s="139" t="str">
        <f>IF(C283="","",IF(C283="","",(VLOOKUP(C283,Listes!$B$31:$C$35,2,FALSE))))</f>
        <v/>
      </c>
      <c r="H283" s="24" t="str">
        <f t="shared" si="8"/>
        <v/>
      </c>
      <c r="I283" s="292"/>
      <c r="J283" s="114" t="str">
        <f>IF(G283="","",IF(G283="","",(VLOOKUP(G283,Listes!$C$31:$D$35,2,FALSE))))</f>
        <v/>
      </c>
      <c r="K283" s="111" t="str">
        <f>IF($G283="","",IF($C283=Listes!$B$32,IF(Forfaitaires!$E283&lt;=Listes!$B$53,(Forfaitaires!$E283*(VLOOKUP(Forfaitaires!$D283,Listes!$A$54:$E$60,2,FALSE))),IF(Forfaitaires!$E283&gt;Listes!$E$53,(Forfaitaires!$E283*(VLOOKUP(Forfaitaires!$D283,Listes!$A$54:$E$60,5,FALSE))),(Forfaitaires!$E283*(VLOOKUP(Forfaitaires!$D283,Listes!$A$54:$E$60,3,FALSE)))+(VLOOKUP(Forfaitaires!$D283,Listes!$A$54:$E$60,4,FALSE))))))</f>
        <v/>
      </c>
      <c r="L283" s="111" t="str">
        <f>IF($G283="","",IF($C283=Listes!$B$31,IF(Forfaitaires!$E283&lt;=Listes!$B$42,(Forfaitaires!$E283*(VLOOKUP(Forfaitaires!$D283,Listes!$A$43:$E$49,2,FALSE))),IF(Forfaitaires!$E283&gt;Listes!$D$42,(Forfaitaires!$E283*(VLOOKUP(Forfaitaires!$D283,Listes!$A$43:$E$49,5,FALSE))),(Forfaitaires!$E283*(VLOOKUP(Forfaitaires!$D283,Listes!$A$43:$E$49,3,FALSE)))+(VLOOKUP(Forfaitaires!$D283,Listes!$A$43:$E$49,4,FALSE))))))</f>
        <v/>
      </c>
      <c r="M283" s="111" t="str">
        <f>IF($G283="","",IF($C283=Listes!$B$34,Listes!$I$31,IF($C283=Listes!$B$35,(VLOOKUP(Forfaitaires!$F283,Listes!$E$31:$F$36,2,FALSE)),IF($C283=Listes!$B$33,IF(Forfaitaires!$E283&lt;Listes!$A$64,Forfaitaires!$E283*Listes!$A$65,IF(Forfaitaires!$E283&gt;Listes!$D$64,Forfaitaires!$E283*Listes!$D$65,((Forfaitaires!$E283*Listes!$B$65)+Listes!$C$65)))))))</f>
        <v/>
      </c>
      <c r="N283" s="114" t="str">
        <f t="shared" si="9"/>
        <v/>
      </c>
      <c r="O283" s="106"/>
    </row>
    <row r="284" spans="1:15" ht="20.100000000000001" customHeight="1" x14ac:dyDescent="0.25">
      <c r="A284" s="51">
        <v>279</v>
      </c>
      <c r="B284" s="24"/>
      <c r="C284" s="24"/>
      <c r="D284" s="24"/>
      <c r="E284" s="24"/>
      <c r="F284" s="24"/>
      <c r="G284" s="139" t="str">
        <f>IF(C284="","",IF(C284="","",(VLOOKUP(C284,Listes!$B$31:$C$35,2,FALSE))))</f>
        <v/>
      </c>
      <c r="H284" s="24" t="str">
        <f t="shared" si="8"/>
        <v/>
      </c>
      <c r="I284" s="292"/>
      <c r="J284" s="114" t="str">
        <f>IF(G284="","",IF(G284="","",(VLOOKUP(G284,Listes!$C$31:$D$35,2,FALSE))))</f>
        <v/>
      </c>
      <c r="K284" s="111" t="str">
        <f>IF($G284="","",IF($C284=Listes!$B$32,IF(Forfaitaires!$E284&lt;=Listes!$B$53,(Forfaitaires!$E284*(VLOOKUP(Forfaitaires!$D284,Listes!$A$54:$E$60,2,FALSE))),IF(Forfaitaires!$E284&gt;Listes!$E$53,(Forfaitaires!$E284*(VLOOKUP(Forfaitaires!$D284,Listes!$A$54:$E$60,5,FALSE))),(Forfaitaires!$E284*(VLOOKUP(Forfaitaires!$D284,Listes!$A$54:$E$60,3,FALSE)))+(VLOOKUP(Forfaitaires!$D284,Listes!$A$54:$E$60,4,FALSE))))))</f>
        <v/>
      </c>
      <c r="L284" s="111" t="str">
        <f>IF($G284="","",IF($C284=Listes!$B$31,IF(Forfaitaires!$E284&lt;=Listes!$B$42,(Forfaitaires!$E284*(VLOOKUP(Forfaitaires!$D284,Listes!$A$43:$E$49,2,FALSE))),IF(Forfaitaires!$E284&gt;Listes!$D$42,(Forfaitaires!$E284*(VLOOKUP(Forfaitaires!$D284,Listes!$A$43:$E$49,5,FALSE))),(Forfaitaires!$E284*(VLOOKUP(Forfaitaires!$D284,Listes!$A$43:$E$49,3,FALSE)))+(VLOOKUP(Forfaitaires!$D284,Listes!$A$43:$E$49,4,FALSE))))))</f>
        <v/>
      </c>
      <c r="M284" s="111" t="str">
        <f>IF($G284="","",IF($C284=Listes!$B$34,Listes!$I$31,IF($C284=Listes!$B$35,(VLOOKUP(Forfaitaires!$F284,Listes!$E$31:$F$36,2,FALSE)),IF($C284=Listes!$B$33,IF(Forfaitaires!$E284&lt;Listes!$A$64,Forfaitaires!$E284*Listes!$A$65,IF(Forfaitaires!$E284&gt;Listes!$D$64,Forfaitaires!$E284*Listes!$D$65,((Forfaitaires!$E284*Listes!$B$65)+Listes!$C$65)))))))</f>
        <v/>
      </c>
      <c r="N284" s="114" t="str">
        <f t="shared" si="9"/>
        <v/>
      </c>
      <c r="O284" s="106"/>
    </row>
    <row r="285" spans="1:15" ht="20.100000000000001" customHeight="1" x14ac:dyDescent="0.25">
      <c r="A285" s="51">
        <v>280</v>
      </c>
      <c r="B285" s="24"/>
      <c r="C285" s="24"/>
      <c r="D285" s="24"/>
      <c r="E285" s="24"/>
      <c r="F285" s="24"/>
      <c r="G285" s="139" t="str">
        <f>IF(C285="","",IF(C285="","",(VLOOKUP(C285,Listes!$B$31:$C$35,2,FALSE))))</f>
        <v/>
      </c>
      <c r="H285" s="24" t="str">
        <f t="shared" si="8"/>
        <v/>
      </c>
      <c r="I285" s="292"/>
      <c r="J285" s="114" t="str">
        <f>IF(G285="","",IF(G285="","",(VLOOKUP(G285,Listes!$C$31:$D$35,2,FALSE))))</f>
        <v/>
      </c>
      <c r="K285" s="111" t="str">
        <f>IF($G285="","",IF($C285=Listes!$B$32,IF(Forfaitaires!$E285&lt;=Listes!$B$53,(Forfaitaires!$E285*(VLOOKUP(Forfaitaires!$D285,Listes!$A$54:$E$60,2,FALSE))),IF(Forfaitaires!$E285&gt;Listes!$E$53,(Forfaitaires!$E285*(VLOOKUP(Forfaitaires!$D285,Listes!$A$54:$E$60,5,FALSE))),(Forfaitaires!$E285*(VLOOKUP(Forfaitaires!$D285,Listes!$A$54:$E$60,3,FALSE)))+(VLOOKUP(Forfaitaires!$D285,Listes!$A$54:$E$60,4,FALSE))))))</f>
        <v/>
      </c>
      <c r="L285" s="111" t="str">
        <f>IF($G285="","",IF($C285=Listes!$B$31,IF(Forfaitaires!$E285&lt;=Listes!$B$42,(Forfaitaires!$E285*(VLOOKUP(Forfaitaires!$D285,Listes!$A$43:$E$49,2,FALSE))),IF(Forfaitaires!$E285&gt;Listes!$D$42,(Forfaitaires!$E285*(VLOOKUP(Forfaitaires!$D285,Listes!$A$43:$E$49,5,FALSE))),(Forfaitaires!$E285*(VLOOKUP(Forfaitaires!$D285,Listes!$A$43:$E$49,3,FALSE)))+(VLOOKUP(Forfaitaires!$D285,Listes!$A$43:$E$49,4,FALSE))))))</f>
        <v/>
      </c>
      <c r="M285" s="111" t="str">
        <f>IF($G285="","",IF($C285=Listes!$B$34,Listes!$I$31,IF($C285=Listes!$B$35,(VLOOKUP(Forfaitaires!$F285,Listes!$E$31:$F$36,2,FALSE)),IF($C285=Listes!$B$33,IF(Forfaitaires!$E285&lt;Listes!$A$64,Forfaitaires!$E285*Listes!$A$65,IF(Forfaitaires!$E285&gt;Listes!$D$64,Forfaitaires!$E285*Listes!$D$65,((Forfaitaires!$E285*Listes!$B$65)+Listes!$C$65)))))))</f>
        <v/>
      </c>
      <c r="N285" s="114" t="str">
        <f t="shared" si="9"/>
        <v/>
      </c>
      <c r="O285" s="106"/>
    </row>
    <row r="286" spans="1:15" ht="20.100000000000001" customHeight="1" x14ac:dyDescent="0.25">
      <c r="A286" s="51">
        <v>281</v>
      </c>
      <c r="B286" s="24"/>
      <c r="C286" s="24"/>
      <c r="D286" s="24"/>
      <c r="E286" s="24"/>
      <c r="F286" s="24"/>
      <c r="G286" s="139" t="str">
        <f>IF(C286="","",IF(C286="","",(VLOOKUP(C286,Listes!$B$31:$C$35,2,FALSE))))</f>
        <v/>
      </c>
      <c r="H286" s="24" t="str">
        <f t="shared" si="8"/>
        <v/>
      </c>
      <c r="I286" s="292"/>
      <c r="J286" s="114" t="str">
        <f>IF(G286="","",IF(G286="","",(VLOOKUP(G286,Listes!$C$31:$D$35,2,FALSE))))</f>
        <v/>
      </c>
      <c r="K286" s="111" t="str">
        <f>IF($G286="","",IF($C286=Listes!$B$32,IF(Forfaitaires!$E286&lt;=Listes!$B$53,(Forfaitaires!$E286*(VLOOKUP(Forfaitaires!$D286,Listes!$A$54:$E$60,2,FALSE))),IF(Forfaitaires!$E286&gt;Listes!$E$53,(Forfaitaires!$E286*(VLOOKUP(Forfaitaires!$D286,Listes!$A$54:$E$60,5,FALSE))),(Forfaitaires!$E286*(VLOOKUP(Forfaitaires!$D286,Listes!$A$54:$E$60,3,FALSE)))+(VLOOKUP(Forfaitaires!$D286,Listes!$A$54:$E$60,4,FALSE))))))</f>
        <v/>
      </c>
      <c r="L286" s="111" t="str">
        <f>IF($G286="","",IF($C286=Listes!$B$31,IF(Forfaitaires!$E286&lt;=Listes!$B$42,(Forfaitaires!$E286*(VLOOKUP(Forfaitaires!$D286,Listes!$A$43:$E$49,2,FALSE))),IF(Forfaitaires!$E286&gt;Listes!$D$42,(Forfaitaires!$E286*(VLOOKUP(Forfaitaires!$D286,Listes!$A$43:$E$49,5,FALSE))),(Forfaitaires!$E286*(VLOOKUP(Forfaitaires!$D286,Listes!$A$43:$E$49,3,FALSE)))+(VLOOKUP(Forfaitaires!$D286,Listes!$A$43:$E$49,4,FALSE))))))</f>
        <v/>
      </c>
      <c r="M286" s="111" t="str">
        <f>IF($G286="","",IF($C286=Listes!$B$34,Listes!$I$31,IF($C286=Listes!$B$35,(VLOOKUP(Forfaitaires!$F286,Listes!$E$31:$F$36,2,FALSE)),IF($C286=Listes!$B$33,IF(Forfaitaires!$E286&lt;Listes!$A$64,Forfaitaires!$E286*Listes!$A$65,IF(Forfaitaires!$E286&gt;Listes!$D$64,Forfaitaires!$E286*Listes!$D$65,((Forfaitaires!$E286*Listes!$B$65)+Listes!$C$65)))))))</f>
        <v/>
      </c>
      <c r="N286" s="114" t="str">
        <f t="shared" si="9"/>
        <v/>
      </c>
      <c r="O286" s="106"/>
    </row>
    <row r="287" spans="1:15" ht="20.100000000000001" customHeight="1" x14ac:dyDescent="0.25">
      <c r="A287" s="51">
        <v>282</v>
      </c>
      <c r="B287" s="24"/>
      <c r="C287" s="24"/>
      <c r="D287" s="24"/>
      <c r="E287" s="24"/>
      <c r="F287" s="24"/>
      <c r="G287" s="139" t="str">
        <f>IF(C287="","",IF(C287="","",(VLOOKUP(C287,Listes!$B$31:$C$35,2,FALSE))))</f>
        <v/>
      </c>
      <c r="H287" s="24" t="str">
        <f t="shared" si="8"/>
        <v/>
      </c>
      <c r="I287" s="292"/>
      <c r="J287" s="114" t="str">
        <f>IF(G287="","",IF(G287="","",(VLOOKUP(G287,Listes!$C$31:$D$35,2,FALSE))))</f>
        <v/>
      </c>
      <c r="K287" s="111" t="str">
        <f>IF($G287="","",IF($C287=Listes!$B$32,IF(Forfaitaires!$E287&lt;=Listes!$B$53,(Forfaitaires!$E287*(VLOOKUP(Forfaitaires!$D287,Listes!$A$54:$E$60,2,FALSE))),IF(Forfaitaires!$E287&gt;Listes!$E$53,(Forfaitaires!$E287*(VLOOKUP(Forfaitaires!$D287,Listes!$A$54:$E$60,5,FALSE))),(Forfaitaires!$E287*(VLOOKUP(Forfaitaires!$D287,Listes!$A$54:$E$60,3,FALSE)))+(VLOOKUP(Forfaitaires!$D287,Listes!$A$54:$E$60,4,FALSE))))))</f>
        <v/>
      </c>
      <c r="L287" s="111" t="str">
        <f>IF($G287="","",IF($C287=Listes!$B$31,IF(Forfaitaires!$E287&lt;=Listes!$B$42,(Forfaitaires!$E287*(VLOOKUP(Forfaitaires!$D287,Listes!$A$43:$E$49,2,FALSE))),IF(Forfaitaires!$E287&gt;Listes!$D$42,(Forfaitaires!$E287*(VLOOKUP(Forfaitaires!$D287,Listes!$A$43:$E$49,5,FALSE))),(Forfaitaires!$E287*(VLOOKUP(Forfaitaires!$D287,Listes!$A$43:$E$49,3,FALSE)))+(VLOOKUP(Forfaitaires!$D287,Listes!$A$43:$E$49,4,FALSE))))))</f>
        <v/>
      </c>
      <c r="M287" s="111" t="str">
        <f>IF($G287="","",IF($C287=Listes!$B$34,Listes!$I$31,IF($C287=Listes!$B$35,(VLOOKUP(Forfaitaires!$F287,Listes!$E$31:$F$36,2,FALSE)),IF($C287=Listes!$B$33,IF(Forfaitaires!$E287&lt;Listes!$A$64,Forfaitaires!$E287*Listes!$A$65,IF(Forfaitaires!$E287&gt;Listes!$D$64,Forfaitaires!$E287*Listes!$D$65,((Forfaitaires!$E287*Listes!$B$65)+Listes!$C$65)))))))</f>
        <v/>
      </c>
      <c r="N287" s="114" t="str">
        <f t="shared" si="9"/>
        <v/>
      </c>
      <c r="O287" s="106"/>
    </row>
    <row r="288" spans="1:15" ht="20.100000000000001" customHeight="1" x14ac:dyDescent="0.25">
      <c r="A288" s="51">
        <v>283</v>
      </c>
      <c r="B288" s="24"/>
      <c r="C288" s="24"/>
      <c r="D288" s="24"/>
      <c r="E288" s="24"/>
      <c r="F288" s="24"/>
      <c r="G288" s="139" t="str">
        <f>IF(C288="","",IF(C288="","",(VLOOKUP(C288,Listes!$B$31:$C$35,2,FALSE))))</f>
        <v/>
      </c>
      <c r="H288" s="24" t="str">
        <f t="shared" si="8"/>
        <v/>
      </c>
      <c r="I288" s="292"/>
      <c r="J288" s="114" t="str">
        <f>IF(G288="","",IF(G288="","",(VLOOKUP(G288,Listes!$C$31:$D$35,2,FALSE))))</f>
        <v/>
      </c>
      <c r="K288" s="111" t="str">
        <f>IF($G288="","",IF($C288=Listes!$B$32,IF(Forfaitaires!$E288&lt;=Listes!$B$53,(Forfaitaires!$E288*(VLOOKUP(Forfaitaires!$D288,Listes!$A$54:$E$60,2,FALSE))),IF(Forfaitaires!$E288&gt;Listes!$E$53,(Forfaitaires!$E288*(VLOOKUP(Forfaitaires!$D288,Listes!$A$54:$E$60,5,FALSE))),(Forfaitaires!$E288*(VLOOKUP(Forfaitaires!$D288,Listes!$A$54:$E$60,3,FALSE)))+(VLOOKUP(Forfaitaires!$D288,Listes!$A$54:$E$60,4,FALSE))))))</f>
        <v/>
      </c>
      <c r="L288" s="111" t="str">
        <f>IF($G288="","",IF($C288=Listes!$B$31,IF(Forfaitaires!$E288&lt;=Listes!$B$42,(Forfaitaires!$E288*(VLOOKUP(Forfaitaires!$D288,Listes!$A$43:$E$49,2,FALSE))),IF(Forfaitaires!$E288&gt;Listes!$D$42,(Forfaitaires!$E288*(VLOOKUP(Forfaitaires!$D288,Listes!$A$43:$E$49,5,FALSE))),(Forfaitaires!$E288*(VLOOKUP(Forfaitaires!$D288,Listes!$A$43:$E$49,3,FALSE)))+(VLOOKUP(Forfaitaires!$D288,Listes!$A$43:$E$49,4,FALSE))))))</f>
        <v/>
      </c>
      <c r="M288" s="111" t="str">
        <f>IF($G288="","",IF($C288=Listes!$B$34,Listes!$I$31,IF($C288=Listes!$B$35,(VLOOKUP(Forfaitaires!$F288,Listes!$E$31:$F$36,2,FALSE)),IF($C288=Listes!$B$33,IF(Forfaitaires!$E288&lt;Listes!$A$64,Forfaitaires!$E288*Listes!$A$65,IF(Forfaitaires!$E288&gt;Listes!$D$64,Forfaitaires!$E288*Listes!$D$65,((Forfaitaires!$E288*Listes!$B$65)+Listes!$C$65)))))))</f>
        <v/>
      </c>
      <c r="N288" s="114" t="str">
        <f t="shared" si="9"/>
        <v/>
      </c>
      <c r="O288" s="106"/>
    </row>
    <row r="289" spans="1:15" ht="20.100000000000001" customHeight="1" x14ac:dyDescent="0.25">
      <c r="A289" s="51">
        <v>284</v>
      </c>
      <c r="B289" s="24"/>
      <c r="C289" s="24"/>
      <c r="D289" s="24"/>
      <c r="E289" s="24"/>
      <c r="F289" s="24"/>
      <c r="G289" s="139" t="str">
        <f>IF(C289="","",IF(C289="","",(VLOOKUP(C289,Listes!$B$31:$C$35,2,FALSE))))</f>
        <v/>
      </c>
      <c r="H289" s="24" t="str">
        <f t="shared" si="8"/>
        <v/>
      </c>
      <c r="I289" s="292"/>
      <c r="J289" s="114" t="str">
        <f>IF(G289="","",IF(G289="","",(VLOOKUP(G289,Listes!$C$31:$D$35,2,FALSE))))</f>
        <v/>
      </c>
      <c r="K289" s="111" t="str">
        <f>IF($G289="","",IF($C289=Listes!$B$32,IF(Forfaitaires!$E289&lt;=Listes!$B$53,(Forfaitaires!$E289*(VLOOKUP(Forfaitaires!$D289,Listes!$A$54:$E$60,2,FALSE))),IF(Forfaitaires!$E289&gt;Listes!$E$53,(Forfaitaires!$E289*(VLOOKUP(Forfaitaires!$D289,Listes!$A$54:$E$60,5,FALSE))),(Forfaitaires!$E289*(VLOOKUP(Forfaitaires!$D289,Listes!$A$54:$E$60,3,FALSE)))+(VLOOKUP(Forfaitaires!$D289,Listes!$A$54:$E$60,4,FALSE))))))</f>
        <v/>
      </c>
      <c r="L289" s="111" t="str">
        <f>IF($G289="","",IF($C289=Listes!$B$31,IF(Forfaitaires!$E289&lt;=Listes!$B$42,(Forfaitaires!$E289*(VLOOKUP(Forfaitaires!$D289,Listes!$A$43:$E$49,2,FALSE))),IF(Forfaitaires!$E289&gt;Listes!$D$42,(Forfaitaires!$E289*(VLOOKUP(Forfaitaires!$D289,Listes!$A$43:$E$49,5,FALSE))),(Forfaitaires!$E289*(VLOOKUP(Forfaitaires!$D289,Listes!$A$43:$E$49,3,FALSE)))+(VLOOKUP(Forfaitaires!$D289,Listes!$A$43:$E$49,4,FALSE))))))</f>
        <v/>
      </c>
      <c r="M289" s="111" t="str">
        <f>IF($G289="","",IF($C289=Listes!$B$34,Listes!$I$31,IF($C289=Listes!$B$35,(VLOOKUP(Forfaitaires!$F289,Listes!$E$31:$F$36,2,FALSE)),IF($C289=Listes!$B$33,IF(Forfaitaires!$E289&lt;Listes!$A$64,Forfaitaires!$E289*Listes!$A$65,IF(Forfaitaires!$E289&gt;Listes!$D$64,Forfaitaires!$E289*Listes!$D$65,((Forfaitaires!$E289*Listes!$B$65)+Listes!$C$65)))))))</f>
        <v/>
      </c>
      <c r="N289" s="114" t="str">
        <f t="shared" si="9"/>
        <v/>
      </c>
      <c r="O289" s="106"/>
    </row>
    <row r="290" spans="1:15" ht="20.100000000000001" customHeight="1" x14ac:dyDescent="0.25">
      <c r="A290" s="51">
        <v>285</v>
      </c>
      <c r="B290" s="24"/>
      <c r="C290" s="24"/>
      <c r="D290" s="24"/>
      <c r="E290" s="24"/>
      <c r="F290" s="24"/>
      <c r="G290" s="139" t="str">
        <f>IF(C290="","",IF(C290="","",(VLOOKUP(C290,Listes!$B$31:$C$35,2,FALSE))))</f>
        <v/>
      </c>
      <c r="H290" s="24" t="str">
        <f t="shared" si="8"/>
        <v/>
      </c>
      <c r="I290" s="292"/>
      <c r="J290" s="114" t="str">
        <f>IF(G290="","",IF(G290="","",(VLOOKUP(G290,Listes!$C$31:$D$35,2,FALSE))))</f>
        <v/>
      </c>
      <c r="K290" s="111" t="str">
        <f>IF($G290="","",IF($C290=Listes!$B$32,IF(Forfaitaires!$E290&lt;=Listes!$B$53,(Forfaitaires!$E290*(VLOOKUP(Forfaitaires!$D290,Listes!$A$54:$E$60,2,FALSE))),IF(Forfaitaires!$E290&gt;Listes!$E$53,(Forfaitaires!$E290*(VLOOKUP(Forfaitaires!$D290,Listes!$A$54:$E$60,5,FALSE))),(Forfaitaires!$E290*(VLOOKUP(Forfaitaires!$D290,Listes!$A$54:$E$60,3,FALSE)))+(VLOOKUP(Forfaitaires!$D290,Listes!$A$54:$E$60,4,FALSE))))))</f>
        <v/>
      </c>
      <c r="L290" s="111" t="str">
        <f>IF($G290="","",IF($C290=Listes!$B$31,IF(Forfaitaires!$E290&lt;=Listes!$B$42,(Forfaitaires!$E290*(VLOOKUP(Forfaitaires!$D290,Listes!$A$43:$E$49,2,FALSE))),IF(Forfaitaires!$E290&gt;Listes!$D$42,(Forfaitaires!$E290*(VLOOKUP(Forfaitaires!$D290,Listes!$A$43:$E$49,5,FALSE))),(Forfaitaires!$E290*(VLOOKUP(Forfaitaires!$D290,Listes!$A$43:$E$49,3,FALSE)))+(VLOOKUP(Forfaitaires!$D290,Listes!$A$43:$E$49,4,FALSE))))))</f>
        <v/>
      </c>
      <c r="M290" s="111" t="str">
        <f>IF($G290="","",IF($C290=Listes!$B$34,Listes!$I$31,IF($C290=Listes!$B$35,(VLOOKUP(Forfaitaires!$F290,Listes!$E$31:$F$36,2,FALSE)),IF($C290=Listes!$B$33,IF(Forfaitaires!$E290&lt;Listes!$A$64,Forfaitaires!$E290*Listes!$A$65,IF(Forfaitaires!$E290&gt;Listes!$D$64,Forfaitaires!$E290*Listes!$D$65,((Forfaitaires!$E290*Listes!$B$65)+Listes!$C$65)))))))</f>
        <v/>
      </c>
      <c r="N290" s="114" t="str">
        <f t="shared" si="9"/>
        <v/>
      </c>
      <c r="O290" s="106"/>
    </row>
    <row r="291" spans="1:15" ht="20.100000000000001" customHeight="1" x14ac:dyDescent="0.25">
      <c r="A291" s="51">
        <v>286</v>
      </c>
      <c r="B291" s="24"/>
      <c r="C291" s="24"/>
      <c r="D291" s="24"/>
      <c r="E291" s="24"/>
      <c r="F291" s="24"/>
      <c r="G291" s="139" t="str">
        <f>IF(C291="","",IF(C291="","",(VLOOKUP(C291,Listes!$B$31:$C$35,2,FALSE))))</f>
        <v/>
      </c>
      <c r="H291" s="24" t="str">
        <f t="shared" si="8"/>
        <v/>
      </c>
      <c r="I291" s="292"/>
      <c r="J291" s="114" t="str">
        <f>IF(G291="","",IF(G291="","",(VLOOKUP(G291,Listes!$C$31:$D$35,2,FALSE))))</f>
        <v/>
      </c>
      <c r="K291" s="111" t="str">
        <f>IF($G291="","",IF($C291=Listes!$B$32,IF(Forfaitaires!$E291&lt;=Listes!$B$53,(Forfaitaires!$E291*(VLOOKUP(Forfaitaires!$D291,Listes!$A$54:$E$60,2,FALSE))),IF(Forfaitaires!$E291&gt;Listes!$E$53,(Forfaitaires!$E291*(VLOOKUP(Forfaitaires!$D291,Listes!$A$54:$E$60,5,FALSE))),(Forfaitaires!$E291*(VLOOKUP(Forfaitaires!$D291,Listes!$A$54:$E$60,3,FALSE)))+(VLOOKUP(Forfaitaires!$D291,Listes!$A$54:$E$60,4,FALSE))))))</f>
        <v/>
      </c>
      <c r="L291" s="111" t="str">
        <f>IF($G291="","",IF($C291=Listes!$B$31,IF(Forfaitaires!$E291&lt;=Listes!$B$42,(Forfaitaires!$E291*(VLOOKUP(Forfaitaires!$D291,Listes!$A$43:$E$49,2,FALSE))),IF(Forfaitaires!$E291&gt;Listes!$D$42,(Forfaitaires!$E291*(VLOOKUP(Forfaitaires!$D291,Listes!$A$43:$E$49,5,FALSE))),(Forfaitaires!$E291*(VLOOKUP(Forfaitaires!$D291,Listes!$A$43:$E$49,3,FALSE)))+(VLOOKUP(Forfaitaires!$D291,Listes!$A$43:$E$49,4,FALSE))))))</f>
        <v/>
      </c>
      <c r="M291" s="111" t="str">
        <f>IF($G291="","",IF($C291=Listes!$B$34,Listes!$I$31,IF($C291=Listes!$B$35,(VLOOKUP(Forfaitaires!$F291,Listes!$E$31:$F$36,2,FALSE)),IF($C291=Listes!$B$33,IF(Forfaitaires!$E291&lt;Listes!$A$64,Forfaitaires!$E291*Listes!$A$65,IF(Forfaitaires!$E291&gt;Listes!$D$64,Forfaitaires!$E291*Listes!$D$65,((Forfaitaires!$E291*Listes!$B$65)+Listes!$C$65)))))))</f>
        <v/>
      </c>
      <c r="N291" s="114" t="str">
        <f t="shared" si="9"/>
        <v/>
      </c>
      <c r="O291" s="106"/>
    </row>
    <row r="292" spans="1:15" ht="20.100000000000001" customHeight="1" x14ac:dyDescent="0.25">
      <c r="A292" s="51">
        <v>287</v>
      </c>
      <c r="B292" s="24"/>
      <c r="C292" s="24"/>
      <c r="D292" s="24"/>
      <c r="E292" s="24"/>
      <c r="F292" s="24"/>
      <c r="G292" s="139" t="str">
        <f>IF(C292="","",IF(C292="","",(VLOOKUP(C292,Listes!$B$31:$C$35,2,FALSE))))</f>
        <v/>
      </c>
      <c r="H292" s="24" t="str">
        <f t="shared" si="8"/>
        <v/>
      </c>
      <c r="I292" s="292"/>
      <c r="J292" s="114" t="str">
        <f>IF(G292="","",IF(G292="","",(VLOOKUP(G292,Listes!$C$31:$D$35,2,FALSE))))</f>
        <v/>
      </c>
      <c r="K292" s="111" t="str">
        <f>IF($G292="","",IF($C292=Listes!$B$32,IF(Forfaitaires!$E292&lt;=Listes!$B$53,(Forfaitaires!$E292*(VLOOKUP(Forfaitaires!$D292,Listes!$A$54:$E$60,2,FALSE))),IF(Forfaitaires!$E292&gt;Listes!$E$53,(Forfaitaires!$E292*(VLOOKUP(Forfaitaires!$D292,Listes!$A$54:$E$60,5,FALSE))),(Forfaitaires!$E292*(VLOOKUP(Forfaitaires!$D292,Listes!$A$54:$E$60,3,FALSE)))+(VLOOKUP(Forfaitaires!$D292,Listes!$A$54:$E$60,4,FALSE))))))</f>
        <v/>
      </c>
      <c r="L292" s="111" t="str">
        <f>IF($G292="","",IF($C292=Listes!$B$31,IF(Forfaitaires!$E292&lt;=Listes!$B$42,(Forfaitaires!$E292*(VLOOKUP(Forfaitaires!$D292,Listes!$A$43:$E$49,2,FALSE))),IF(Forfaitaires!$E292&gt;Listes!$D$42,(Forfaitaires!$E292*(VLOOKUP(Forfaitaires!$D292,Listes!$A$43:$E$49,5,FALSE))),(Forfaitaires!$E292*(VLOOKUP(Forfaitaires!$D292,Listes!$A$43:$E$49,3,FALSE)))+(VLOOKUP(Forfaitaires!$D292,Listes!$A$43:$E$49,4,FALSE))))))</f>
        <v/>
      </c>
      <c r="M292" s="111" t="str">
        <f>IF($G292="","",IF($C292=Listes!$B$34,Listes!$I$31,IF($C292=Listes!$B$35,(VLOOKUP(Forfaitaires!$F292,Listes!$E$31:$F$36,2,FALSE)),IF($C292=Listes!$B$33,IF(Forfaitaires!$E292&lt;Listes!$A$64,Forfaitaires!$E292*Listes!$A$65,IF(Forfaitaires!$E292&gt;Listes!$D$64,Forfaitaires!$E292*Listes!$D$65,((Forfaitaires!$E292*Listes!$B$65)+Listes!$C$65)))))))</f>
        <v/>
      </c>
      <c r="N292" s="114" t="str">
        <f t="shared" si="9"/>
        <v/>
      </c>
      <c r="O292" s="106"/>
    </row>
    <row r="293" spans="1:15" ht="20.100000000000001" customHeight="1" x14ac:dyDescent="0.25">
      <c r="A293" s="51">
        <v>288</v>
      </c>
      <c r="B293" s="24"/>
      <c r="C293" s="24"/>
      <c r="D293" s="24"/>
      <c r="E293" s="24"/>
      <c r="F293" s="24"/>
      <c r="G293" s="139" t="str">
        <f>IF(C293="","",IF(C293="","",(VLOOKUP(C293,Listes!$B$31:$C$35,2,FALSE))))</f>
        <v/>
      </c>
      <c r="H293" s="24" t="str">
        <f t="shared" si="8"/>
        <v/>
      </c>
      <c r="I293" s="292"/>
      <c r="J293" s="114" t="str">
        <f>IF(G293="","",IF(G293="","",(VLOOKUP(G293,Listes!$C$31:$D$35,2,FALSE))))</f>
        <v/>
      </c>
      <c r="K293" s="111" t="str">
        <f>IF($G293="","",IF($C293=Listes!$B$32,IF(Forfaitaires!$E293&lt;=Listes!$B$53,(Forfaitaires!$E293*(VLOOKUP(Forfaitaires!$D293,Listes!$A$54:$E$60,2,FALSE))),IF(Forfaitaires!$E293&gt;Listes!$E$53,(Forfaitaires!$E293*(VLOOKUP(Forfaitaires!$D293,Listes!$A$54:$E$60,5,FALSE))),(Forfaitaires!$E293*(VLOOKUP(Forfaitaires!$D293,Listes!$A$54:$E$60,3,FALSE)))+(VLOOKUP(Forfaitaires!$D293,Listes!$A$54:$E$60,4,FALSE))))))</f>
        <v/>
      </c>
      <c r="L293" s="111" t="str">
        <f>IF($G293="","",IF($C293=Listes!$B$31,IF(Forfaitaires!$E293&lt;=Listes!$B$42,(Forfaitaires!$E293*(VLOOKUP(Forfaitaires!$D293,Listes!$A$43:$E$49,2,FALSE))),IF(Forfaitaires!$E293&gt;Listes!$D$42,(Forfaitaires!$E293*(VLOOKUP(Forfaitaires!$D293,Listes!$A$43:$E$49,5,FALSE))),(Forfaitaires!$E293*(VLOOKUP(Forfaitaires!$D293,Listes!$A$43:$E$49,3,FALSE)))+(VLOOKUP(Forfaitaires!$D293,Listes!$A$43:$E$49,4,FALSE))))))</f>
        <v/>
      </c>
      <c r="M293" s="111" t="str">
        <f>IF($G293="","",IF($C293=Listes!$B$34,Listes!$I$31,IF($C293=Listes!$B$35,(VLOOKUP(Forfaitaires!$F293,Listes!$E$31:$F$36,2,FALSE)),IF($C293=Listes!$B$33,IF(Forfaitaires!$E293&lt;Listes!$A$64,Forfaitaires!$E293*Listes!$A$65,IF(Forfaitaires!$E293&gt;Listes!$D$64,Forfaitaires!$E293*Listes!$D$65,((Forfaitaires!$E293*Listes!$B$65)+Listes!$C$65)))))))</f>
        <v/>
      </c>
      <c r="N293" s="114" t="str">
        <f t="shared" si="9"/>
        <v/>
      </c>
      <c r="O293" s="106"/>
    </row>
    <row r="294" spans="1:15" ht="20.100000000000001" customHeight="1" x14ac:dyDescent="0.25">
      <c r="A294" s="51">
        <v>289</v>
      </c>
      <c r="B294" s="24"/>
      <c r="C294" s="24"/>
      <c r="D294" s="24"/>
      <c r="E294" s="24"/>
      <c r="F294" s="24"/>
      <c r="G294" s="139" t="str">
        <f>IF(C294="","",IF(C294="","",(VLOOKUP(C294,Listes!$B$31:$C$35,2,FALSE))))</f>
        <v/>
      </c>
      <c r="H294" s="24" t="str">
        <f t="shared" si="8"/>
        <v/>
      </c>
      <c r="I294" s="292"/>
      <c r="J294" s="114" t="str">
        <f>IF(G294="","",IF(G294="","",(VLOOKUP(G294,Listes!$C$31:$D$35,2,FALSE))))</f>
        <v/>
      </c>
      <c r="K294" s="111" t="str">
        <f>IF($G294="","",IF($C294=Listes!$B$32,IF(Forfaitaires!$E294&lt;=Listes!$B$53,(Forfaitaires!$E294*(VLOOKUP(Forfaitaires!$D294,Listes!$A$54:$E$60,2,FALSE))),IF(Forfaitaires!$E294&gt;Listes!$E$53,(Forfaitaires!$E294*(VLOOKUP(Forfaitaires!$D294,Listes!$A$54:$E$60,5,FALSE))),(Forfaitaires!$E294*(VLOOKUP(Forfaitaires!$D294,Listes!$A$54:$E$60,3,FALSE)))+(VLOOKUP(Forfaitaires!$D294,Listes!$A$54:$E$60,4,FALSE))))))</f>
        <v/>
      </c>
      <c r="L294" s="111" t="str">
        <f>IF($G294="","",IF($C294=Listes!$B$31,IF(Forfaitaires!$E294&lt;=Listes!$B$42,(Forfaitaires!$E294*(VLOOKUP(Forfaitaires!$D294,Listes!$A$43:$E$49,2,FALSE))),IF(Forfaitaires!$E294&gt;Listes!$D$42,(Forfaitaires!$E294*(VLOOKUP(Forfaitaires!$D294,Listes!$A$43:$E$49,5,FALSE))),(Forfaitaires!$E294*(VLOOKUP(Forfaitaires!$D294,Listes!$A$43:$E$49,3,FALSE)))+(VLOOKUP(Forfaitaires!$D294,Listes!$A$43:$E$49,4,FALSE))))))</f>
        <v/>
      </c>
      <c r="M294" s="111" t="str">
        <f>IF($G294="","",IF($C294=Listes!$B$34,Listes!$I$31,IF($C294=Listes!$B$35,(VLOOKUP(Forfaitaires!$F294,Listes!$E$31:$F$36,2,FALSE)),IF($C294=Listes!$B$33,IF(Forfaitaires!$E294&lt;Listes!$A$64,Forfaitaires!$E294*Listes!$A$65,IF(Forfaitaires!$E294&gt;Listes!$D$64,Forfaitaires!$E294*Listes!$D$65,((Forfaitaires!$E294*Listes!$B$65)+Listes!$C$65)))))))</f>
        <v/>
      </c>
      <c r="N294" s="114" t="str">
        <f t="shared" si="9"/>
        <v/>
      </c>
      <c r="O294" s="106"/>
    </row>
    <row r="295" spans="1:15" ht="20.100000000000001" customHeight="1" x14ac:dyDescent="0.25">
      <c r="A295" s="51">
        <v>290</v>
      </c>
      <c r="B295" s="24"/>
      <c r="C295" s="24"/>
      <c r="D295" s="24"/>
      <c r="E295" s="24"/>
      <c r="F295" s="24"/>
      <c r="G295" s="139" t="str">
        <f>IF(C295="","",IF(C295="","",(VLOOKUP(C295,Listes!$B$31:$C$35,2,FALSE))))</f>
        <v/>
      </c>
      <c r="H295" s="24" t="str">
        <f t="shared" si="8"/>
        <v/>
      </c>
      <c r="I295" s="292"/>
      <c r="J295" s="114" t="str">
        <f>IF(G295="","",IF(G295="","",(VLOOKUP(G295,Listes!$C$31:$D$35,2,FALSE))))</f>
        <v/>
      </c>
      <c r="K295" s="111" t="str">
        <f>IF($G295="","",IF($C295=Listes!$B$32,IF(Forfaitaires!$E295&lt;=Listes!$B$53,(Forfaitaires!$E295*(VLOOKUP(Forfaitaires!$D295,Listes!$A$54:$E$60,2,FALSE))),IF(Forfaitaires!$E295&gt;Listes!$E$53,(Forfaitaires!$E295*(VLOOKUP(Forfaitaires!$D295,Listes!$A$54:$E$60,5,FALSE))),(Forfaitaires!$E295*(VLOOKUP(Forfaitaires!$D295,Listes!$A$54:$E$60,3,FALSE)))+(VLOOKUP(Forfaitaires!$D295,Listes!$A$54:$E$60,4,FALSE))))))</f>
        <v/>
      </c>
      <c r="L295" s="111" t="str">
        <f>IF($G295="","",IF($C295=Listes!$B$31,IF(Forfaitaires!$E295&lt;=Listes!$B$42,(Forfaitaires!$E295*(VLOOKUP(Forfaitaires!$D295,Listes!$A$43:$E$49,2,FALSE))),IF(Forfaitaires!$E295&gt;Listes!$D$42,(Forfaitaires!$E295*(VLOOKUP(Forfaitaires!$D295,Listes!$A$43:$E$49,5,FALSE))),(Forfaitaires!$E295*(VLOOKUP(Forfaitaires!$D295,Listes!$A$43:$E$49,3,FALSE)))+(VLOOKUP(Forfaitaires!$D295,Listes!$A$43:$E$49,4,FALSE))))))</f>
        <v/>
      </c>
      <c r="M295" s="111" t="str">
        <f>IF($G295="","",IF($C295=Listes!$B$34,Listes!$I$31,IF($C295=Listes!$B$35,(VLOOKUP(Forfaitaires!$F295,Listes!$E$31:$F$36,2,FALSE)),IF($C295=Listes!$B$33,IF(Forfaitaires!$E295&lt;Listes!$A$64,Forfaitaires!$E295*Listes!$A$65,IF(Forfaitaires!$E295&gt;Listes!$D$64,Forfaitaires!$E295*Listes!$D$65,((Forfaitaires!$E295*Listes!$B$65)+Listes!$C$65)))))))</f>
        <v/>
      </c>
      <c r="N295" s="114" t="str">
        <f t="shared" si="9"/>
        <v/>
      </c>
      <c r="O295" s="106"/>
    </row>
    <row r="296" spans="1:15" ht="20.100000000000001" customHeight="1" x14ac:dyDescent="0.25">
      <c r="A296" s="51">
        <v>291</v>
      </c>
      <c r="B296" s="24"/>
      <c r="C296" s="24"/>
      <c r="D296" s="24"/>
      <c r="E296" s="24"/>
      <c r="F296" s="24"/>
      <c r="G296" s="139" t="str">
        <f>IF(C296="","",IF(C296="","",(VLOOKUP(C296,Listes!$B$31:$C$35,2,FALSE))))</f>
        <v/>
      </c>
      <c r="H296" s="24" t="str">
        <f t="shared" si="8"/>
        <v/>
      </c>
      <c r="I296" s="292"/>
      <c r="J296" s="114" t="str">
        <f>IF(G296="","",IF(G296="","",(VLOOKUP(G296,Listes!$C$31:$D$35,2,FALSE))))</f>
        <v/>
      </c>
      <c r="K296" s="111" t="str">
        <f>IF($G296="","",IF($C296=Listes!$B$32,IF(Forfaitaires!$E296&lt;=Listes!$B$53,(Forfaitaires!$E296*(VLOOKUP(Forfaitaires!$D296,Listes!$A$54:$E$60,2,FALSE))),IF(Forfaitaires!$E296&gt;Listes!$E$53,(Forfaitaires!$E296*(VLOOKUP(Forfaitaires!$D296,Listes!$A$54:$E$60,5,FALSE))),(Forfaitaires!$E296*(VLOOKUP(Forfaitaires!$D296,Listes!$A$54:$E$60,3,FALSE)))+(VLOOKUP(Forfaitaires!$D296,Listes!$A$54:$E$60,4,FALSE))))))</f>
        <v/>
      </c>
      <c r="L296" s="111" t="str">
        <f>IF($G296="","",IF($C296=Listes!$B$31,IF(Forfaitaires!$E296&lt;=Listes!$B$42,(Forfaitaires!$E296*(VLOOKUP(Forfaitaires!$D296,Listes!$A$43:$E$49,2,FALSE))),IF(Forfaitaires!$E296&gt;Listes!$D$42,(Forfaitaires!$E296*(VLOOKUP(Forfaitaires!$D296,Listes!$A$43:$E$49,5,FALSE))),(Forfaitaires!$E296*(VLOOKUP(Forfaitaires!$D296,Listes!$A$43:$E$49,3,FALSE)))+(VLOOKUP(Forfaitaires!$D296,Listes!$A$43:$E$49,4,FALSE))))))</f>
        <v/>
      </c>
      <c r="M296" s="111" t="str">
        <f>IF($G296="","",IF($C296=Listes!$B$34,Listes!$I$31,IF($C296=Listes!$B$35,(VLOOKUP(Forfaitaires!$F296,Listes!$E$31:$F$36,2,FALSE)),IF($C296=Listes!$B$33,IF(Forfaitaires!$E296&lt;Listes!$A$64,Forfaitaires!$E296*Listes!$A$65,IF(Forfaitaires!$E296&gt;Listes!$D$64,Forfaitaires!$E296*Listes!$D$65,((Forfaitaires!$E296*Listes!$B$65)+Listes!$C$65)))))))</f>
        <v/>
      </c>
      <c r="N296" s="114" t="str">
        <f t="shared" si="9"/>
        <v/>
      </c>
      <c r="O296" s="106"/>
    </row>
    <row r="297" spans="1:15" ht="20.100000000000001" customHeight="1" x14ac:dyDescent="0.25">
      <c r="A297" s="51">
        <v>292</v>
      </c>
      <c r="B297" s="24"/>
      <c r="C297" s="24"/>
      <c r="D297" s="24"/>
      <c r="E297" s="24"/>
      <c r="F297" s="24"/>
      <c r="G297" s="139" t="str">
        <f>IF(C297="","",IF(C297="","",(VLOOKUP(C297,Listes!$B$31:$C$35,2,FALSE))))</f>
        <v/>
      </c>
      <c r="H297" s="24" t="str">
        <f t="shared" si="8"/>
        <v/>
      </c>
      <c r="I297" s="292"/>
      <c r="J297" s="114" t="str">
        <f>IF(G297="","",IF(G297="","",(VLOOKUP(G297,Listes!$C$31:$D$35,2,FALSE))))</f>
        <v/>
      </c>
      <c r="K297" s="111" t="str">
        <f>IF($G297="","",IF($C297=Listes!$B$32,IF(Forfaitaires!$E297&lt;=Listes!$B$53,(Forfaitaires!$E297*(VLOOKUP(Forfaitaires!$D297,Listes!$A$54:$E$60,2,FALSE))),IF(Forfaitaires!$E297&gt;Listes!$E$53,(Forfaitaires!$E297*(VLOOKUP(Forfaitaires!$D297,Listes!$A$54:$E$60,5,FALSE))),(Forfaitaires!$E297*(VLOOKUP(Forfaitaires!$D297,Listes!$A$54:$E$60,3,FALSE)))+(VLOOKUP(Forfaitaires!$D297,Listes!$A$54:$E$60,4,FALSE))))))</f>
        <v/>
      </c>
      <c r="L297" s="111" t="str">
        <f>IF($G297="","",IF($C297=Listes!$B$31,IF(Forfaitaires!$E297&lt;=Listes!$B$42,(Forfaitaires!$E297*(VLOOKUP(Forfaitaires!$D297,Listes!$A$43:$E$49,2,FALSE))),IF(Forfaitaires!$E297&gt;Listes!$D$42,(Forfaitaires!$E297*(VLOOKUP(Forfaitaires!$D297,Listes!$A$43:$E$49,5,FALSE))),(Forfaitaires!$E297*(VLOOKUP(Forfaitaires!$D297,Listes!$A$43:$E$49,3,FALSE)))+(VLOOKUP(Forfaitaires!$D297,Listes!$A$43:$E$49,4,FALSE))))))</f>
        <v/>
      </c>
      <c r="M297" s="111" t="str">
        <f>IF($G297="","",IF($C297=Listes!$B$34,Listes!$I$31,IF($C297=Listes!$B$35,(VLOOKUP(Forfaitaires!$F297,Listes!$E$31:$F$36,2,FALSE)),IF($C297=Listes!$B$33,IF(Forfaitaires!$E297&lt;Listes!$A$64,Forfaitaires!$E297*Listes!$A$65,IF(Forfaitaires!$E297&gt;Listes!$D$64,Forfaitaires!$E297*Listes!$D$65,((Forfaitaires!$E297*Listes!$B$65)+Listes!$C$65)))))))</f>
        <v/>
      </c>
      <c r="N297" s="114" t="str">
        <f t="shared" si="9"/>
        <v/>
      </c>
      <c r="O297" s="106"/>
    </row>
    <row r="298" spans="1:15" ht="20.100000000000001" customHeight="1" x14ac:dyDescent="0.25">
      <c r="A298" s="51">
        <v>293</v>
      </c>
      <c r="B298" s="24"/>
      <c r="C298" s="24"/>
      <c r="D298" s="24"/>
      <c r="E298" s="24"/>
      <c r="F298" s="24"/>
      <c r="G298" s="139" t="str">
        <f>IF(C298="","",IF(C298="","",(VLOOKUP(C298,Listes!$B$31:$C$35,2,FALSE))))</f>
        <v/>
      </c>
      <c r="H298" s="24" t="str">
        <f t="shared" si="8"/>
        <v/>
      </c>
      <c r="I298" s="292"/>
      <c r="J298" s="114" t="str">
        <f>IF(G298="","",IF(G298="","",(VLOOKUP(G298,Listes!$C$31:$D$35,2,FALSE))))</f>
        <v/>
      </c>
      <c r="K298" s="111" t="str">
        <f>IF($G298="","",IF($C298=Listes!$B$32,IF(Forfaitaires!$E298&lt;=Listes!$B$53,(Forfaitaires!$E298*(VLOOKUP(Forfaitaires!$D298,Listes!$A$54:$E$60,2,FALSE))),IF(Forfaitaires!$E298&gt;Listes!$E$53,(Forfaitaires!$E298*(VLOOKUP(Forfaitaires!$D298,Listes!$A$54:$E$60,5,FALSE))),(Forfaitaires!$E298*(VLOOKUP(Forfaitaires!$D298,Listes!$A$54:$E$60,3,FALSE)))+(VLOOKUP(Forfaitaires!$D298,Listes!$A$54:$E$60,4,FALSE))))))</f>
        <v/>
      </c>
      <c r="L298" s="111" t="str">
        <f>IF($G298="","",IF($C298=Listes!$B$31,IF(Forfaitaires!$E298&lt;=Listes!$B$42,(Forfaitaires!$E298*(VLOOKUP(Forfaitaires!$D298,Listes!$A$43:$E$49,2,FALSE))),IF(Forfaitaires!$E298&gt;Listes!$D$42,(Forfaitaires!$E298*(VLOOKUP(Forfaitaires!$D298,Listes!$A$43:$E$49,5,FALSE))),(Forfaitaires!$E298*(VLOOKUP(Forfaitaires!$D298,Listes!$A$43:$E$49,3,FALSE)))+(VLOOKUP(Forfaitaires!$D298,Listes!$A$43:$E$49,4,FALSE))))))</f>
        <v/>
      </c>
      <c r="M298" s="111" t="str">
        <f>IF($G298="","",IF($C298=Listes!$B$34,Listes!$I$31,IF($C298=Listes!$B$35,(VLOOKUP(Forfaitaires!$F298,Listes!$E$31:$F$36,2,FALSE)),IF($C298=Listes!$B$33,IF(Forfaitaires!$E298&lt;Listes!$A$64,Forfaitaires!$E298*Listes!$A$65,IF(Forfaitaires!$E298&gt;Listes!$D$64,Forfaitaires!$E298*Listes!$D$65,((Forfaitaires!$E298*Listes!$B$65)+Listes!$C$65)))))))</f>
        <v/>
      </c>
      <c r="N298" s="114" t="str">
        <f t="shared" si="9"/>
        <v/>
      </c>
      <c r="O298" s="106"/>
    </row>
    <row r="299" spans="1:15" ht="20.100000000000001" customHeight="1" x14ac:dyDescent="0.25">
      <c r="A299" s="51">
        <v>294</v>
      </c>
      <c r="B299" s="24"/>
      <c r="C299" s="24"/>
      <c r="D299" s="24"/>
      <c r="E299" s="24"/>
      <c r="F299" s="24"/>
      <c r="G299" s="139" t="str">
        <f>IF(C299="","",IF(C299="","",(VLOOKUP(C299,Listes!$B$31:$C$35,2,FALSE))))</f>
        <v/>
      </c>
      <c r="H299" s="24" t="str">
        <f t="shared" si="8"/>
        <v/>
      </c>
      <c r="I299" s="292"/>
      <c r="J299" s="114" t="str">
        <f>IF(G299="","",IF(G299="","",(VLOOKUP(G299,Listes!$C$31:$D$35,2,FALSE))))</f>
        <v/>
      </c>
      <c r="K299" s="111" t="str">
        <f>IF($G299="","",IF($C299=Listes!$B$32,IF(Forfaitaires!$E299&lt;=Listes!$B$53,(Forfaitaires!$E299*(VLOOKUP(Forfaitaires!$D299,Listes!$A$54:$E$60,2,FALSE))),IF(Forfaitaires!$E299&gt;Listes!$E$53,(Forfaitaires!$E299*(VLOOKUP(Forfaitaires!$D299,Listes!$A$54:$E$60,5,FALSE))),(Forfaitaires!$E299*(VLOOKUP(Forfaitaires!$D299,Listes!$A$54:$E$60,3,FALSE)))+(VLOOKUP(Forfaitaires!$D299,Listes!$A$54:$E$60,4,FALSE))))))</f>
        <v/>
      </c>
      <c r="L299" s="111" t="str">
        <f>IF($G299="","",IF($C299=Listes!$B$31,IF(Forfaitaires!$E299&lt;=Listes!$B$42,(Forfaitaires!$E299*(VLOOKUP(Forfaitaires!$D299,Listes!$A$43:$E$49,2,FALSE))),IF(Forfaitaires!$E299&gt;Listes!$D$42,(Forfaitaires!$E299*(VLOOKUP(Forfaitaires!$D299,Listes!$A$43:$E$49,5,FALSE))),(Forfaitaires!$E299*(VLOOKUP(Forfaitaires!$D299,Listes!$A$43:$E$49,3,FALSE)))+(VLOOKUP(Forfaitaires!$D299,Listes!$A$43:$E$49,4,FALSE))))))</f>
        <v/>
      </c>
      <c r="M299" s="111" t="str">
        <f>IF($G299="","",IF($C299=Listes!$B$34,Listes!$I$31,IF($C299=Listes!$B$35,(VLOOKUP(Forfaitaires!$F299,Listes!$E$31:$F$36,2,FALSE)),IF($C299=Listes!$B$33,IF(Forfaitaires!$E299&lt;Listes!$A$64,Forfaitaires!$E299*Listes!$A$65,IF(Forfaitaires!$E299&gt;Listes!$D$64,Forfaitaires!$E299*Listes!$D$65,((Forfaitaires!$E299*Listes!$B$65)+Listes!$C$65)))))))</f>
        <v/>
      </c>
      <c r="N299" s="114" t="str">
        <f t="shared" si="9"/>
        <v/>
      </c>
      <c r="O299" s="106"/>
    </row>
    <row r="300" spans="1:15" ht="20.100000000000001" customHeight="1" x14ac:dyDescent="0.25">
      <c r="A300" s="51">
        <v>295</v>
      </c>
      <c r="B300" s="24"/>
      <c r="C300" s="24"/>
      <c r="D300" s="24"/>
      <c r="E300" s="24"/>
      <c r="F300" s="24"/>
      <c r="G300" s="139" t="str">
        <f>IF(C300="","",IF(C300="","",(VLOOKUP(C300,Listes!$B$31:$C$35,2,FALSE))))</f>
        <v/>
      </c>
      <c r="H300" s="24" t="str">
        <f t="shared" si="8"/>
        <v/>
      </c>
      <c r="I300" s="292"/>
      <c r="J300" s="114" t="str">
        <f>IF(G300="","",IF(G300="","",(VLOOKUP(G300,Listes!$C$31:$D$35,2,FALSE))))</f>
        <v/>
      </c>
      <c r="K300" s="111" t="str">
        <f>IF($G300="","",IF($C300=Listes!$B$32,IF(Forfaitaires!$E300&lt;=Listes!$B$53,(Forfaitaires!$E300*(VLOOKUP(Forfaitaires!$D300,Listes!$A$54:$E$60,2,FALSE))),IF(Forfaitaires!$E300&gt;Listes!$E$53,(Forfaitaires!$E300*(VLOOKUP(Forfaitaires!$D300,Listes!$A$54:$E$60,5,FALSE))),(Forfaitaires!$E300*(VLOOKUP(Forfaitaires!$D300,Listes!$A$54:$E$60,3,FALSE)))+(VLOOKUP(Forfaitaires!$D300,Listes!$A$54:$E$60,4,FALSE))))))</f>
        <v/>
      </c>
      <c r="L300" s="111" t="str">
        <f>IF($G300="","",IF($C300=Listes!$B$31,IF(Forfaitaires!$E300&lt;=Listes!$B$42,(Forfaitaires!$E300*(VLOOKUP(Forfaitaires!$D300,Listes!$A$43:$E$49,2,FALSE))),IF(Forfaitaires!$E300&gt;Listes!$D$42,(Forfaitaires!$E300*(VLOOKUP(Forfaitaires!$D300,Listes!$A$43:$E$49,5,FALSE))),(Forfaitaires!$E300*(VLOOKUP(Forfaitaires!$D300,Listes!$A$43:$E$49,3,FALSE)))+(VLOOKUP(Forfaitaires!$D300,Listes!$A$43:$E$49,4,FALSE))))))</f>
        <v/>
      </c>
      <c r="M300" s="111" t="str">
        <f>IF($G300="","",IF($C300=Listes!$B$34,Listes!$I$31,IF($C300=Listes!$B$35,(VLOOKUP(Forfaitaires!$F300,Listes!$E$31:$F$36,2,FALSE)),IF($C300=Listes!$B$33,IF(Forfaitaires!$E300&lt;Listes!$A$64,Forfaitaires!$E300*Listes!$A$65,IF(Forfaitaires!$E300&gt;Listes!$D$64,Forfaitaires!$E300*Listes!$D$65,((Forfaitaires!$E300*Listes!$B$65)+Listes!$C$65)))))))</f>
        <v/>
      </c>
      <c r="N300" s="114" t="str">
        <f t="shared" si="9"/>
        <v/>
      </c>
      <c r="O300" s="106"/>
    </row>
    <row r="301" spans="1:15" ht="20.100000000000001" customHeight="1" x14ac:dyDescent="0.25">
      <c r="A301" s="51">
        <v>296</v>
      </c>
      <c r="B301" s="24"/>
      <c r="C301" s="24"/>
      <c r="D301" s="24"/>
      <c r="E301" s="24"/>
      <c r="F301" s="24"/>
      <c r="G301" s="139" t="str">
        <f>IF(C301="","",IF(C301="","",(VLOOKUP(C301,Listes!$B$31:$C$35,2,FALSE))))</f>
        <v/>
      </c>
      <c r="H301" s="24" t="str">
        <f t="shared" si="8"/>
        <v/>
      </c>
      <c r="I301" s="292"/>
      <c r="J301" s="114" t="str">
        <f>IF(G301="","",IF(G301="","",(VLOOKUP(G301,Listes!$C$31:$D$35,2,FALSE))))</f>
        <v/>
      </c>
      <c r="K301" s="111" t="str">
        <f>IF($G301="","",IF($C301=Listes!$B$32,IF(Forfaitaires!$E301&lt;=Listes!$B$53,(Forfaitaires!$E301*(VLOOKUP(Forfaitaires!$D301,Listes!$A$54:$E$60,2,FALSE))),IF(Forfaitaires!$E301&gt;Listes!$E$53,(Forfaitaires!$E301*(VLOOKUP(Forfaitaires!$D301,Listes!$A$54:$E$60,5,FALSE))),(Forfaitaires!$E301*(VLOOKUP(Forfaitaires!$D301,Listes!$A$54:$E$60,3,FALSE)))+(VLOOKUP(Forfaitaires!$D301,Listes!$A$54:$E$60,4,FALSE))))))</f>
        <v/>
      </c>
      <c r="L301" s="111" t="str">
        <f>IF($G301="","",IF($C301=Listes!$B$31,IF(Forfaitaires!$E301&lt;=Listes!$B$42,(Forfaitaires!$E301*(VLOOKUP(Forfaitaires!$D301,Listes!$A$43:$E$49,2,FALSE))),IF(Forfaitaires!$E301&gt;Listes!$D$42,(Forfaitaires!$E301*(VLOOKUP(Forfaitaires!$D301,Listes!$A$43:$E$49,5,FALSE))),(Forfaitaires!$E301*(VLOOKUP(Forfaitaires!$D301,Listes!$A$43:$E$49,3,FALSE)))+(VLOOKUP(Forfaitaires!$D301,Listes!$A$43:$E$49,4,FALSE))))))</f>
        <v/>
      </c>
      <c r="M301" s="111" t="str">
        <f>IF($G301="","",IF($C301=Listes!$B$34,Listes!$I$31,IF($C301=Listes!$B$35,(VLOOKUP(Forfaitaires!$F301,Listes!$E$31:$F$36,2,FALSE)),IF($C301=Listes!$B$33,IF(Forfaitaires!$E301&lt;Listes!$A$64,Forfaitaires!$E301*Listes!$A$65,IF(Forfaitaires!$E301&gt;Listes!$D$64,Forfaitaires!$E301*Listes!$D$65,((Forfaitaires!$E301*Listes!$B$65)+Listes!$C$65)))))))</f>
        <v/>
      </c>
      <c r="N301" s="114" t="str">
        <f t="shared" si="9"/>
        <v/>
      </c>
      <c r="O301" s="106"/>
    </row>
    <row r="302" spans="1:15" ht="20.100000000000001" customHeight="1" x14ac:dyDescent="0.25">
      <c r="A302" s="51">
        <v>297</v>
      </c>
      <c r="B302" s="24"/>
      <c r="C302" s="24"/>
      <c r="D302" s="24"/>
      <c r="E302" s="24"/>
      <c r="F302" s="24"/>
      <c r="G302" s="139" t="str">
        <f>IF(C302="","",IF(C302="","",(VLOOKUP(C302,Listes!$B$31:$C$35,2,FALSE))))</f>
        <v/>
      </c>
      <c r="H302" s="24" t="str">
        <f t="shared" si="8"/>
        <v/>
      </c>
      <c r="I302" s="292"/>
      <c r="J302" s="114" t="str">
        <f>IF(G302="","",IF(G302="","",(VLOOKUP(G302,Listes!$C$31:$D$35,2,FALSE))))</f>
        <v/>
      </c>
      <c r="K302" s="111" t="str">
        <f>IF($G302="","",IF($C302=Listes!$B$32,IF(Forfaitaires!$E302&lt;=Listes!$B$53,(Forfaitaires!$E302*(VLOOKUP(Forfaitaires!$D302,Listes!$A$54:$E$60,2,FALSE))),IF(Forfaitaires!$E302&gt;Listes!$E$53,(Forfaitaires!$E302*(VLOOKUP(Forfaitaires!$D302,Listes!$A$54:$E$60,5,FALSE))),(Forfaitaires!$E302*(VLOOKUP(Forfaitaires!$D302,Listes!$A$54:$E$60,3,FALSE)))+(VLOOKUP(Forfaitaires!$D302,Listes!$A$54:$E$60,4,FALSE))))))</f>
        <v/>
      </c>
      <c r="L302" s="111" t="str">
        <f>IF($G302="","",IF($C302=Listes!$B$31,IF(Forfaitaires!$E302&lt;=Listes!$B$42,(Forfaitaires!$E302*(VLOOKUP(Forfaitaires!$D302,Listes!$A$43:$E$49,2,FALSE))),IF(Forfaitaires!$E302&gt;Listes!$D$42,(Forfaitaires!$E302*(VLOOKUP(Forfaitaires!$D302,Listes!$A$43:$E$49,5,FALSE))),(Forfaitaires!$E302*(VLOOKUP(Forfaitaires!$D302,Listes!$A$43:$E$49,3,FALSE)))+(VLOOKUP(Forfaitaires!$D302,Listes!$A$43:$E$49,4,FALSE))))))</f>
        <v/>
      </c>
      <c r="M302" s="111" t="str">
        <f>IF($G302="","",IF($C302=Listes!$B$34,Listes!$I$31,IF($C302=Listes!$B$35,(VLOOKUP(Forfaitaires!$F302,Listes!$E$31:$F$36,2,FALSE)),IF($C302=Listes!$B$33,IF(Forfaitaires!$E302&lt;Listes!$A$64,Forfaitaires!$E302*Listes!$A$65,IF(Forfaitaires!$E302&gt;Listes!$D$64,Forfaitaires!$E302*Listes!$D$65,((Forfaitaires!$E302*Listes!$B$65)+Listes!$C$65)))))))</f>
        <v/>
      </c>
      <c r="N302" s="114" t="str">
        <f t="shared" si="9"/>
        <v/>
      </c>
      <c r="O302" s="106"/>
    </row>
    <row r="303" spans="1:15" ht="20.100000000000001" customHeight="1" x14ac:dyDescent="0.25">
      <c r="A303" s="51">
        <v>298</v>
      </c>
      <c r="B303" s="24"/>
      <c r="C303" s="24"/>
      <c r="D303" s="24"/>
      <c r="E303" s="24"/>
      <c r="F303" s="24"/>
      <c r="G303" s="139" t="str">
        <f>IF(C303="","",IF(C303="","",(VLOOKUP(C303,Listes!$B$31:$C$35,2,FALSE))))</f>
        <v/>
      </c>
      <c r="H303" s="24" t="str">
        <f t="shared" si="8"/>
        <v/>
      </c>
      <c r="I303" s="292"/>
      <c r="J303" s="114" t="str">
        <f>IF(G303="","",IF(G303="","",(VLOOKUP(G303,Listes!$C$31:$D$35,2,FALSE))))</f>
        <v/>
      </c>
      <c r="K303" s="111" t="str">
        <f>IF($G303="","",IF($C303=Listes!$B$32,IF(Forfaitaires!$E303&lt;=Listes!$B$53,(Forfaitaires!$E303*(VLOOKUP(Forfaitaires!$D303,Listes!$A$54:$E$60,2,FALSE))),IF(Forfaitaires!$E303&gt;Listes!$E$53,(Forfaitaires!$E303*(VLOOKUP(Forfaitaires!$D303,Listes!$A$54:$E$60,5,FALSE))),(Forfaitaires!$E303*(VLOOKUP(Forfaitaires!$D303,Listes!$A$54:$E$60,3,FALSE)))+(VLOOKUP(Forfaitaires!$D303,Listes!$A$54:$E$60,4,FALSE))))))</f>
        <v/>
      </c>
      <c r="L303" s="111" t="str">
        <f>IF($G303="","",IF($C303=Listes!$B$31,IF(Forfaitaires!$E303&lt;=Listes!$B$42,(Forfaitaires!$E303*(VLOOKUP(Forfaitaires!$D303,Listes!$A$43:$E$49,2,FALSE))),IF(Forfaitaires!$E303&gt;Listes!$D$42,(Forfaitaires!$E303*(VLOOKUP(Forfaitaires!$D303,Listes!$A$43:$E$49,5,FALSE))),(Forfaitaires!$E303*(VLOOKUP(Forfaitaires!$D303,Listes!$A$43:$E$49,3,FALSE)))+(VLOOKUP(Forfaitaires!$D303,Listes!$A$43:$E$49,4,FALSE))))))</f>
        <v/>
      </c>
      <c r="M303" s="111" t="str">
        <f>IF($G303="","",IF($C303=Listes!$B$34,Listes!$I$31,IF($C303=Listes!$B$35,(VLOOKUP(Forfaitaires!$F303,Listes!$E$31:$F$36,2,FALSE)),IF($C303=Listes!$B$33,IF(Forfaitaires!$E303&lt;Listes!$A$64,Forfaitaires!$E303*Listes!$A$65,IF(Forfaitaires!$E303&gt;Listes!$D$64,Forfaitaires!$E303*Listes!$D$65,((Forfaitaires!$E303*Listes!$B$65)+Listes!$C$65)))))))</f>
        <v/>
      </c>
      <c r="N303" s="114" t="str">
        <f t="shared" si="9"/>
        <v/>
      </c>
      <c r="O303" s="106"/>
    </row>
    <row r="304" spans="1:15" ht="20.100000000000001" customHeight="1" x14ac:dyDescent="0.25">
      <c r="A304" s="51">
        <v>299</v>
      </c>
      <c r="B304" s="24"/>
      <c r="C304" s="24"/>
      <c r="D304" s="24"/>
      <c r="E304" s="24"/>
      <c r="F304" s="24"/>
      <c r="G304" s="139" t="str">
        <f>IF(C304="","",IF(C304="","",(VLOOKUP(C304,Listes!$B$31:$C$35,2,FALSE))))</f>
        <v/>
      </c>
      <c r="H304" s="24" t="str">
        <f t="shared" si="8"/>
        <v/>
      </c>
      <c r="I304" s="292"/>
      <c r="J304" s="114" t="str">
        <f>IF(G304="","",IF(G304="","",(VLOOKUP(G304,Listes!$C$31:$D$35,2,FALSE))))</f>
        <v/>
      </c>
      <c r="K304" s="111" t="str">
        <f>IF($G304="","",IF($C304=Listes!$B$32,IF(Forfaitaires!$E304&lt;=Listes!$B$53,(Forfaitaires!$E304*(VLOOKUP(Forfaitaires!$D304,Listes!$A$54:$E$60,2,FALSE))),IF(Forfaitaires!$E304&gt;Listes!$E$53,(Forfaitaires!$E304*(VLOOKUP(Forfaitaires!$D304,Listes!$A$54:$E$60,5,FALSE))),(Forfaitaires!$E304*(VLOOKUP(Forfaitaires!$D304,Listes!$A$54:$E$60,3,FALSE)))+(VLOOKUP(Forfaitaires!$D304,Listes!$A$54:$E$60,4,FALSE))))))</f>
        <v/>
      </c>
      <c r="L304" s="111" t="str">
        <f>IF($G304="","",IF($C304=Listes!$B$31,IF(Forfaitaires!$E304&lt;=Listes!$B$42,(Forfaitaires!$E304*(VLOOKUP(Forfaitaires!$D304,Listes!$A$43:$E$49,2,FALSE))),IF(Forfaitaires!$E304&gt;Listes!$D$42,(Forfaitaires!$E304*(VLOOKUP(Forfaitaires!$D304,Listes!$A$43:$E$49,5,FALSE))),(Forfaitaires!$E304*(VLOOKUP(Forfaitaires!$D304,Listes!$A$43:$E$49,3,FALSE)))+(VLOOKUP(Forfaitaires!$D304,Listes!$A$43:$E$49,4,FALSE))))))</f>
        <v/>
      </c>
      <c r="M304" s="111" t="str">
        <f>IF($G304="","",IF($C304=Listes!$B$34,Listes!$I$31,IF($C304=Listes!$B$35,(VLOOKUP(Forfaitaires!$F304,Listes!$E$31:$F$36,2,FALSE)),IF($C304=Listes!$B$33,IF(Forfaitaires!$E304&lt;Listes!$A$64,Forfaitaires!$E304*Listes!$A$65,IF(Forfaitaires!$E304&gt;Listes!$D$64,Forfaitaires!$E304*Listes!$D$65,((Forfaitaires!$E304*Listes!$B$65)+Listes!$C$65)))))))</f>
        <v/>
      </c>
      <c r="N304" s="114" t="str">
        <f t="shared" si="9"/>
        <v/>
      </c>
      <c r="O304" s="106"/>
    </row>
    <row r="305" spans="1:15" ht="20.100000000000001" customHeight="1" x14ac:dyDescent="0.25">
      <c r="A305" s="51">
        <v>300</v>
      </c>
      <c r="B305" s="24"/>
      <c r="C305" s="24"/>
      <c r="D305" s="24"/>
      <c r="E305" s="24"/>
      <c r="F305" s="24"/>
      <c r="G305" s="139" t="str">
        <f>IF(C305="","",IF(C305="","",(VLOOKUP(C305,Listes!$B$31:$C$35,2,FALSE))))</f>
        <v/>
      </c>
      <c r="H305" s="24" t="str">
        <f t="shared" si="8"/>
        <v/>
      </c>
      <c r="I305" s="292"/>
      <c r="J305" s="114" t="str">
        <f>IF(G305="","",IF(G305="","",(VLOOKUP(G305,Listes!$C$31:$D$35,2,FALSE))))</f>
        <v/>
      </c>
      <c r="K305" s="111" t="str">
        <f>IF($G305="","",IF($C305=Listes!$B$32,IF(Forfaitaires!$E305&lt;=Listes!$B$53,(Forfaitaires!$E305*(VLOOKUP(Forfaitaires!$D305,Listes!$A$54:$E$60,2,FALSE))),IF(Forfaitaires!$E305&gt;Listes!$E$53,(Forfaitaires!$E305*(VLOOKUP(Forfaitaires!$D305,Listes!$A$54:$E$60,5,FALSE))),(Forfaitaires!$E305*(VLOOKUP(Forfaitaires!$D305,Listes!$A$54:$E$60,3,FALSE)))+(VLOOKUP(Forfaitaires!$D305,Listes!$A$54:$E$60,4,FALSE))))))</f>
        <v/>
      </c>
      <c r="L305" s="111" t="str">
        <f>IF($G305="","",IF($C305=Listes!$B$31,IF(Forfaitaires!$E305&lt;=Listes!$B$42,(Forfaitaires!$E305*(VLOOKUP(Forfaitaires!$D305,Listes!$A$43:$E$49,2,FALSE))),IF(Forfaitaires!$E305&gt;Listes!$D$42,(Forfaitaires!$E305*(VLOOKUP(Forfaitaires!$D305,Listes!$A$43:$E$49,5,FALSE))),(Forfaitaires!$E305*(VLOOKUP(Forfaitaires!$D305,Listes!$A$43:$E$49,3,FALSE)))+(VLOOKUP(Forfaitaires!$D305,Listes!$A$43:$E$49,4,FALSE))))))</f>
        <v/>
      </c>
      <c r="M305" s="111" t="str">
        <f>IF($G305="","",IF($C305=Listes!$B$34,Listes!$I$31,IF($C305=Listes!$B$35,(VLOOKUP(Forfaitaires!$F305,Listes!$E$31:$F$36,2,FALSE)),IF($C305=Listes!$B$33,IF(Forfaitaires!$E305&lt;Listes!$A$64,Forfaitaires!$E305*Listes!$A$65,IF(Forfaitaires!$E305&gt;Listes!$D$64,Forfaitaires!$E305*Listes!$D$65,((Forfaitaires!$E305*Listes!$B$65)+Listes!$C$65)))))))</f>
        <v/>
      </c>
      <c r="N305" s="114" t="str">
        <f t="shared" si="9"/>
        <v/>
      </c>
      <c r="O305" s="106"/>
    </row>
    <row r="306" spans="1:15" ht="20.100000000000001" customHeight="1" x14ac:dyDescent="0.25">
      <c r="A306" s="51">
        <v>301</v>
      </c>
      <c r="B306" s="24"/>
      <c r="C306" s="24"/>
      <c r="D306" s="24"/>
      <c r="E306" s="24"/>
      <c r="F306" s="24"/>
      <c r="G306" s="139" t="str">
        <f>IF(C306="","",IF(C306="","",(VLOOKUP(C306,Listes!$B$31:$C$35,2,FALSE))))</f>
        <v/>
      </c>
      <c r="H306" s="24" t="str">
        <f t="shared" si="8"/>
        <v/>
      </c>
      <c r="I306" s="292"/>
      <c r="J306" s="114" t="str">
        <f>IF(G306="","",IF(G306="","",(VLOOKUP(G306,Listes!$C$31:$D$35,2,FALSE))))</f>
        <v/>
      </c>
      <c r="K306" s="111" t="str">
        <f>IF($G306="","",IF($C306=Listes!$B$32,IF(Forfaitaires!$E306&lt;=Listes!$B$53,(Forfaitaires!$E306*(VLOOKUP(Forfaitaires!$D306,Listes!$A$54:$E$60,2,FALSE))),IF(Forfaitaires!$E306&gt;Listes!$E$53,(Forfaitaires!$E306*(VLOOKUP(Forfaitaires!$D306,Listes!$A$54:$E$60,5,FALSE))),(Forfaitaires!$E306*(VLOOKUP(Forfaitaires!$D306,Listes!$A$54:$E$60,3,FALSE)))+(VLOOKUP(Forfaitaires!$D306,Listes!$A$54:$E$60,4,FALSE))))))</f>
        <v/>
      </c>
      <c r="L306" s="111" t="str">
        <f>IF($G306="","",IF($C306=Listes!$B$31,IF(Forfaitaires!$E306&lt;=Listes!$B$42,(Forfaitaires!$E306*(VLOOKUP(Forfaitaires!$D306,Listes!$A$43:$E$49,2,FALSE))),IF(Forfaitaires!$E306&gt;Listes!$D$42,(Forfaitaires!$E306*(VLOOKUP(Forfaitaires!$D306,Listes!$A$43:$E$49,5,FALSE))),(Forfaitaires!$E306*(VLOOKUP(Forfaitaires!$D306,Listes!$A$43:$E$49,3,FALSE)))+(VLOOKUP(Forfaitaires!$D306,Listes!$A$43:$E$49,4,FALSE))))))</f>
        <v/>
      </c>
      <c r="M306" s="111" t="str">
        <f>IF($G306="","",IF($C306=Listes!$B$34,Listes!$I$31,IF($C306=Listes!$B$35,(VLOOKUP(Forfaitaires!$F306,Listes!$E$31:$F$36,2,FALSE)),IF($C306=Listes!$B$33,IF(Forfaitaires!$E306&lt;Listes!$A$64,Forfaitaires!$E306*Listes!$A$65,IF(Forfaitaires!$E306&gt;Listes!$D$64,Forfaitaires!$E306*Listes!$D$65,((Forfaitaires!$E306*Listes!$B$65)+Listes!$C$65)))))))</f>
        <v/>
      </c>
      <c r="N306" s="114" t="str">
        <f t="shared" si="9"/>
        <v/>
      </c>
      <c r="O306" s="106"/>
    </row>
    <row r="307" spans="1:15" ht="20.100000000000001" customHeight="1" x14ac:dyDescent="0.25">
      <c r="A307" s="51">
        <v>302</v>
      </c>
      <c r="B307" s="24"/>
      <c r="C307" s="24"/>
      <c r="D307" s="24"/>
      <c r="E307" s="24"/>
      <c r="F307" s="24"/>
      <c r="G307" s="139" t="str">
        <f>IF(C307="","",IF(C307="","",(VLOOKUP(C307,Listes!$B$31:$C$35,2,FALSE))))</f>
        <v/>
      </c>
      <c r="H307" s="24" t="str">
        <f t="shared" si="8"/>
        <v/>
      </c>
      <c r="I307" s="292"/>
      <c r="J307" s="114" t="str">
        <f>IF(G307="","",IF(G307="","",(VLOOKUP(G307,Listes!$C$31:$D$35,2,FALSE))))</f>
        <v/>
      </c>
      <c r="K307" s="111" t="str">
        <f>IF($G307="","",IF($C307=Listes!$B$32,IF(Forfaitaires!$E307&lt;=Listes!$B$53,(Forfaitaires!$E307*(VLOOKUP(Forfaitaires!$D307,Listes!$A$54:$E$60,2,FALSE))),IF(Forfaitaires!$E307&gt;Listes!$E$53,(Forfaitaires!$E307*(VLOOKUP(Forfaitaires!$D307,Listes!$A$54:$E$60,5,FALSE))),(Forfaitaires!$E307*(VLOOKUP(Forfaitaires!$D307,Listes!$A$54:$E$60,3,FALSE)))+(VLOOKUP(Forfaitaires!$D307,Listes!$A$54:$E$60,4,FALSE))))))</f>
        <v/>
      </c>
      <c r="L307" s="111" t="str">
        <f>IF($G307="","",IF($C307=Listes!$B$31,IF(Forfaitaires!$E307&lt;=Listes!$B$42,(Forfaitaires!$E307*(VLOOKUP(Forfaitaires!$D307,Listes!$A$43:$E$49,2,FALSE))),IF(Forfaitaires!$E307&gt;Listes!$D$42,(Forfaitaires!$E307*(VLOOKUP(Forfaitaires!$D307,Listes!$A$43:$E$49,5,FALSE))),(Forfaitaires!$E307*(VLOOKUP(Forfaitaires!$D307,Listes!$A$43:$E$49,3,FALSE)))+(VLOOKUP(Forfaitaires!$D307,Listes!$A$43:$E$49,4,FALSE))))))</f>
        <v/>
      </c>
      <c r="M307" s="111" t="str">
        <f>IF($G307="","",IF($C307=Listes!$B$34,Listes!$I$31,IF($C307=Listes!$B$35,(VLOOKUP(Forfaitaires!$F307,Listes!$E$31:$F$36,2,FALSE)),IF($C307=Listes!$B$33,IF(Forfaitaires!$E307&lt;Listes!$A$64,Forfaitaires!$E307*Listes!$A$65,IF(Forfaitaires!$E307&gt;Listes!$D$64,Forfaitaires!$E307*Listes!$D$65,((Forfaitaires!$E307*Listes!$B$65)+Listes!$C$65)))))))</f>
        <v/>
      </c>
      <c r="N307" s="114" t="str">
        <f t="shared" si="9"/>
        <v/>
      </c>
      <c r="O307" s="106"/>
    </row>
    <row r="308" spans="1:15" ht="20.100000000000001" customHeight="1" x14ac:dyDescent="0.25">
      <c r="A308" s="51">
        <v>303</v>
      </c>
      <c r="B308" s="24"/>
      <c r="C308" s="24"/>
      <c r="D308" s="24"/>
      <c r="E308" s="24"/>
      <c r="F308" s="24"/>
      <c r="G308" s="139" t="str">
        <f>IF(C308="","",IF(C308="","",(VLOOKUP(C308,Listes!$B$31:$C$35,2,FALSE))))</f>
        <v/>
      </c>
      <c r="H308" s="24" t="str">
        <f t="shared" si="8"/>
        <v/>
      </c>
      <c r="I308" s="292"/>
      <c r="J308" s="114" t="str">
        <f>IF(G308="","",IF(G308="","",(VLOOKUP(G308,Listes!$C$31:$D$35,2,FALSE))))</f>
        <v/>
      </c>
      <c r="K308" s="111" t="str">
        <f>IF($G308="","",IF($C308=Listes!$B$32,IF(Forfaitaires!$E308&lt;=Listes!$B$53,(Forfaitaires!$E308*(VLOOKUP(Forfaitaires!$D308,Listes!$A$54:$E$60,2,FALSE))),IF(Forfaitaires!$E308&gt;Listes!$E$53,(Forfaitaires!$E308*(VLOOKUP(Forfaitaires!$D308,Listes!$A$54:$E$60,5,FALSE))),(Forfaitaires!$E308*(VLOOKUP(Forfaitaires!$D308,Listes!$A$54:$E$60,3,FALSE)))+(VLOOKUP(Forfaitaires!$D308,Listes!$A$54:$E$60,4,FALSE))))))</f>
        <v/>
      </c>
      <c r="L308" s="111" t="str">
        <f>IF($G308="","",IF($C308=Listes!$B$31,IF(Forfaitaires!$E308&lt;=Listes!$B$42,(Forfaitaires!$E308*(VLOOKUP(Forfaitaires!$D308,Listes!$A$43:$E$49,2,FALSE))),IF(Forfaitaires!$E308&gt;Listes!$D$42,(Forfaitaires!$E308*(VLOOKUP(Forfaitaires!$D308,Listes!$A$43:$E$49,5,FALSE))),(Forfaitaires!$E308*(VLOOKUP(Forfaitaires!$D308,Listes!$A$43:$E$49,3,FALSE)))+(VLOOKUP(Forfaitaires!$D308,Listes!$A$43:$E$49,4,FALSE))))))</f>
        <v/>
      </c>
      <c r="M308" s="111" t="str">
        <f>IF($G308="","",IF($C308=Listes!$B$34,Listes!$I$31,IF($C308=Listes!$B$35,(VLOOKUP(Forfaitaires!$F308,Listes!$E$31:$F$36,2,FALSE)),IF($C308=Listes!$B$33,IF(Forfaitaires!$E308&lt;Listes!$A$64,Forfaitaires!$E308*Listes!$A$65,IF(Forfaitaires!$E308&gt;Listes!$D$64,Forfaitaires!$E308*Listes!$D$65,((Forfaitaires!$E308*Listes!$B$65)+Listes!$C$65)))))))</f>
        <v/>
      </c>
      <c r="N308" s="114" t="str">
        <f t="shared" si="9"/>
        <v/>
      </c>
      <c r="O308" s="106"/>
    </row>
    <row r="309" spans="1:15" ht="20.100000000000001" customHeight="1" x14ac:dyDescent="0.25">
      <c r="A309" s="51">
        <v>304</v>
      </c>
      <c r="B309" s="24"/>
      <c r="C309" s="24"/>
      <c r="D309" s="24"/>
      <c r="E309" s="24"/>
      <c r="F309" s="24"/>
      <c r="G309" s="139" t="str">
        <f>IF(C309="","",IF(C309="","",(VLOOKUP(C309,Listes!$B$31:$C$35,2,FALSE))))</f>
        <v/>
      </c>
      <c r="H309" s="24" t="str">
        <f t="shared" si="8"/>
        <v/>
      </c>
      <c r="I309" s="292"/>
      <c r="J309" s="114" t="str">
        <f>IF(G309="","",IF(G309="","",(VLOOKUP(G309,Listes!$C$31:$D$35,2,FALSE))))</f>
        <v/>
      </c>
      <c r="K309" s="111" t="str">
        <f>IF($G309="","",IF($C309=Listes!$B$32,IF(Forfaitaires!$E309&lt;=Listes!$B$53,(Forfaitaires!$E309*(VLOOKUP(Forfaitaires!$D309,Listes!$A$54:$E$60,2,FALSE))),IF(Forfaitaires!$E309&gt;Listes!$E$53,(Forfaitaires!$E309*(VLOOKUP(Forfaitaires!$D309,Listes!$A$54:$E$60,5,FALSE))),(Forfaitaires!$E309*(VLOOKUP(Forfaitaires!$D309,Listes!$A$54:$E$60,3,FALSE)))+(VLOOKUP(Forfaitaires!$D309,Listes!$A$54:$E$60,4,FALSE))))))</f>
        <v/>
      </c>
      <c r="L309" s="111" t="str">
        <f>IF($G309="","",IF($C309=Listes!$B$31,IF(Forfaitaires!$E309&lt;=Listes!$B$42,(Forfaitaires!$E309*(VLOOKUP(Forfaitaires!$D309,Listes!$A$43:$E$49,2,FALSE))),IF(Forfaitaires!$E309&gt;Listes!$D$42,(Forfaitaires!$E309*(VLOOKUP(Forfaitaires!$D309,Listes!$A$43:$E$49,5,FALSE))),(Forfaitaires!$E309*(VLOOKUP(Forfaitaires!$D309,Listes!$A$43:$E$49,3,FALSE)))+(VLOOKUP(Forfaitaires!$D309,Listes!$A$43:$E$49,4,FALSE))))))</f>
        <v/>
      </c>
      <c r="M309" s="111" t="str">
        <f>IF($G309="","",IF($C309=Listes!$B$34,Listes!$I$31,IF($C309=Listes!$B$35,(VLOOKUP(Forfaitaires!$F309,Listes!$E$31:$F$36,2,FALSE)),IF($C309=Listes!$B$33,IF(Forfaitaires!$E309&lt;Listes!$A$64,Forfaitaires!$E309*Listes!$A$65,IF(Forfaitaires!$E309&gt;Listes!$D$64,Forfaitaires!$E309*Listes!$D$65,((Forfaitaires!$E309*Listes!$B$65)+Listes!$C$65)))))))</f>
        <v/>
      </c>
      <c r="N309" s="114" t="str">
        <f t="shared" si="9"/>
        <v/>
      </c>
      <c r="O309" s="106"/>
    </row>
    <row r="310" spans="1:15" ht="20.100000000000001" customHeight="1" x14ac:dyDescent="0.25">
      <c r="A310" s="51">
        <v>305</v>
      </c>
      <c r="B310" s="24"/>
      <c r="C310" s="24"/>
      <c r="D310" s="24"/>
      <c r="E310" s="24"/>
      <c r="F310" s="24"/>
      <c r="G310" s="139" t="str">
        <f>IF(C310="","",IF(C310="","",(VLOOKUP(C310,Listes!$B$31:$C$35,2,FALSE))))</f>
        <v/>
      </c>
      <c r="H310" s="24" t="str">
        <f t="shared" si="8"/>
        <v/>
      </c>
      <c r="I310" s="292"/>
      <c r="J310" s="114" t="str">
        <f>IF(G310="","",IF(G310="","",(VLOOKUP(G310,Listes!$C$31:$D$35,2,FALSE))))</f>
        <v/>
      </c>
      <c r="K310" s="111" t="str">
        <f>IF($G310="","",IF($C310=Listes!$B$32,IF(Forfaitaires!$E310&lt;=Listes!$B$53,(Forfaitaires!$E310*(VLOOKUP(Forfaitaires!$D310,Listes!$A$54:$E$60,2,FALSE))),IF(Forfaitaires!$E310&gt;Listes!$E$53,(Forfaitaires!$E310*(VLOOKUP(Forfaitaires!$D310,Listes!$A$54:$E$60,5,FALSE))),(Forfaitaires!$E310*(VLOOKUP(Forfaitaires!$D310,Listes!$A$54:$E$60,3,FALSE)))+(VLOOKUP(Forfaitaires!$D310,Listes!$A$54:$E$60,4,FALSE))))))</f>
        <v/>
      </c>
      <c r="L310" s="111" t="str">
        <f>IF($G310="","",IF($C310=Listes!$B$31,IF(Forfaitaires!$E310&lt;=Listes!$B$42,(Forfaitaires!$E310*(VLOOKUP(Forfaitaires!$D310,Listes!$A$43:$E$49,2,FALSE))),IF(Forfaitaires!$E310&gt;Listes!$D$42,(Forfaitaires!$E310*(VLOOKUP(Forfaitaires!$D310,Listes!$A$43:$E$49,5,FALSE))),(Forfaitaires!$E310*(VLOOKUP(Forfaitaires!$D310,Listes!$A$43:$E$49,3,FALSE)))+(VLOOKUP(Forfaitaires!$D310,Listes!$A$43:$E$49,4,FALSE))))))</f>
        <v/>
      </c>
      <c r="M310" s="111" t="str">
        <f>IF($G310="","",IF($C310=Listes!$B$34,Listes!$I$31,IF($C310=Listes!$B$35,(VLOOKUP(Forfaitaires!$F310,Listes!$E$31:$F$36,2,FALSE)),IF($C310=Listes!$B$33,IF(Forfaitaires!$E310&lt;Listes!$A$64,Forfaitaires!$E310*Listes!$A$65,IF(Forfaitaires!$E310&gt;Listes!$D$64,Forfaitaires!$E310*Listes!$D$65,((Forfaitaires!$E310*Listes!$B$65)+Listes!$C$65)))))))</f>
        <v/>
      </c>
      <c r="N310" s="114" t="str">
        <f t="shared" si="9"/>
        <v/>
      </c>
      <c r="O310" s="106"/>
    </row>
    <row r="311" spans="1:15" ht="20.100000000000001" customHeight="1" x14ac:dyDescent="0.25">
      <c r="A311" s="51">
        <v>306</v>
      </c>
      <c r="B311" s="24"/>
      <c r="C311" s="24"/>
      <c r="D311" s="24"/>
      <c r="E311" s="24"/>
      <c r="F311" s="24"/>
      <c r="G311" s="139" t="str">
        <f>IF(C311="","",IF(C311="","",(VLOOKUP(C311,Listes!$B$31:$C$35,2,FALSE))))</f>
        <v/>
      </c>
      <c r="H311" s="24" t="str">
        <f t="shared" si="8"/>
        <v/>
      </c>
      <c r="I311" s="292"/>
      <c r="J311" s="114" t="str">
        <f>IF(G311="","",IF(G311="","",(VLOOKUP(G311,Listes!$C$31:$D$35,2,FALSE))))</f>
        <v/>
      </c>
      <c r="K311" s="111" t="str">
        <f>IF($G311="","",IF($C311=Listes!$B$32,IF(Forfaitaires!$E311&lt;=Listes!$B$53,(Forfaitaires!$E311*(VLOOKUP(Forfaitaires!$D311,Listes!$A$54:$E$60,2,FALSE))),IF(Forfaitaires!$E311&gt;Listes!$E$53,(Forfaitaires!$E311*(VLOOKUP(Forfaitaires!$D311,Listes!$A$54:$E$60,5,FALSE))),(Forfaitaires!$E311*(VLOOKUP(Forfaitaires!$D311,Listes!$A$54:$E$60,3,FALSE)))+(VLOOKUP(Forfaitaires!$D311,Listes!$A$54:$E$60,4,FALSE))))))</f>
        <v/>
      </c>
      <c r="L311" s="111" t="str">
        <f>IF($G311="","",IF($C311=Listes!$B$31,IF(Forfaitaires!$E311&lt;=Listes!$B$42,(Forfaitaires!$E311*(VLOOKUP(Forfaitaires!$D311,Listes!$A$43:$E$49,2,FALSE))),IF(Forfaitaires!$E311&gt;Listes!$D$42,(Forfaitaires!$E311*(VLOOKUP(Forfaitaires!$D311,Listes!$A$43:$E$49,5,FALSE))),(Forfaitaires!$E311*(VLOOKUP(Forfaitaires!$D311,Listes!$A$43:$E$49,3,FALSE)))+(VLOOKUP(Forfaitaires!$D311,Listes!$A$43:$E$49,4,FALSE))))))</f>
        <v/>
      </c>
      <c r="M311" s="111" t="str">
        <f>IF($G311="","",IF($C311=Listes!$B$34,Listes!$I$31,IF($C311=Listes!$B$35,(VLOOKUP(Forfaitaires!$F311,Listes!$E$31:$F$36,2,FALSE)),IF($C311=Listes!$B$33,IF(Forfaitaires!$E311&lt;Listes!$A$64,Forfaitaires!$E311*Listes!$A$65,IF(Forfaitaires!$E311&gt;Listes!$D$64,Forfaitaires!$E311*Listes!$D$65,((Forfaitaires!$E311*Listes!$B$65)+Listes!$C$65)))))))</f>
        <v/>
      </c>
      <c r="N311" s="114" t="str">
        <f t="shared" si="9"/>
        <v/>
      </c>
      <c r="O311" s="106"/>
    </row>
    <row r="312" spans="1:15" ht="20.100000000000001" customHeight="1" x14ac:dyDescent="0.25">
      <c r="A312" s="51">
        <v>307</v>
      </c>
      <c r="B312" s="24"/>
      <c r="C312" s="24"/>
      <c r="D312" s="24"/>
      <c r="E312" s="24"/>
      <c r="F312" s="24"/>
      <c r="G312" s="139" t="str">
        <f>IF(C312="","",IF(C312="","",(VLOOKUP(C312,Listes!$B$31:$C$35,2,FALSE))))</f>
        <v/>
      </c>
      <c r="H312" s="24" t="str">
        <f t="shared" si="8"/>
        <v/>
      </c>
      <c r="I312" s="292"/>
      <c r="J312" s="114" t="str">
        <f>IF(G312="","",IF(G312="","",(VLOOKUP(G312,Listes!$C$31:$D$35,2,FALSE))))</f>
        <v/>
      </c>
      <c r="K312" s="111" t="str">
        <f>IF($G312="","",IF($C312=Listes!$B$32,IF(Forfaitaires!$E312&lt;=Listes!$B$53,(Forfaitaires!$E312*(VLOOKUP(Forfaitaires!$D312,Listes!$A$54:$E$60,2,FALSE))),IF(Forfaitaires!$E312&gt;Listes!$E$53,(Forfaitaires!$E312*(VLOOKUP(Forfaitaires!$D312,Listes!$A$54:$E$60,5,FALSE))),(Forfaitaires!$E312*(VLOOKUP(Forfaitaires!$D312,Listes!$A$54:$E$60,3,FALSE)))+(VLOOKUP(Forfaitaires!$D312,Listes!$A$54:$E$60,4,FALSE))))))</f>
        <v/>
      </c>
      <c r="L312" s="111" t="str">
        <f>IF($G312="","",IF($C312=Listes!$B$31,IF(Forfaitaires!$E312&lt;=Listes!$B$42,(Forfaitaires!$E312*(VLOOKUP(Forfaitaires!$D312,Listes!$A$43:$E$49,2,FALSE))),IF(Forfaitaires!$E312&gt;Listes!$D$42,(Forfaitaires!$E312*(VLOOKUP(Forfaitaires!$D312,Listes!$A$43:$E$49,5,FALSE))),(Forfaitaires!$E312*(VLOOKUP(Forfaitaires!$D312,Listes!$A$43:$E$49,3,FALSE)))+(VLOOKUP(Forfaitaires!$D312,Listes!$A$43:$E$49,4,FALSE))))))</f>
        <v/>
      </c>
      <c r="M312" s="111" t="str">
        <f>IF($G312="","",IF($C312=Listes!$B$34,Listes!$I$31,IF($C312=Listes!$B$35,(VLOOKUP(Forfaitaires!$F312,Listes!$E$31:$F$36,2,FALSE)),IF($C312=Listes!$B$33,IF(Forfaitaires!$E312&lt;Listes!$A$64,Forfaitaires!$E312*Listes!$A$65,IF(Forfaitaires!$E312&gt;Listes!$D$64,Forfaitaires!$E312*Listes!$D$65,((Forfaitaires!$E312*Listes!$B$65)+Listes!$C$65)))))))</f>
        <v/>
      </c>
      <c r="N312" s="114" t="str">
        <f t="shared" si="9"/>
        <v/>
      </c>
      <c r="O312" s="106"/>
    </row>
    <row r="313" spans="1:15" ht="20.100000000000001" customHeight="1" x14ac:dyDescent="0.25">
      <c r="A313" s="51">
        <v>308</v>
      </c>
      <c r="B313" s="24"/>
      <c r="C313" s="24"/>
      <c r="D313" s="24"/>
      <c r="E313" s="24"/>
      <c r="F313" s="24"/>
      <c r="G313" s="139" t="str">
        <f>IF(C313="","",IF(C313="","",(VLOOKUP(C313,Listes!$B$31:$C$35,2,FALSE))))</f>
        <v/>
      </c>
      <c r="H313" s="24" t="str">
        <f t="shared" si="8"/>
        <v/>
      </c>
      <c r="I313" s="292"/>
      <c r="J313" s="114" t="str">
        <f>IF(G313="","",IF(G313="","",(VLOOKUP(G313,Listes!$C$31:$D$35,2,FALSE))))</f>
        <v/>
      </c>
      <c r="K313" s="111" t="str">
        <f>IF($G313="","",IF($C313=Listes!$B$32,IF(Forfaitaires!$E313&lt;=Listes!$B$53,(Forfaitaires!$E313*(VLOOKUP(Forfaitaires!$D313,Listes!$A$54:$E$60,2,FALSE))),IF(Forfaitaires!$E313&gt;Listes!$E$53,(Forfaitaires!$E313*(VLOOKUP(Forfaitaires!$D313,Listes!$A$54:$E$60,5,FALSE))),(Forfaitaires!$E313*(VLOOKUP(Forfaitaires!$D313,Listes!$A$54:$E$60,3,FALSE)))+(VLOOKUP(Forfaitaires!$D313,Listes!$A$54:$E$60,4,FALSE))))))</f>
        <v/>
      </c>
      <c r="L313" s="111" t="str">
        <f>IF($G313="","",IF($C313=Listes!$B$31,IF(Forfaitaires!$E313&lt;=Listes!$B$42,(Forfaitaires!$E313*(VLOOKUP(Forfaitaires!$D313,Listes!$A$43:$E$49,2,FALSE))),IF(Forfaitaires!$E313&gt;Listes!$D$42,(Forfaitaires!$E313*(VLOOKUP(Forfaitaires!$D313,Listes!$A$43:$E$49,5,FALSE))),(Forfaitaires!$E313*(VLOOKUP(Forfaitaires!$D313,Listes!$A$43:$E$49,3,FALSE)))+(VLOOKUP(Forfaitaires!$D313,Listes!$A$43:$E$49,4,FALSE))))))</f>
        <v/>
      </c>
      <c r="M313" s="111" t="str">
        <f>IF($G313="","",IF($C313=Listes!$B$34,Listes!$I$31,IF($C313=Listes!$B$35,(VLOOKUP(Forfaitaires!$F313,Listes!$E$31:$F$36,2,FALSE)),IF($C313=Listes!$B$33,IF(Forfaitaires!$E313&lt;Listes!$A$64,Forfaitaires!$E313*Listes!$A$65,IF(Forfaitaires!$E313&gt;Listes!$D$64,Forfaitaires!$E313*Listes!$D$65,((Forfaitaires!$E313*Listes!$B$65)+Listes!$C$65)))))))</f>
        <v/>
      </c>
      <c r="N313" s="114" t="str">
        <f t="shared" si="9"/>
        <v/>
      </c>
      <c r="O313" s="106"/>
    </row>
    <row r="314" spans="1:15" ht="20.100000000000001" customHeight="1" x14ac:dyDescent="0.25">
      <c r="A314" s="51">
        <v>309</v>
      </c>
      <c r="B314" s="24"/>
      <c r="C314" s="24"/>
      <c r="D314" s="24"/>
      <c r="E314" s="24"/>
      <c r="F314" s="24"/>
      <c r="G314" s="139" t="str">
        <f>IF(C314="","",IF(C314="","",(VLOOKUP(C314,Listes!$B$31:$C$35,2,FALSE))))</f>
        <v/>
      </c>
      <c r="H314" s="24" t="str">
        <f t="shared" si="8"/>
        <v/>
      </c>
      <c r="I314" s="292"/>
      <c r="J314" s="114" t="str">
        <f>IF(G314="","",IF(G314="","",(VLOOKUP(G314,Listes!$C$31:$D$35,2,FALSE))))</f>
        <v/>
      </c>
      <c r="K314" s="111" t="str">
        <f>IF($G314="","",IF($C314=Listes!$B$32,IF(Forfaitaires!$E314&lt;=Listes!$B$53,(Forfaitaires!$E314*(VLOOKUP(Forfaitaires!$D314,Listes!$A$54:$E$60,2,FALSE))),IF(Forfaitaires!$E314&gt;Listes!$E$53,(Forfaitaires!$E314*(VLOOKUP(Forfaitaires!$D314,Listes!$A$54:$E$60,5,FALSE))),(Forfaitaires!$E314*(VLOOKUP(Forfaitaires!$D314,Listes!$A$54:$E$60,3,FALSE)))+(VLOOKUP(Forfaitaires!$D314,Listes!$A$54:$E$60,4,FALSE))))))</f>
        <v/>
      </c>
      <c r="L314" s="111" t="str">
        <f>IF($G314="","",IF($C314=Listes!$B$31,IF(Forfaitaires!$E314&lt;=Listes!$B$42,(Forfaitaires!$E314*(VLOOKUP(Forfaitaires!$D314,Listes!$A$43:$E$49,2,FALSE))),IF(Forfaitaires!$E314&gt;Listes!$D$42,(Forfaitaires!$E314*(VLOOKUP(Forfaitaires!$D314,Listes!$A$43:$E$49,5,FALSE))),(Forfaitaires!$E314*(VLOOKUP(Forfaitaires!$D314,Listes!$A$43:$E$49,3,FALSE)))+(VLOOKUP(Forfaitaires!$D314,Listes!$A$43:$E$49,4,FALSE))))))</f>
        <v/>
      </c>
      <c r="M314" s="111" t="str">
        <f>IF($G314="","",IF($C314=Listes!$B$34,Listes!$I$31,IF($C314=Listes!$B$35,(VLOOKUP(Forfaitaires!$F314,Listes!$E$31:$F$36,2,FALSE)),IF($C314=Listes!$B$33,IF(Forfaitaires!$E314&lt;Listes!$A$64,Forfaitaires!$E314*Listes!$A$65,IF(Forfaitaires!$E314&gt;Listes!$D$64,Forfaitaires!$E314*Listes!$D$65,((Forfaitaires!$E314*Listes!$B$65)+Listes!$C$65)))))))</f>
        <v/>
      </c>
      <c r="N314" s="114" t="str">
        <f t="shared" si="9"/>
        <v/>
      </c>
      <c r="O314" s="106"/>
    </row>
    <row r="315" spans="1:15" ht="20.100000000000001" customHeight="1" x14ac:dyDescent="0.25">
      <c r="A315" s="51">
        <v>310</v>
      </c>
      <c r="B315" s="24"/>
      <c r="C315" s="24"/>
      <c r="D315" s="24"/>
      <c r="E315" s="24"/>
      <c r="F315" s="24"/>
      <c r="G315" s="139" t="str">
        <f>IF(C315="","",IF(C315="","",(VLOOKUP(C315,Listes!$B$31:$C$35,2,FALSE))))</f>
        <v/>
      </c>
      <c r="H315" s="24" t="str">
        <f t="shared" si="8"/>
        <v/>
      </c>
      <c r="I315" s="292"/>
      <c r="J315" s="114" t="str">
        <f>IF(G315="","",IF(G315="","",(VLOOKUP(G315,Listes!$C$31:$D$35,2,FALSE))))</f>
        <v/>
      </c>
      <c r="K315" s="111" t="str">
        <f>IF($G315="","",IF($C315=Listes!$B$32,IF(Forfaitaires!$E315&lt;=Listes!$B$53,(Forfaitaires!$E315*(VLOOKUP(Forfaitaires!$D315,Listes!$A$54:$E$60,2,FALSE))),IF(Forfaitaires!$E315&gt;Listes!$E$53,(Forfaitaires!$E315*(VLOOKUP(Forfaitaires!$D315,Listes!$A$54:$E$60,5,FALSE))),(Forfaitaires!$E315*(VLOOKUP(Forfaitaires!$D315,Listes!$A$54:$E$60,3,FALSE)))+(VLOOKUP(Forfaitaires!$D315,Listes!$A$54:$E$60,4,FALSE))))))</f>
        <v/>
      </c>
      <c r="L315" s="111" t="str">
        <f>IF($G315="","",IF($C315=Listes!$B$31,IF(Forfaitaires!$E315&lt;=Listes!$B$42,(Forfaitaires!$E315*(VLOOKUP(Forfaitaires!$D315,Listes!$A$43:$E$49,2,FALSE))),IF(Forfaitaires!$E315&gt;Listes!$D$42,(Forfaitaires!$E315*(VLOOKUP(Forfaitaires!$D315,Listes!$A$43:$E$49,5,FALSE))),(Forfaitaires!$E315*(VLOOKUP(Forfaitaires!$D315,Listes!$A$43:$E$49,3,FALSE)))+(VLOOKUP(Forfaitaires!$D315,Listes!$A$43:$E$49,4,FALSE))))))</f>
        <v/>
      </c>
      <c r="M315" s="111" t="str">
        <f>IF($G315="","",IF($C315=Listes!$B$34,Listes!$I$31,IF($C315=Listes!$B$35,(VLOOKUP(Forfaitaires!$F315,Listes!$E$31:$F$36,2,FALSE)),IF($C315=Listes!$B$33,IF(Forfaitaires!$E315&lt;Listes!$A$64,Forfaitaires!$E315*Listes!$A$65,IF(Forfaitaires!$E315&gt;Listes!$D$64,Forfaitaires!$E315*Listes!$D$65,((Forfaitaires!$E315*Listes!$B$65)+Listes!$C$65)))))))</f>
        <v/>
      </c>
      <c r="N315" s="114" t="str">
        <f t="shared" si="9"/>
        <v/>
      </c>
      <c r="O315" s="106"/>
    </row>
    <row r="316" spans="1:15" ht="20.100000000000001" customHeight="1" x14ac:dyDescent="0.25">
      <c r="A316" s="51">
        <v>311</v>
      </c>
      <c r="B316" s="24"/>
      <c r="C316" s="24"/>
      <c r="D316" s="24"/>
      <c r="E316" s="24"/>
      <c r="F316" s="24"/>
      <c r="G316" s="139" t="str">
        <f>IF(C316="","",IF(C316="","",(VLOOKUP(C316,Listes!$B$31:$C$35,2,FALSE))))</f>
        <v/>
      </c>
      <c r="H316" s="24" t="str">
        <f t="shared" si="8"/>
        <v/>
      </c>
      <c r="I316" s="292"/>
      <c r="J316" s="114" t="str">
        <f>IF(G316="","",IF(G316="","",(VLOOKUP(G316,Listes!$C$31:$D$35,2,FALSE))))</f>
        <v/>
      </c>
      <c r="K316" s="111" t="str">
        <f>IF($G316="","",IF($C316=Listes!$B$32,IF(Forfaitaires!$E316&lt;=Listes!$B$53,(Forfaitaires!$E316*(VLOOKUP(Forfaitaires!$D316,Listes!$A$54:$E$60,2,FALSE))),IF(Forfaitaires!$E316&gt;Listes!$E$53,(Forfaitaires!$E316*(VLOOKUP(Forfaitaires!$D316,Listes!$A$54:$E$60,5,FALSE))),(Forfaitaires!$E316*(VLOOKUP(Forfaitaires!$D316,Listes!$A$54:$E$60,3,FALSE)))+(VLOOKUP(Forfaitaires!$D316,Listes!$A$54:$E$60,4,FALSE))))))</f>
        <v/>
      </c>
      <c r="L316" s="111" t="str">
        <f>IF($G316="","",IF($C316=Listes!$B$31,IF(Forfaitaires!$E316&lt;=Listes!$B$42,(Forfaitaires!$E316*(VLOOKUP(Forfaitaires!$D316,Listes!$A$43:$E$49,2,FALSE))),IF(Forfaitaires!$E316&gt;Listes!$D$42,(Forfaitaires!$E316*(VLOOKUP(Forfaitaires!$D316,Listes!$A$43:$E$49,5,FALSE))),(Forfaitaires!$E316*(VLOOKUP(Forfaitaires!$D316,Listes!$A$43:$E$49,3,FALSE)))+(VLOOKUP(Forfaitaires!$D316,Listes!$A$43:$E$49,4,FALSE))))))</f>
        <v/>
      </c>
      <c r="M316" s="111" t="str">
        <f>IF($G316="","",IF($C316=Listes!$B$34,Listes!$I$31,IF($C316=Listes!$B$35,(VLOOKUP(Forfaitaires!$F316,Listes!$E$31:$F$36,2,FALSE)),IF($C316=Listes!$B$33,IF(Forfaitaires!$E316&lt;Listes!$A$64,Forfaitaires!$E316*Listes!$A$65,IF(Forfaitaires!$E316&gt;Listes!$D$64,Forfaitaires!$E316*Listes!$D$65,((Forfaitaires!$E316*Listes!$B$65)+Listes!$C$65)))))))</f>
        <v/>
      </c>
      <c r="N316" s="114" t="str">
        <f t="shared" si="9"/>
        <v/>
      </c>
      <c r="O316" s="106"/>
    </row>
    <row r="317" spans="1:15" ht="20.100000000000001" customHeight="1" x14ac:dyDescent="0.25">
      <c r="A317" s="51">
        <v>312</v>
      </c>
      <c r="B317" s="24"/>
      <c r="C317" s="24"/>
      <c r="D317" s="24"/>
      <c r="E317" s="24"/>
      <c r="F317" s="24"/>
      <c r="G317" s="139" t="str">
        <f>IF(C317="","",IF(C317="","",(VLOOKUP(C317,Listes!$B$31:$C$35,2,FALSE))))</f>
        <v/>
      </c>
      <c r="H317" s="24" t="str">
        <f t="shared" si="8"/>
        <v/>
      </c>
      <c r="I317" s="292"/>
      <c r="J317" s="114" t="str">
        <f>IF(G317="","",IF(G317="","",(VLOOKUP(G317,Listes!$C$31:$D$35,2,FALSE))))</f>
        <v/>
      </c>
      <c r="K317" s="111" t="str">
        <f>IF($G317="","",IF($C317=Listes!$B$32,IF(Forfaitaires!$E317&lt;=Listes!$B$53,(Forfaitaires!$E317*(VLOOKUP(Forfaitaires!$D317,Listes!$A$54:$E$60,2,FALSE))),IF(Forfaitaires!$E317&gt;Listes!$E$53,(Forfaitaires!$E317*(VLOOKUP(Forfaitaires!$D317,Listes!$A$54:$E$60,5,FALSE))),(Forfaitaires!$E317*(VLOOKUP(Forfaitaires!$D317,Listes!$A$54:$E$60,3,FALSE)))+(VLOOKUP(Forfaitaires!$D317,Listes!$A$54:$E$60,4,FALSE))))))</f>
        <v/>
      </c>
      <c r="L317" s="111" t="str">
        <f>IF($G317="","",IF($C317=Listes!$B$31,IF(Forfaitaires!$E317&lt;=Listes!$B$42,(Forfaitaires!$E317*(VLOOKUP(Forfaitaires!$D317,Listes!$A$43:$E$49,2,FALSE))),IF(Forfaitaires!$E317&gt;Listes!$D$42,(Forfaitaires!$E317*(VLOOKUP(Forfaitaires!$D317,Listes!$A$43:$E$49,5,FALSE))),(Forfaitaires!$E317*(VLOOKUP(Forfaitaires!$D317,Listes!$A$43:$E$49,3,FALSE)))+(VLOOKUP(Forfaitaires!$D317,Listes!$A$43:$E$49,4,FALSE))))))</f>
        <v/>
      </c>
      <c r="M317" s="111" t="str">
        <f>IF($G317="","",IF($C317=Listes!$B$34,Listes!$I$31,IF($C317=Listes!$B$35,(VLOOKUP(Forfaitaires!$F317,Listes!$E$31:$F$36,2,FALSE)),IF($C317=Listes!$B$33,IF(Forfaitaires!$E317&lt;Listes!$A$64,Forfaitaires!$E317*Listes!$A$65,IF(Forfaitaires!$E317&gt;Listes!$D$64,Forfaitaires!$E317*Listes!$D$65,((Forfaitaires!$E317*Listes!$B$65)+Listes!$C$65)))))))</f>
        <v/>
      </c>
      <c r="N317" s="114" t="str">
        <f t="shared" si="9"/>
        <v/>
      </c>
      <c r="O317" s="106"/>
    </row>
    <row r="318" spans="1:15" ht="20.100000000000001" customHeight="1" x14ac:dyDescent="0.25">
      <c r="A318" s="51">
        <v>313</v>
      </c>
      <c r="B318" s="24"/>
      <c r="C318" s="24"/>
      <c r="D318" s="24"/>
      <c r="E318" s="24"/>
      <c r="F318" s="24"/>
      <c r="G318" s="139" t="str">
        <f>IF(C318="","",IF(C318="","",(VLOOKUP(C318,Listes!$B$31:$C$35,2,FALSE))))</f>
        <v/>
      </c>
      <c r="H318" s="24" t="str">
        <f t="shared" si="8"/>
        <v/>
      </c>
      <c r="I318" s="292"/>
      <c r="J318" s="114" t="str">
        <f>IF(G318="","",IF(G318="","",(VLOOKUP(G318,Listes!$C$31:$D$35,2,FALSE))))</f>
        <v/>
      </c>
      <c r="K318" s="111" t="str">
        <f>IF($G318="","",IF($C318=Listes!$B$32,IF(Forfaitaires!$E318&lt;=Listes!$B$53,(Forfaitaires!$E318*(VLOOKUP(Forfaitaires!$D318,Listes!$A$54:$E$60,2,FALSE))),IF(Forfaitaires!$E318&gt;Listes!$E$53,(Forfaitaires!$E318*(VLOOKUP(Forfaitaires!$D318,Listes!$A$54:$E$60,5,FALSE))),(Forfaitaires!$E318*(VLOOKUP(Forfaitaires!$D318,Listes!$A$54:$E$60,3,FALSE)))+(VLOOKUP(Forfaitaires!$D318,Listes!$A$54:$E$60,4,FALSE))))))</f>
        <v/>
      </c>
      <c r="L318" s="111" t="str">
        <f>IF($G318="","",IF($C318=Listes!$B$31,IF(Forfaitaires!$E318&lt;=Listes!$B$42,(Forfaitaires!$E318*(VLOOKUP(Forfaitaires!$D318,Listes!$A$43:$E$49,2,FALSE))),IF(Forfaitaires!$E318&gt;Listes!$D$42,(Forfaitaires!$E318*(VLOOKUP(Forfaitaires!$D318,Listes!$A$43:$E$49,5,FALSE))),(Forfaitaires!$E318*(VLOOKUP(Forfaitaires!$D318,Listes!$A$43:$E$49,3,FALSE)))+(VLOOKUP(Forfaitaires!$D318,Listes!$A$43:$E$49,4,FALSE))))))</f>
        <v/>
      </c>
      <c r="M318" s="111" t="str">
        <f>IF($G318="","",IF($C318=Listes!$B$34,Listes!$I$31,IF($C318=Listes!$B$35,(VLOOKUP(Forfaitaires!$F318,Listes!$E$31:$F$36,2,FALSE)),IF($C318=Listes!$B$33,IF(Forfaitaires!$E318&lt;Listes!$A$64,Forfaitaires!$E318*Listes!$A$65,IF(Forfaitaires!$E318&gt;Listes!$D$64,Forfaitaires!$E318*Listes!$D$65,((Forfaitaires!$E318*Listes!$B$65)+Listes!$C$65)))))))</f>
        <v/>
      </c>
      <c r="N318" s="114" t="str">
        <f t="shared" si="9"/>
        <v/>
      </c>
      <c r="O318" s="106"/>
    </row>
    <row r="319" spans="1:15" ht="20.100000000000001" customHeight="1" x14ac:dyDescent="0.25">
      <c r="A319" s="51">
        <v>314</v>
      </c>
      <c r="B319" s="24"/>
      <c r="C319" s="24"/>
      <c r="D319" s="24"/>
      <c r="E319" s="24"/>
      <c r="F319" s="24"/>
      <c r="G319" s="139" t="str">
        <f>IF(C319="","",IF(C319="","",(VLOOKUP(C319,Listes!$B$31:$C$35,2,FALSE))))</f>
        <v/>
      </c>
      <c r="H319" s="24" t="str">
        <f t="shared" si="8"/>
        <v/>
      </c>
      <c r="I319" s="292"/>
      <c r="J319" s="114" t="str">
        <f>IF(G319="","",IF(G319="","",(VLOOKUP(G319,Listes!$C$31:$D$35,2,FALSE))))</f>
        <v/>
      </c>
      <c r="K319" s="111" t="str">
        <f>IF($G319="","",IF($C319=Listes!$B$32,IF(Forfaitaires!$E319&lt;=Listes!$B$53,(Forfaitaires!$E319*(VLOOKUP(Forfaitaires!$D319,Listes!$A$54:$E$60,2,FALSE))),IF(Forfaitaires!$E319&gt;Listes!$E$53,(Forfaitaires!$E319*(VLOOKUP(Forfaitaires!$D319,Listes!$A$54:$E$60,5,FALSE))),(Forfaitaires!$E319*(VLOOKUP(Forfaitaires!$D319,Listes!$A$54:$E$60,3,FALSE)))+(VLOOKUP(Forfaitaires!$D319,Listes!$A$54:$E$60,4,FALSE))))))</f>
        <v/>
      </c>
      <c r="L319" s="111" t="str">
        <f>IF($G319="","",IF($C319=Listes!$B$31,IF(Forfaitaires!$E319&lt;=Listes!$B$42,(Forfaitaires!$E319*(VLOOKUP(Forfaitaires!$D319,Listes!$A$43:$E$49,2,FALSE))),IF(Forfaitaires!$E319&gt;Listes!$D$42,(Forfaitaires!$E319*(VLOOKUP(Forfaitaires!$D319,Listes!$A$43:$E$49,5,FALSE))),(Forfaitaires!$E319*(VLOOKUP(Forfaitaires!$D319,Listes!$A$43:$E$49,3,FALSE)))+(VLOOKUP(Forfaitaires!$D319,Listes!$A$43:$E$49,4,FALSE))))))</f>
        <v/>
      </c>
      <c r="M319" s="111" t="str">
        <f>IF($G319="","",IF($C319=Listes!$B$34,Listes!$I$31,IF($C319=Listes!$B$35,(VLOOKUP(Forfaitaires!$F319,Listes!$E$31:$F$36,2,FALSE)),IF($C319=Listes!$B$33,IF(Forfaitaires!$E319&lt;Listes!$A$64,Forfaitaires!$E319*Listes!$A$65,IF(Forfaitaires!$E319&gt;Listes!$D$64,Forfaitaires!$E319*Listes!$D$65,((Forfaitaires!$E319*Listes!$B$65)+Listes!$C$65)))))))</f>
        <v/>
      </c>
      <c r="N319" s="114" t="str">
        <f t="shared" si="9"/>
        <v/>
      </c>
      <c r="O319" s="106"/>
    </row>
    <row r="320" spans="1:15" ht="20.100000000000001" customHeight="1" x14ac:dyDescent="0.25">
      <c r="A320" s="51">
        <v>315</v>
      </c>
      <c r="B320" s="24"/>
      <c r="C320" s="24"/>
      <c r="D320" s="24"/>
      <c r="E320" s="24"/>
      <c r="F320" s="24"/>
      <c r="G320" s="139" t="str">
        <f>IF(C320="","",IF(C320="","",(VLOOKUP(C320,Listes!$B$31:$C$35,2,FALSE))))</f>
        <v/>
      </c>
      <c r="H320" s="24" t="str">
        <f t="shared" si="8"/>
        <v/>
      </c>
      <c r="I320" s="292"/>
      <c r="J320" s="114" t="str">
        <f>IF(G320="","",IF(G320="","",(VLOOKUP(G320,Listes!$C$31:$D$35,2,FALSE))))</f>
        <v/>
      </c>
      <c r="K320" s="111" t="str">
        <f>IF($G320="","",IF($C320=Listes!$B$32,IF(Forfaitaires!$E320&lt;=Listes!$B$53,(Forfaitaires!$E320*(VLOOKUP(Forfaitaires!$D320,Listes!$A$54:$E$60,2,FALSE))),IF(Forfaitaires!$E320&gt;Listes!$E$53,(Forfaitaires!$E320*(VLOOKUP(Forfaitaires!$D320,Listes!$A$54:$E$60,5,FALSE))),(Forfaitaires!$E320*(VLOOKUP(Forfaitaires!$D320,Listes!$A$54:$E$60,3,FALSE)))+(VLOOKUP(Forfaitaires!$D320,Listes!$A$54:$E$60,4,FALSE))))))</f>
        <v/>
      </c>
      <c r="L320" s="111" t="str">
        <f>IF($G320="","",IF($C320=Listes!$B$31,IF(Forfaitaires!$E320&lt;=Listes!$B$42,(Forfaitaires!$E320*(VLOOKUP(Forfaitaires!$D320,Listes!$A$43:$E$49,2,FALSE))),IF(Forfaitaires!$E320&gt;Listes!$D$42,(Forfaitaires!$E320*(VLOOKUP(Forfaitaires!$D320,Listes!$A$43:$E$49,5,FALSE))),(Forfaitaires!$E320*(VLOOKUP(Forfaitaires!$D320,Listes!$A$43:$E$49,3,FALSE)))+(VLOOKUP(Forfaitaires!$D320,Listes!$A$43:$E$49,4,FALSE))))))</f>
        <v/>
      </c>
      <c r="M320" s="111" t="str">
        <f>IF($G320="","",IF($C320=Listes!$B$34,Listes!$I$31,IF($C320=Listes!$B$35,(VLOOKUP(Forfaitaires!$F320,Listes!$E$31:$F$36,2,FALSE)),IF($C320=Listes!$B$33,IF(Forfaitaires!$E320&lt;Listes!$A$64,Forfaitaires!$E320*Listes!$A$65,IF(Forfaitaires!$E320&gt;Listes!$D$64,Forfaitaires!$E320*Listes!$D$65,((Forfaitaires!$E320*Listes!$B$65)+Listes!$C$65)))))))</f>
        <v/>
      </c>
      <c r="N320" s="114" t="str">
        <f t="shared" si="9"/>
        <v/>
      </c>
      <c r="O320" s="106"/>
    </row>
    <row r="321" spans="1:15" ht="20.100000000000001" customHeight="1" x14ac:dyDescent="0.25">
      <c r="A321" s="51">
        <v>316</v>
      </c>
      <c r="B321" s="24"/>
      <c r="C321" s="24"/>
      <c r="D321" s="24"/>
      <c r="E321" s="24"/>
      <c r="F321" s="24"/>
      <c r="G321" s="139" t="str">
        <f>IF(C321="","",IF(C321="","",(VLOOKUP(C321,Listes!$B$31:$C$35,2,FALSE))))</f>
        <v/>
      </c>
      <c r="H321" s="24" t="str">
        <f t="shared" si="8"/>
        <v/>
      </c>
      <c r="I321" s="292"/>
      <c r="J321" s="114" t="str">
        <f>IF(G321="","",IF(G321="","",(VLOOKUP(G321,Listes!$C$31:$D$35,2,FALSE))))</f>
        <v/>
      </c>
      <c r="K321" s="111" t="str">
        <f>IF($G321="","",IF($C321=Listes!$B$32,IF(Forfaitaires!$E321&lt;=Listes!$B$53,(Forfaitaires!$E321*(VLOOKUP(Forfaitaires!$D321,Listes!$A$54:$E$60,2,FALSE))),IF(Forfaitaires!$E321&gt;Listes!$E$53,(Forfaitaires!$E321*(VLOOKUP(Forfaitaires!$D321,Listes!$A$54:$E$60,5,FALSE))),(Forfaitaires!$E321*(VLOOKUP(Forfaitaires!$D321,Listes!$A$54:$E$60,3,FALSE)))+(VLOOKUP(Forfaitaires!$D321,Listes!$A$54:$E$60,4,FALSE))))))</f>
        <v/>
      </c>
      <c r="L321" s="111" t="str">
        <f>IF($G321="","",IF($C321=Listes!$B$31,IF(Forfaitaires!$E321&lt;=Listes!$B$42,(Forfaitaires!$E321*(VLOOKUP(Forfaitaires!$D321,Listes!$A$43:$E$49,2,FALSE))),IF(Forfaitaires!$E321&gt;Listes!$D$42,(Forfaitaires!$E321*(VLOOKUP(Forfaitaires!$D321,Listes!$A$43:$E$49,5,FALSE))),(Forfaitaires!$E321*(VLOOKUP(Forfaitaires!$D321,Listes!$A$43:$E$49,3,FALSE)))+(VLOOKUP(Forfaitaires!$D321,Listes!$A$43:$E$49,4,FALSE))))))</f>
        <v/>
      </c>
      <c r="M321" s="111" t="str">
        <f>IF($G321="","",IF($C321=Listes!$B$34,Listes!$I$31,IF($C321=Listes!$B$35,(VLOOKUP(Forfaitaires!$F321,Listes!$E$31:$F$36,2,FALSE)),IF($C321=Listes!$B$33,IF(Forfaitaires!$E321&lt;Listes!$A$64,Forfaitaires!$E321*Listes!$A$65,IF(Forfaitaires!$E321&gt;Listes!$D$64,Forfaitaires!$E321*Listes!$D$65,((Forfaitaires!$E321*Listes!$B$65)+Listes!$C$65)))))))</f>
        <v/>
      </c>
      <c r="N321" s="114" t="str">
        <f t="shared" si="9"/>
        <v/>
      </c>
      <c r="O321" s="106"/>
    </row>
    <row r="322" spans="1:15" ht="20.100000000000001" customHeight="1" x14ac:dyDescent="0.25">
      <c r="A322" s="51">
        <v>317</v>
      </c>
      <c r="B322" s="24"/>
      <c r="C322" s="24"/>
      <c r="D322" s="24"/>
      <c r="E322" s="24"/>
      <c r="F322" s="24"/>
      <c r="G322" s="139" t="str">
        <f>IF(C322="","",IF(C322="","",(VLOOKUP(C322,Listes!$B$31:$C$35,2,FALSE))))</f>
        <v/>
      </c>
      <c r="H322" s="24" t="str">
        <f t="shared" si="8"/>
        <v/>
      </c>
      <c r="I322" s="292"/>
      <c r="J322" s="114" t="str">
        <f>IF(G322="","",IF(G322="","",(VLOOKUP(G322,Listes!$C$31:$D$35,2,FALSE))))</f>
        <v/>
      </c>
      <c r="K322" s="111" t="str">
        <f>IF($G322="","",IF($C322=Listes!$B$32,IF(Forfaitaires!$E322&lt;=Listes!$B$53,(Forfaitaires!$E322*(VLOOKUP(Forfaitaires!$D322,Listes!$A$54:$E$60,2,FALSE))),IF(Forfaitaires!$E322&gt;Listes!$E$53,(Forfaitaires!$E322*(VLOOKUP(Forfaitaires!$D322,Listes!$A$54:$E$60,5,FALSE))),(Forfaitaires!$E322*(VLOOKUP(Forfaitaires!$D322,Listes!$A$54:$E$60,3,FALSE)))+(VLOOKUP(Forfaitaires!$D322,Listes!$A$54:$E$60,4,FALSE))))))</f>
        <v/>
      </c>
      <c r="L322" s="111" t="str">
        <f>IF($G322="","",IF($C322=Listes!$B$31,IF(Forfaitaires!$E322&lt;=Listes!$B$42,(Forfaitaires!$E322*(VLOOKUP(Forfaitaires!$D322,Listes!$A$43:$E$49,2,FALSE))),IF(Forfaitaires!$E322&gt;Listes!$D$42,(Forfaitaires!$E322*(VLOOKUP(Forfaitaires!$D322,Listes!$A$43:$E$49,5,FALSE))),(Forfaitaires!$E322*(VLOOKUP(Forfaitaires!$D322,Listes!$A$43:$E$49,3,FALSE)))+(VLOOKUP(Forfaitaires!$D322,Listes!$A$43:$E$49,4,FALSE))))))</f>
        <v/>
      </c>
      <c r="M322" s="111" t="str">
        <f>IF($G322="","",IF($C322=Listes!$B$34,Listes!$I$31,IF($C322=Listes!$B$35,(VLOOKUP(Forfaitaires!$F322,Listes!$E$31:$F$36,2,FALSE)),IF($C322=Listes!$B$33,IF(Forfaitaires!$E322&lt;Listes!$A$64,Forfaitaires!$E322*Listes!$A$65,IF(Forfaitaires!$E322&gt;Listes!$D$64,Forfaitaires!$E322*Listes!$D$65,((Forfaitaires!$E322*Listes!$B$65)+Listes!$C$65)))))))</f>
        <v/>
      </c>
      <c r="N322" s="114" t="str">
        <f t="shared" si="9"/>
        <v/>
      </c>
      <c r="O322" s="106"/>
    </row>
    <row r="323" spans="1:15" ht="20.100000000000001" customHeight="1" x14ac:dyDescent="0.25">
      <c r="A323" s="51">
        <v>318</v>
      </c>
      <c r="B323" s="24"/>
      <c r="C323" s="24"/>
      <c r="D323" s="24"/>
      <c r="E323" s="24"/>
      <c r="F323" s="24"/>
      <c r="G323" s="139" t="str">
        <f>IF(C323="","",IF(C323="","",(VLOOKUP(C323,Listes!$B$31:$C$35,2,FALSE))))</f>
        <v/>
      </c>
      <c r="H323" s="24" t="str">
        <f t="shared" si="8"/>
        <v/>
      </c>
      <c r="I323" s="292"/>
      <c r="J323" s="114" t="str">
        <f>IF(G323="","",IF(G323="","",(VLOOKUP(G323,Listes!$C$31:$D$35,2,FALSE))))</f>
        <v/>
      </c>
      <c r="K323" s="111" t="str">
        <f>IF($G323="","",IF($C323=Listes!$B$32,IF(Forfaitaires!$E323&lt;=Listes!$B$53,(Forfaitaires!$E323*(VLOOKUP(Forfaitaires!$D323,Listes!$A$54:$E$60,2,FALSE))),IF(Forfaitaires!$E323&gt;Listes!$E$53,(Forfaitaires!$E323*(VLOOKUP(Forfaitaires!$D323,Listes!$A$54:$E$60,5,FALSE))),(Forfaitaires!$E323*(VLOOKUP(Forfaitaires!$D323,Listes!$A$54:$E$60,3,FALSE)))+(VLOOKUP(Forfaitaires!$D323,Listes!$A$54:$E$60,4,FALSE))))))</f>
        <v/>
      </c>
      <c r="L323" s="111" t="str">
        <f>IF($G323="","",IF($C323=Listes!$B$31,IF(Forfaitaires!$E323&lt;=Listes!$B$42,(Forfaitaires!$E323*(VLOOKUP(Forfaitaires!$D323,Listes!$A$43:$E$49,2,FALSE))),IF(Forfaitaires!$E323&gt;Listes!$D$42,(Forfaitaires!$E323*(VLOOKUP(Forfaitaires!$D323,Listes!$A$43:$E$49,5,FALSE))),(Forfaitaires!$E323*(VLOOKUP(Forfaitaires!$D323,Listes!$A$43:$E$49,3,FALSE)))+(VLOOKUP(Forfaitaires!$D323,Listes!$A$43:$E$49,4,FALSE))))))</f>
        <v/>
      </c>
      <c r="M323" s="111" t="str">
        <f>IF($G323="","",IF($C323=Listes!$B$34,Listes!$I$31,IF($C323=Listes!$B$35,(VLOOKUP(Forfaitaires!$F323,Listes!$E$31:$F$36,2,FALSE)),IF($C323=Listes!$B$33,IF(Forfaitaires!$E323&lt;Listes!$A$64,Forfaitaires!$E323*Listes!$A$65,IF(Forfaitaires!$E323&gt;Listes!$D$64,Forfaitaires!$E323*Listes!$D$65,((Forfaitaires!$E323*Listes!$B$65)+Listes!$C$65)))))))</f>
        <v/>
      </c>
      <c r="N323" s="114" t="str">
        <f t="shared" si="9"/>
        <v/>
      </c>
      <c r="O323" s="106"/>
    </row>
    <row r="324" spans="1:15" ht="20.100000000000001" customHeight="1" x14ac:dyDescent="0.25">
      <c r="A324" s="51">
        <v>319</v>
      </c>
      <c r="B324" s="24"/>
      <c r="C324" s="24"/>
      <c r="D324" s="24"/>
      <c r="E324" s="24"/>
      <c r="F324" s="24"/>
      <c r="G324" s="139" t="str">
        <f>IF(C324="","",IF(C324="","",(VLOOKUP(C324,Listes!$B$31:$C$35,2,FALSE))))</f>
        <v/>
      </c>
      <c r="H324" s="24" t="str">
        <f t="shared" si="8"/>
        <v/>
      </c>
      <c r="I324" s="292"/>
      <c r="J324" s="114" t="str">
        <f>IF(G324="","",IF(G324="","",(VLOOKUP(G324,Listes!$C$31:$D$35,2,FALSE))))</f>
        <v/>
      </c>
      <c r="K324" s="111" t="str">
        <f>IF($G324="","",IF($C324=Listes!$B$32,IF(Forfaitaires!$E324&lt;=Listes!$B$53,(Forfaitaires!$E324*(VLOOKUP(Forfaitaires!$D324,Listes!$A$54:$E$60,2,FALSE))),IF(Forfaitaires!$E324&gt;Listes!$E$53,(Forfaitaires!$E324*(VLOOKUP(Forfaitaires!$D324,Listes!$A$54:$E$60,5,FALSE))),(Forfaitaires!$E324*(VLOOKUP(Forfaitaires!$D324,Listes!$A$54:$E$60,3,FALSE)))+(VLOOKUP(Forfaitaires!$D324,Listes!$A$54:$E$60,4,FALSE))))))</f>
        <v/>
      </c>
      <c r="L324" s="111" t="str">
        <f>IF($G324="","",IF($C324=Listes!$B$31,IF(Forfaitaires!$E324&lt;=Listes!$B$42,(Forfaitaires!$E324*(VLOOKUP(Forfaitaires!$D324,Listes!$A$43:$E$49,2,FALSE))),IF(Forfaitaires!$E324&gt;Listes!$D$42,(Forfaitaires!$E324*(VLOOKUP(Forfaitaires!$D324,Listes!$A$43:$E$49,5,FALSE))),(Forfaitaires!$E324*(VLOOKUP(Forfaitaires!$D324,Listes!$A$43:$E$49,3,FALSE)))+(VLOOKUP(Forfaitaires!$D324,Listes!$A$43:$E$49,4,FALSE))))))</f>
        <v/>
      </c>
      <c r="M324" s="111" t="str">
        <f>IF($G324="","",IF($C324=Listes!$B$34,Listes!$I$31,IF($C324=Listes!$B$35,(VLOOKUP(Forfaitaires!$F324,Listes!$E$31:$F$36,2,FALSE)),IF($C324=Listes!$B$33,IF(Forfaitaires!$E324&lt;Listes!$A$64,Forfaitaires!$E324*Listes!$A$65,IF(Forfaitaires!$E324&gt;Listes!$D$64,Forfaitaires!$E324*Listes!$D$65,((Forfaitaires!$E324*Listes!$B$65)+Listes!$C$65)))))))</f>
        <v/>
      </c>
      <c r="N324" s="114" t="str">
        <f t="shared" si="9"/>
        <v/>
      </c>
      <c r="O324" s="106"/>
    </row>
    <row r="325" spans="1:15" ht="20.100000000000001" customHeight="1" x14ac:dyDescent="0.25">
      <c r="A325" s="51">
        <v>320</v>
      </c>
      <c r="B325" s="24"/>
      <c r="C325" s="24"/>
      <c r="D325" s="24"/>
      <c r="E325" s="24"/>
      <c r="F325" s="24"/>
      <c r="G325" s="139" t="str">
        <f>IF(C325="","",IF(C325="","",(VLOOKUP(C325,Listes!$B$31:$C$35,2,FALSE))))</f>
        <v/>
      </c>
      <c r="H325" s="24" t="str">
        <f t="shared" si="8"/>
        <v/>
      </c>
      <c r="I325" s="292"/>
      <c r="J325" s="114" t="str">
        <f>IF(G325="","",IF(G325="","",(VLOOKUP(G325,Listes!$C$31:$D$35,2,FALSE))))</f>
        <v/>
      </c>
      <c r="K325" s="111" t="str">
        <f>IF($G325="","",IF($C325=Listes!$B$32,IF(Forfaitaires!$E325&lt;=Listes!$B$53,(Forfaitaires!$E325*(VLOOKUP(Forfaitaires!$D325,Listes!$A$54:$E$60,2,FALSE))),IF(Forfaitaires!$E325&gt;Listes!$E$53,(Forfaitaires!$E325*(VLOOKUP(Forfaitaires!$D325,Listes!$A$54:$E$60,5,FALSE))),(Forfaitaires!$E325*(VLOOKUP(Forfaitaires!$D325,Listes!$A$54:$E$60,3,FALSE)))+(VLOOKUP(Forfaitaires!$D325,Listes!$A$54:$E$60,4,FALSE))))))</f>
        <v/>
      </c>
      <c r="L325" s="111" t="str">
        <f>IF($G325="","",IF($C325=Listes!$B$31,IF(Forfaitaires!$E325&lt;=Listes!$B$42,(Forfaitaires!$E325*(VLOOKUP(Forfaitaires!$D325,Listes!$A$43:$E$49,2,FALSE))),IF(Forfaitaires!$E325&gt;Listes!$D$42,(Forfaitaires!$E325*(VLOOKUP(Forfaitaires!$D325,Listes!$A$43:$E$49,5,FALSE))),(Forfaitaires!$E325*(VLOOKUP(Forfaitaires!$D325,Listes!$A$43:$E$49,3,FALSE)))+(VLOOKUP(Forfaitaires!$D325,Listes!$A$43:$E$49,4,FALSE))))))</f>
        <v/>
      </c>
      <c r="M325" s="111" t="str">
        <f>IF($G325="","",IF($C325=Listes!$B$34,Listes!$I$31,IF($C325=Listes!$B$35,(VLOOKUP(Forfaitaires!$F325,Listes!$E$31:$F$36,2,FALSE)),IF($C325=Listes!$B$33,IF(Forfaitaires!$E325&lt;Listes!$A$64,Forfaitaires!$E325*Listes!$A$65,IF(Forfaitaires!$E325&gt;Listes!$D$64,Forfaitaires!$E325*Listes!$D$65,((Forfaitaires!$E325*Listes!$B$65)+Listes!$C$65)))))))</f>
        <v/>
      </c>
      <c r="N325" s="114" t="str">
        <f t="shared" si="9"/>
        <v/>
      </c>
      <c r="O325" s="106"/>
    </row>
    <row r="326" spans="1:15" ht="20.100000000000001" customHeight="1" x14ac:dyDescent="0.25">
      <c r="A326" s="51">
        <v>321</v>
      </c>
      <c r="B326" s="24"/>
      <c r="C326" s="24"/>
      <c r="D326" s="24"/>
      <c r="E326" s="24"/>
      <c r="F326" s="24"/>
      <c r="G326" s="139" t="str">
        <f>IF(C326="","",IF(C326="","",(VLOOKUP(C326,Listes!$B$31:$C$35,2,FALSE))))</f>
        <v/>
      </c>
      <c r="H326" s="24" t="str">
        <f t="shared" ref="H326:H389" si="10">IF(G326="Frais de déplacement (barèmes kilométriques) ",1,"")</f>
        <v/>
      </c>
      <c r="I326" s="292"/>
      <c r="J326" s="114" t="str">
        <f>IF(G326="","",IF(G326="","",(VLOOKUP(G326,Listes!$C$31:$D$35,2,FALSE))))</f>
        <v/>
      </c>
      <c r="K326" s="111" t="str">
        <f>IF($G326="","",IF($C326=Listes!$B$32,IF(Forfaitaires!$E326&lt;=Listes!$B$53,(Forfaitaires!$E326*(VLOOKUP(Forfaitaires!$D326,Listes!$A$54:$E$60,2,FALSE))),IF(Forfaitaires!$E326&gt;Listes!$E$53,(Forfaitaires!$E326*(VLOOKUP(Forfaitaires!$D326,Listes!$A$54:$E$60,5,FALSE))),(Forfaitaires!$E326*(VLOOKUP(Forfaitaires!$D326,Listes!$A$54:$E$60,3,FALSE)))+(VLOOKUP(Forfaitaires!$D326,Listes!$A$54:$E$60,4,FALSE))))))</f>
        <v/>
      </c>
      <c r="L326" s="111" t="str">
        <f>IF($G326="","",IF($C326=Listes!$B$31,IF(Forfaitaires!$E326&lt;=Listes!$B$42,(Forfaitaires!$E326*(VLOOKUP(Forfaitaires!$D326,Listes!$A$43:$E$49,2,FALSE))),IF(Forfaitaires!$E326&gt;Listes!$D$42,(Forfaitaires!$E326*(VLOOKUP(Forfaitaires!$D326,Listes!$A$43:$E$49,5,FALSE))),(Forfaitaires!$E326*(VLOOKUP(Forfaitaires!$D326,Listes!$A$43:$E$49,3,FALSE)))+(VLOOKUP(Forfaitaires!$D326,Listes!$A$43:$E$49,4,FALSE))))))</f>
        <v/>
      </c>
      <c r="M326" s="111" t="str">
        <f>IF($G326="","",IF($C326=Listes!$B$34,Listes!$I$31,IF($C326=Listes!$B$35,(VLOOKUP(Forfaitaires!$F326,Listes!$E$31:$F$36,2,FALSE)),IF($C326=Listes!$B$33,IF(Forfaitaires!$E326&lt;Listes!$A$64,Forfaitaires!$E326*Listes!$A$65,IF(Forfaitaires!$E326&gt;Listes!$D$64,Forfaitaires!$E326*Listes!$D$65,((Forfaitaires!$E326*Listes!$B$65)+Listes!$C$65)))))))</f>
        <v/>
      </c>
      <c r="N326" s="114" t="str">
        <f t="shared" ref="N326:N389" si="11">IF($H326="","",($M326+$L326+$K326)*$H326)</f>
        <v/>
      </c>
      <c r="O326" s="106"/>
    </row>
    <row r="327" spans="1:15" ht="20.100000000000001" customHeight="1" x14ac:dyDescent="0.25">
      <c r="A327" s="51">
        <v>322</v>
      </c>
      <c r="B327" s="24"/>
      <c r="C327" s="24"/>
      <c r="D327" s="24"/>
      <c r="E327" s="24"/>
      <c r="F327" s="24"/>
      <c r="G327" s="139" t="str">
        <f>IF(C327="","",IF(C327="","",(VLOOKUP(C327,Listes!$B$31:$C$35,2,FALSE))))</f>
        <v/>
      </c>
      <c r="H327" s="24" t="str">
        <f t="shared" si="10"/>
        <v/>
      </c>
      <c r="I327" s="292"/>
      <c r="J327" s="114" t="str">
        <f>IF(G327="","",IF(G327="","",(VLOOKUP(G327,Listes!$C$31:$D$35,2,FALSE))))</f>
        <v/>
      </c>
      <c r="K327" s="111" t="str">
        <f>IF($G327="","",IF($C327=Listes!$B$32,IF(Forfaitaires!$E327&lt;=Listes!$B$53,(Forfaitaires!$E327*(VLOOKUP(Forfaitaires!$D327,Listes!$A$54:$E$60,2,FALSE))),IF(Forfaitaires!$E327&gt;Listes!$E$53,(Forfaitaires!$E327*(VLOOKUP(Forfaitaires!$D327,Listes!$A$54:$E$60,5,FALSE))),(Forfaitaires!$E327*(VLOOKUP(Forfaitaires!$D327,Listes!$A$54:$E$60,3,FALSE)))+(VLOOKUP(Forfaitaires!$D327,Listes!$A$54:$E$60,4,FALSE))))))</f>
        <v/>
      </c>
      <c r="L327" s="111" t="str">
        <f>IF($G327="","",IF($C327=Listes!$B$31,IF(Forfaitaires!$E327&lt;=Listes!$B$42,(Forfaitaires!$E327*(VLOOKUP(Forfaitaires!$D327,Listes!$A$43:$E$49,2,FALSE))),IF(Forfaitaires!$E327&gt;Listes!$D$42,(Forfaitaires!$E327*(VLOOKUP(Forfaitaires!$D327,Listes!$A$43:$E$49,5,FALSE))),(Forfaitaires!$E327*(VLOOKUP(Forfaitaires!$D327,Listes!$A$43:$E$49,3,FALSE)))+(VLOOKUP(Forfaitaires!$D327,Listes!$A$43:$E$49,4,FALSE))))))</f>
        <v/>
      </c>
      <c r="M327" s="111" t="str">
        <f>IF($G327="","",IF($C327=Listes!$B$34,Listes!$I$31,IF($C327=Listes!$B$35,(VLOOKUP(Forfaitaires!$F327,Listes!$E$31:$F$36,2,FALSE)),IF($C327=Listes!$B$33,IF(Forfaitaires!$E327&lt;Listes!$A$64,Forfaitaires!$E327*Listes!$A$65,IF(Forfaitaires!$E327&gt;Listes!$D$64,Forfaitaires!$E327*Listes!$D$65,((Forfaitaires!$E327*Listes!$B$65)+Listes!$C$65)))))))</f>
        <v/>
      </c>
      <c r="N327" s="114" t="str">
        <f t="shared" si="11"/>
        <v/>
      </c>
      <c r="O327" s="106"/>
    </row>
    <row r="328" spans="1:15" ht="20.100000000000001" customHeight="1" x14ac:dyDescent="0.25">
      <c r="A328" s="51">
        <v>323</v>
      </c>
      <c r="B328" s="24"/>
      <c r="C328" s="24"/>
      <c r="D328" s="24"/>
      <c r="E328" s="24"/>
      <c r="F328" s="24"/>
      <c r="G328" s="139" t="str">
        <f>IF(C328="","",IF(C328="","",(VLOOKUP(C328,Listes!$B$31:$C$35,2,FALSE))))</f>
        <v/>
      </c>
      <c r="H328" s="24" t="str">
        <f t="shared" si="10"/>
        <v/>
      </c>
      <c r="I328" s="292"/>
      <c r="J328" s="114" t="str">
        <f>IF(G328="","",IF(G328="","",(VLOOKUP(G328,Listes!$C$31:$D$35,2,FALSE))))</f>
        <v/>
      </c>
      <c r="K328" s="111" t="str">
        <f>IF($G328="","",IF($C328=Listes!$B$32,IF(Forfaitaires!$E328&lt;=Listes!$B$53,(Forfaitaires!$E328*(VLOOKUP(Forfaitaires!$D328,Listes!$A$54:$E$60,2,FALSE))),IF(Forfaitaires!$E328&gt;Listes!$E$53,(Forfaitaires!$E328*(VLOOKUP(Forfaitaires!$D328,Listes!$A$54:$E$60,5,FALSE))),(Forfaitaires!$E328*(VLOOKUP(Forfaitaires!$D328,Listes!$A$54:$E$60,3,FALSE)))+(VLOOKUP(Forfaitaires!$D328,Listes!$A$54:$E$60,4,FALSE))))))</f>
        <v/>
      </c>
      <c r="L328" s="111" t="str">
        <f>IF($G328="","",IF($C328=Listes!$B$31,IF(Forfaitaires!$E328&lt;=Listes!$B$42,(Forfaitaires!$E328*(VLOOKUP(Forfaitaires!$D328,Listes!$A$43:$E$49,2,FALSE))),IF(Forfaitaires!$E328&gt;Listes!$D$42,(Forfaitaires!$E328*(VLOOKUP(Forfaitaires!$D328,Listes!$A$43:$E$49,5,FALSE))),(Forfaitaires!$E328*(VLOOKUP(Forfaitaires!$D328,Listes!$A$43:$E$49,3,FALSE)))+(VLOOKUP(Forfaitaires!$D328,Listes!$A$43:$E$49,4,FALSE))))))</f>
        <v/>
      </c>
      <c r="M328" s="111" t="str">
        <f>IF($G328="","",IF($C328=Listes!$B$34,Listes!$I$31,IF($C328=Listes!$B$35,(VLOOKUP(Forfaitaires!$F328,Listes!$E$31:$F$36,2,FALSE)),IF($C328=Listes!$B$33,IF(Forfaitaires!$E328&lt;Listes!$A$64,Forfaitaires!$E328*Listes!$A$65,IF(Forfaitaires!$E328&gt;Listes!$D$64,Forfaitaires!$E328*Listes!$D$65,((Forfaitaires!$E328*Listes!$B$65)+Listes!$C$65)))))))</f>
        <v/>
      </c>
      <c r="N328" s="114" t="str">
        <f t="shared" si="11"/>
        <v/>
      </c>
      <c r="O328" s="106"/>
    </row>
    <row r="329" spans="1:15" ht="20.100000000000001" customHeight="1" x14ac:dyDescent="0.25">
      <c r="A329" s="51">
        <v>324</v>
      </c>
      <c r="B329" s="24"/>
      <c r="C329" s="24"/>
      <c r="D329" s="24"/>
      <c r="E329" s="24"/>
      <c r="F329" s="24"/>
      <c r="G329" s="139" t="str">
        <f>IF(C329="","",IF(C329="","",(VLOOKUP(C329,Listes!$B$31:$C$35,2,FALSE))))</f>
        <v/>
      </c>
      <c r="H329" s="24" t="str">
        <f t="shared" si="10"/>
        <v/>
      </c>
      <c r="I329" s="292"/>
      <c r="J329" s="114" t="str">
        <f>IF(G329="","",IF(G329="","",(VLOOKUP(G329,Listes!$C$31:$D$35,2,FALSE))))</f>
        <v/>
      </c>
      <c r="K329" s="111" t="str">
        <f>IF($G329="","",IF($C329=Listes!$B$32,IF(Forfaitaires!$E329&lt;=Listes!$B$53,(Forfaitaires!$E329*(VLOOKUP(Forfaitaires!$D329,Listes!$A$54:$E$60,2,FALSE))),IF(Forfaitaires!$E329&gt;Listes!$E$53,(Forfaitaires!$E329*(VLOOKUP(Forfaitaires!$D329,Listes!$A$54:$E$60,5,FALSE))),(Forfaitaires!$E329*(VLOOKUP(Forfaitaires!$D329,Listes!$A$54:$E$60,3,FALSE)))+(VLOOKUP(Forfaitaires!$D329,Listes!$A$54:$E$60,4,FALSE))))))</f>
        <v/>
      </c>
      <c r="L329" s="111" t="str">
        <f>IF($G329="","",IF($C329=Listes!$B$31,IF(Forfaitaires!$E329&lt;=Listes!$B$42,(Forfaitaires!$E329*(VLOOKUP(Forfaitaires!$D329,Listes!$A$43:$E$49,2,FALSE))),IF(Forfaitaires!$E329&gt;Listes!$D$42,(Forfaitaires!$E329*(VLOOKUP(Forfaitaires!$D329,Listes!$A$43:$E$49,5,FALSE))),(Forfaitaires!$E329*(VLOOKUP(Forfaitaires!$D329,Listes!$A$43:$E$49,3,FALSE)))+(VLOOKUP(Forfaitaires!$D329,Listes!$A$43:$E$49,4,FALSE))))))</f>
        <v/>
      </c>
      <c r="M329" s="111" t="str">
        <f>IF($G329="","",IF($C329=Listes!$B$34,Listes!$I$31,IF($C329=Listes!$B$35,(VLOOKUP(Forfaitaires!$F329,Listes!$E$31:$F$36,2,FALSE)),IF($C329=Listes!$B$33,IF(Forfaitaires!$E329&lt;Listes!$A$64,Forfaitaires!$E329*Listes!$A$65,IF(Forfaitaires!$E329&gt;Listes!$D$64,Forfaitaires!$E329*Listes!$D$65,((Forfaitaires!$E329*Listes!$B$65)+Listes!$C$65)))))))</f>
        <v/>
      </c>
      <c r="N329" s="114" t="str">
        <f t="shared" si="11"/>
        <v/>
      </c>
      <c r="O329" s="106"/>
    </row>
    <row r="330" spans="1:15" ht="20.100000000000001" customHeight="1" x14ac:dyDescent="0.25">
      <c r="A330" s="51">
        <v>325</v>
      </c>
      <c r="B330" s="24"/>
      <c r="C330" s="24"/>
      <c r="D330" s="24"/>
      <c r="E330" s="24"/>
      <c r="F330" s="24"/>
      <c r="G330" s="139" t="str">
        <f>IF(C330="","",IF(C330="","",(VLOOKUP(C330,Listes!$B$31:$C$35,2,FALSE))))</f>
        <v/>
      </c>
      <c r="H330" s="24" t="str">
        <f t="shared" si="10"/>
        <v/>
      </c>
      <c r="I330" s="292"/>
      <c r="J330" s="114" t="str">
        <f>IF(G330="","",IF(G330="","",(VLOOKUP(G330,Listes!$C$31:$D$35,2,FALSE))))</f>
        <v/>
      </c>
      <c r="K330" s="111" t="str">
        <f>IF($G330="","",IF($C330=Listes!$B$32,IF(Forfaitaires!$E330&lt;=Listes!$B$53,(Forfaitaires!$E330*(VLOOKUP(Forfaitaires!$D330,Listes!$A$54:$E$60,2,FALSE))),IF(Forfaitaires!$E330&gt;Listes!$E$53,(Forfaitaires!$E330*(VLOOKUP(Forfaitaires!$D330,Listes!$A$54:$E$60,5,FALSE))),(Forfaitaires!$E330*(VLOOKUP(Forfaitaires!$D330,Listes!$A$54:$E$60,3,FALSE)))+(VLOOKUP(Forfaitaires!$D330,Listes!$A$54:$E$60,4,FALSE))))))</f>
        <v/>
      </c>
      <c r="L330" s="111" t="str">
        <f>IF($G330="","",IF($C330=Listes!$B$31,IF(Forfaitaires!$E330&lt;=Listes!$B$42,(Forfaitaires!$E330*(VLOOKUP(Forfaitaires!$D330,Listes!$A$43:$E$49,2,FALSE))),IF(Forfaitaires!$E330&gt;Listes!$D$42,(Forfaitaires!$E330*(VLOOKUP(Forfaitaires!$D330,Listes!$A$43:$E$49,5,FALSE))),(Forfaitaires!$E330*(VLOOKUP(Forfaitaires!$D330,Listes!$A$43:$E$49,3,FALSE)))+(VLOOKUP(Forfaitaires!$D330,Listes!$A$43:$E$49,4,FALSE))))))</f>
        <v/>
      </c>
      <c r="M330" s="111" t="str">
        <f>IF($G330="","",IF($C330=Listes!$B$34,Listes!$I$31,IF($C330=Listes!$B$35,(VLOOKUP(Forfaitaires!$F330,Listes!$E$31:$F$36,2,FALSE)),IF($C330=Listes!$B$33,IF(Forfaitaires!$E330&lt;Listes!$A$64,Forfaitaires!$E330*Listes!$A$65,IF(Forfaitaires!$E330&gt;Listes!$D$64,Forfaitaires!$E330*Listes!$D$65,((Forfaitaires!$E330*Listes!$B$65)+Listes!$C$65)))))))</f>
        <v/>
      </c>
      <c r="N330" s="114" t="str">
        <f t="shared" si="11"/>
        <v/>
      </c>
      <c r="O330" s="106"/>
    </row>
    <row r="331" spans="1:15" ht="20.100000000000001" customHeight="1" x14ac:dyDescent="0.25">
      <c r="A331" s="51">
        <v>326</v>
      </c>
      <c r="B331" s="24"/>
      <c r="C331" s="24"/>
      <c r="D331" s="24"/>
      <c r="E331" s="24"/>
      <c r="F331" s="24"/>
      <c r="G331" s="139" t="str">
        <f>IF(C331="","",IF(C331="","",(VLOOKUP(C331,Listes!$B$31:$C$35,2,FALSE))))</f>
        <v/>
      </c>
      <c r="H331" s="24" t="str">
        <f t="shared" si="10"/>
        <v/>
      </c>
      <c r="I331" s="292"/>
      <c r="J331" s="114" t="str">
        <f>IF(G331="","",IF(G331="","",(VLOOKUP(G331,Listes!$C$31:$D$35,2,FALSE))))</f>
        <v/>
      </c>
      <c r="K331" s="111" t="str">
        <f>IF($G331="","",IF($C331=Listes!$B$32,IF(Forfaitaires!$E331&lt;=Listes!$B$53,(Forfaitaires!$E331*(VLOOKUP(Forfaitaires!$D331,Listes!$A$54:$E$60,2,FALSE))),IF(Forfaitaires!$E331&gt;Listes!$E$53,(Forfaitaires!$E331*(VLOOKUP(Forfaitaires!$D331,Listes!$A$54:$E$60,5,FALSE))),(Forfaitaires!$E331*(VLOOKUP(Forfaitaires!$D331,Listes!$A$54:$E$60,3,FALSE)))+(VLOOKUP(Forfaitaires!$D331,Listes!$A$54:$E$60,4,FALSE))))))</f>
        <v/>
      </c>
      <c r="L331" s="111" t="str">
        <f>IF($G331="","",IF($C331=Listes!$B$31,IF(Forfaitaires!$E331&lt;=Listes!$B$42,(Forfaitaires!$E331*(VLOOKUP(Forfaitaires!$D331,Listes!$A$43:$E$49,2,FALSE))),IF(Forfaitaires!$E331&gt;Listes!$D$42,(Forfaitaires!$E331*(VLOOKUP(Forfaitaires!$D331,Listes!$A$43:$E$49,5,FALSE))),(Forfaitaires!$E331*(VLOOKUP(Forfaitaires!$D331,Listes!$A$43:$E$49,3,FALSE)))+(VLOOKUP(Forfaitaires!$D331,Listes!$A$43:$E$49,4,FALSE))))))</f>
        <v/>
      </c>
      <c r="M331" s="111" t="str">
        <f>IF($G331="","",IF($C331=Listes!$B$34,Listes!$I$31,IF($C331=Listes!$B$35,(VLOOKUP(Forfaitaires!$F331,Listes!$E$31:$F$36,2,FALSE)),IF($C331=Listes!$B$33,IF(Forfaitaires!$E331&lt;Listes!$A$64,Forfaitaires!$E331*Listes!$A$65,IF(Forfaitaires!$E331&gt;Listes!$D$64,Forfaitaires!$E331*Listes!$D$65,((Forfaitaires!$E331*Listes!$B$65)+Listes!$C$65)))))))</f>
        <v/>
      </c>
      <c r="N331" s="114" t="str">
        <f t="shared" si="11"/>
        <v/>
      </c>
      <c r="O331" s="106"/>
    </row>
    <row r="332" spans="1:15" ht="20.100000000000001" customHeight="1" x14ac:dyDescent="0.25">
      <c r="A332" s="51">
        <v>327</v>
      </c>
      <c r="B332" s="24"/>
      <c r="C332" s="24"/>
      <c r="D332" s="24"/>
      <c r="E332" s="24"/>
      <c r="F332" s="24"/>
      <c r="G332" s="139" t="str">
        <f>IF(C332="","",IF(C332="","",(VLOOKUP(C332,Listes!$B$31:$C$35,2,FALSE))))</f>
        <v/>
      </c>
      <c r="H332" s="24" t="str">
        <f t="shared" si="10"/>
        <v/>
      </c>
      <c r="I332" s="292"/>
      <c r="J332" s="114" t="str">
        <f>IF(G332="","",IF(G332="","",(VLOOKUP(G332,Listes!$C$31:$D$35,2,FALSE))))</f>
        <v/>
      </c>
      <c r="K332" s="111" t="str">
        <f>IF($G332="","",IF($C332=Listes!$B$32,IF(Forfaitaires!$E332&lt;=Listes!$B$53,(Forfaitaires!$E332*(VLOOKUP(Forfaitaires!$D332,Listes!$A$54:$E$60,2,FALSE))),IF(Forfaitaires!$E332&gt;Listes!$E$53,(Forfaitaires!$E332*(VLOOKUP(Forfaitaires!$D332,Listes!$A$54:$E$60,5,FALSE))),(Forfaitaires!$E332*(VLOOKUP(Forfaitaires!$D332,Listes!$A$54:$E$60,3,FALSE)))+(VLOOKUP(Forfaitaires!$D332,Listes!$A$54:$E$60,4,FALSE))))))</f>
        <v/>
      </c>
      <c r="L332" s="111" t="str">
        <f>IF($G332="","",IF($C332=Listes!$B$31,IF(Forfaitaires!$E332&lt;=Listes!$B$42,(Forfaitaires!$E332*(VLOOKUP(Forfaitaires!$D332,Listes!$A$43:$E$49,2,FALSE))),IF(Forfaitaires!$E332&gt;Listes!$D$42,(Forfaitaires!$E332*(VLOOKUP(Forfaitaires!$D332,Listes!$A$43:$E$49,5,FALSE))),(Forfaitaires!$E332*(VLOOKUP(Forfaitaires!$D332,Listes!$A$43:$E$49,3,FALSE)))+(VLOOKUP(Forfaitaires!$D332,Listes!$A$43:$E$49,4,FALSE))))))</f>
        <v/>
      </c>
      <c r="M332" s="111" t="str">
        <f>IF($G332="","",IF($C332=Listes!$B$34,Listes!$I$31,IF($C332=Listes!$B$35,(VLOOKUP(Forfaitaires!$F332,Listes!$E$31:$F$36,2,FALSE)),IF($C332=Listes!$B$33,IF(Forfaitaires!$E332&lt;Listes!$A$64,Forfaitaires!$E332*Listes!$A$65,IF(Forfaitaires!$E332&gt;Listes!$D$64,Forfaitaires!$E332*Listes!$D$65,((Forfaitaires!$E332*Listes!$B$65)+Listes!$C$65)))))))</f>
        <v/>
      </c>
      <c r="N332" s="114" t="str">
        <f t="shared" si="11"/>
        <v/>
      </c>
      <c r="O332" s="106"/>
    </row>
    <row r="333" spans="1:15" ht="20.100000000000001" customHeight="1" x14ac:dyDescent="0.25">
      <c r="A333" s="51">
        <v>328</v>
      </c>
      <c r="B333" s="24"/>
      <c r="C333" s="24"/>
      <c r="D333" s="24"/>
      <c r="E333" s="24"/>
      <c r="F333" s="24"/>
      <c r="G333" s="139" t="str">
        <f>IF(C333="","",IF(C333="","",(VLOOKUP(C333,Listes!$B$31:$C$35,2,FALSE))))</f>
        <v/>
      </c>
      <c r="H333" s="24" t="str">
        <f t="shared" si="10"/>
        <v/>
      </c>
      <c r="I333" s="292"/>
      <c r="J333" s="114" t="str">
        <f>IF(G333="","",IF(G333="","",(VLOOKUP(G333,Listes!$C$31:$D$35,2,FALSE))))</f>
        <v/>
      </c>
      <c r="K333" s="111" t="str">
        <f>IF($G333="","",IF($C333=Listes!$B$32,IF(Forfaitaires!$E333&lt;=Listes!$B$53,(Forfaitaires!$E333*(VLOOKUP(Forfaitaires!$D333,Listes!$A$54:$E$60,2,FALSE))),IF(Forfaitaires!$E333&gt;Listes!$E$53,(Forfaitaires!$E333*(VLOOKUP(Forfaitaires!$D333,Listes!$A$54:$E$60,5,FALSE))),(Forfaitaires!$E333*(VLOOKUP(Forfaitaires!$D333,Listes!$A$54:$E$60,3,FALSE)))+(VLOOKUP(Forfaitaires!$D333,Listes!$A$54:$E$60,4,FALSE))))))</f>
        <v/>
      </c>
      <c r="L333" s="111" t="str">
        <f>IF($G333="","",IF($C333=Listes!$B$31,IF(Forfaitaires!$E333&lt;=Listes!$B$42,(Forfaitaires!$E333*(VLOOKUP(Forfaitaires!$D333,Listes!$A$43:$E$49,2,FALSE))),IF(Forfaitaires!$E333&gt;Listes!$D$42,(Forfaitaires!$E333*(VLOOKUP(Forfaitaires!$D333,Listes!$A$43:$E$49,5,FALSE))),(Forfaitaires!$E333*(VLOOKUP(Forfaitaires!$D333,Listes!$A$43:$E$49,3,FALSE)))+(VLOOKUP(Forfaitaires!$D333,Listes!$A$43:$E$49,4,FALSE))))))</f>
        <v/>
      </c>
      <c r="M333" s="111" t="str">
        <f>IF($G333="","",IF($C333=Listes!$B$34,Listes!$I$31,IF($C333=Listes!$B$35,(VLOOKUP(Forfaitaires!$F333,Listes!$E$31:$F$36,2,FALSE)),IF($C333=Listes!$B$33,IF(Forfaitaires!$E333&lt;Listes!$A$64,Forfaitaires!$E333*Listes!$A$65,IF(Forfaitaires!$E333&gt;Listes!$D$64,Forfaitaires!$E333*Listes!$D$65,((Forfaitaires!$E333*Listes!$B$65)+Listes!$C$65)))))))</f>
        <v/>
      </c>
      <c r="N333" s="114" t="str">
        <f t="shared" si="11"/>
        <v/>
      </c>
      <c r="O333" s="106"/>
    </row>
    <row r="334" spans="1:15" ht="20.100000000000001" customHeight="1" x14ac:dyDescent="0.25">
      <c r="A334" s="51">
        <v>329</v>
      </c>
      <c r="B334" s="24"/>
      <c r="C334" s="24"/>
      <c r="D334" s="24"/>
      <c r="E334" s="24"/>
      <c r="F334" s="24"/>
      <c r="G334" s="139" t="str">
        <f>IF(C334="","",IF(C334="","",(VLOOKUP(C334,Listes!$B$31:$C$35,2,FALSE))))</f>
        <v/>
      </c>
      <c r="H334" s="24" t="str">
        <f t="shared" si="10"/>
        <v/>
      </c>
      <c r="I334" s="292"/>
      <c r="J334" s="114" t="str">
        <f>IF(G334="","",IF(G334="","",(VLOOKUP(G334,Listes!$C$31:$D$35,2,FALSE))))</f>
        <v/>
      </c>
      <c r="K334" s="111" t="str">
        <f>IF($G334="","",IF($C334=Listes!$B$32,IF(Forfaitaires!$E334&lt;=Listes!$B$53,(Forfaitaires!$E334*(VLOOKUP(Forfaitaires!$D334,Listes!$A$54:$E$60,2,FALSE))),IF(Forfaitaires!$E334&gt;Listes!$E$53,(Forfaitaires!$E334*(VLOOKUP(Forfaitaires!$D334,Listes!$A$54:$E$60,5,FALSE))),(Forfaitaires!$E334*(VLOOKUP(Forfaitaires!$D334,Listes!$A$54:$E$60,3,FALSE)))+(VLOOKUP(Forfaitaires!$D334,Listes!$A$54:$E$60,4,FALSE))))))</f>
        <v/>
      </c>
      <c r="L334" s="111" t="str">
        <f>IF($G334="","",IF($C334=Listes!$B$31,IF(Forfaitaires!$E334&lt;=Listes!$B$42,(Forfaitaires!$E334*(VLOOKUP(Forfaitaires!$D334,Listes!$A$43:$E$49,2,FALSE))),IF(Forfaitaires!$E334&gt;Listes!$D$42,(Forfaitaires!$E334*(VLOOKUP(Forfaitaires!$D334,Listes!$A$43:$E$49,5,FALSE))),(Forfaitaires!$E334*(VLOOKUP(Forfaitaires!$D334,Listes!$A$43:$E$49,3,FALSE)))+(VLOOKUP(Forfaitaires!$D334,Listes!$A$43:$E$49,4,FALSE))))))</f>
        <v/>
      </c>
      <c r="M334" s="111" t="str">
        <f>IF($G334="","",IF($C334=Listes!$B$34,Listes!$I$31,IF($C334=Listes!$B$35,(VLOOKUP(Forfaitaires!$F334,Listes!$E$31:$F$36,2,FALSE)),IF($C334=Listes!$B$33,IF(Forfaitaires!$E334&lt;Listes!$A$64,Forfaitaires!$E334*Listes!$A$65,IF(Forfaitaires!$E334&gt;Listes!$D$64,Forfaitaires!$E334*Listes!$D$65,((Forfaitaires!$E334*Listes!$B$65)+Listes!$C$65)))))))</f>
        <v/>
      </c>
      <c r="N334" s="114" t="str">
        <f t="shared" si="11"/>
        <v/>
      </c>
      <c r="O334" s="106"/>
    </row>
    <row r="335" spans="1:15" ht="20.100000000000001" customHeight="1" x14ac:dyDescent="0.25">
      <c r="A335" s="51">
        <v>330</v>
      </c>
      <c r="B335" s="24"/>
      <c r="C335" s="24"/>
      <c r="D335" s="24"/>
      <c r="E335" s="24"/>
      <c r="F335" s="24"/>
      <c r="G335" s="139" t="str">
        <f>IF(C335="","",IF(C335="","",(VLOOKUP(C335,Listes!$B$31:$C$35,2,FALSE))))</f>
        <v/>
      </c>
      <c r="H335" s="24" t="str">
        <f t="shared" si="10"/>
        <v/>
      </c>
      <c r="I335" s="292"/>
      <c r="J335" s="114" t="str">
        <f>IF(G335="","",IF(G335="","",(VLOOKUP(G335,Listes!$C$31:$D$35,2,FALSE))))</f>
        <v/>
      </c>
      <c r="K335" s="111" t="str">
        <f>IF($G335="","",IF($C335=Listes!$B$32,IF(Forfaitaires!$E335&lt;=Listes!$B$53,(Forfaitaires!$E335*(VLOOKUP(Forfaitaires!$D335,Listes!$A$54:$E$60,2,FALSE))),IF(Forfaitaires!$E335&gt;Listes!$E$53,(Forfaitaires!$E335*(VLOOKUP(Forfaitaires!$D335,Listes!$A$54:$E$60,5,FALSE))),(Forfaitaires!$E335*(VLOOKUP(Forfaitaires!$D335,Listes!$A$54:$E$60,3,FALSE)))+(VLOOKUP(Forfaitaires!$D335,Listes!$A$54:$E$60,4,FALSE))))))</f>
        <v/>
      </c>
      <c r="L335" s="111" t="str">
        <f>IF($G335="","",IF($C335=Listes!$B$31,IF(Forfaitaires!$E335&lt;=Listes!$B$42,(Forfaitaires!$E335*(VLOOKUP(Forfaitaires!$D335,Listes!$A$43:$E$49,2,FALSE))),IF(Forfaitaires!$E335&gt;Listes!$D$42,(Forfaitaires!$E335*(VLOOKUP(Forfaitaires!$D335,Listes!$A$43:$E$49,5,FALSE))),(Forfaitaires!$E335*(VLOOKUP(Forfaitaires!$D335,Listes!$A$43:$E$49,3,FALSE)))+(VLOOKUP(Forfaitaires!$D335,Listes!$A$43:$E$49,4,FALSE))))))</f>
        <v/>
      </c>
      <c r="M335" s="111" t="str">
        <f>IF($G335="","",IF($C335=Listes!$B$34,Listes!$I$31,IF($C335=Listes!$B$35,(VLOOKUP(Forfaitaires!$F335,Listes!$E$31:$F$36,2,FALSE)),IF($C335=Listes!$B$33,IF(Forfaitaires!$E335&lt;Listes!$A$64,Forfaitaires!$E335*Listes!$A$65,IF(Forfaitaires!$E335&gt;Listes!$D$64,Forfaitaires!$E335*Listes!$D$65,((Forfaitaires!$E335*Listes!$B$65)+Listes!$C$65)))))))</f>
        <v/>
      </c>
      <c r="N335" s="114" t="str">
        <f t="shared" si="11"/>
        <v/>
      </c>
      <c r="O335" s="106"/>
    </row>
    <row r="336" spans="1:15" ht="20.100000000000001" customHeight="1" x14ac:dyDescent="0.25">
      <c r="A336" s="51">
        <v>331</v>
      </c>
      <c r="B336" s="24"/>
      <c r="C336" s="24"/>
      <c r="D336" s="24"/>
      <c r="E336" s="24"/>
      <c r="F336" s="24"/>
      <c r="G336" s="139" t="str">
        <f>IF(C336="","",IF(C336="","",(VLOOKUP(C336,Listes!$B$31:$C$35,2,FALSE))))</f>
        <v/>
      </c>
      <c r="H336" s="24" t="str">
        <f t="shared" si="10"/>
        <v/>
      </c>
      <c r="I336" s="292"/>
      <c r="J336" s="114" t="str">
        <f>IF(G336="","",IF(G336="","",(VLOOKUP(G336,Listes!$C$31:$D$35,2,FALSE))))</f>
        <v/>
      </c>
      <c r="K336" s="111" t="str">
        <f>IF($G336="","",IF($C336=Listes!$B$32,IF(Forfaitaires!$E336&lt;=Listes!$B$53,(Forfaitaires!$E336*(VLOOKUP(Forfaitaires!$D336,Listes!$A$54:$E$60,2,FALSE))),IF(Forfaitaires!$E336&gt;Listes!$E$53,(Forfaitaires!$E336*(VLOOKUP(Forfaitaires!$D336,Listes!$A$54:$E$60,5,FALSE))),(Forfaitaires!$E336*(VLOOKUP(Forfaitaires!$D336,Listes!$A$54:$E$60,3,FALSE)))+(VLOOKUP(Forfaitaires!$D336,Listes!$A$54:$E$60,4,FALSE))))))</f>
        <v/>
      </c>
      <c r="L336" s="111" t="str">
        <f>IF($G336="","",IF($C336=Listes!$B$31,IF(Forfaitaires!$E336&lt;=Listes!$B$42,(Forfaitaires!$E336*(VLOOKUP(Forfaitaires!$D336,Listes!$A$43:$E$49,2,FALSE))),IF(Forfaitaires!$E336&gt;Listes!$D$42,(Forfaitaires!$E336*(VLOOKUP(Forfaitaires!$D336,Listes!$A$43:$E$49,5,FALSE))),(Forfaitaires!$E336*(VLOOKUP(Forfaitaires!$D336,Listes!$A$43:$E$49,3,FALSE)))+(VLOOKUP(Forfaitaires!$D336,Listes!$A$43:$E$49,4,FALSE))))))</f>
        <v/>
      </c>
      <c r="M336" s="111" t="str">
        <f>IF($G336="","",IF($C336=Listes!$B$34,Listes!$I$31,IF($C336=Listes!$B$35,(VLOOKUP(Forfaitaires!$F336,Listes!$E$31:$F$36,2,FALSE)),IF($C336=Listes!$B$33,IF(Forfaitaires!$E336&lt;Listes!$A$64,Forfaitaires!$E336*Listes!$A$65,IF(Forfaitaires!$E336&gt;Listes!$D$64,Forfaitaires!$E336*Listes!$D$65,((Forfaitaires!$E336*Listes!$B$65)+Listes!$C$65)))))))</f>
        <v/>
      </c>
      <c r="N336" s="114" t="str">
        <f t="shared" si="11"/>
        <v/>
      </c>
      <c r="O336" s="106"/>
    </row>
    <row r="337" spans="1:15" ht="20.100000000000001" customHeight="1" x14ac:dyDescent="0.25">
      <c r="A337" s="51">
        <v>332</v>
      </c>
      <c r="B337" s="24"/>
      <c r="C337" s="24"/>
      <c r="D337" s="24"/>
      <c r="E337" s="24"/>
      <c r="F337" s="24"/>
      <c r="G337" s="139" t="str">
        <f>IF(C337="","",IF(C337="","",(VLOOKUP(C337,Listes!$B$31:$C$35,2,FALSE))))</f>
        <v/>
      </c>
      <c r="H337" s="24" t="str">
        <f t="shared" si="10"/>
        <v/>
      </c>
      <c r="I337" s="292"/>
      <c r="J337" s="114" t="str">
        <f>IF(G337="","",IF(G337="","",(VLOOKUP(G337,Listes!$C$31:$D$35,2,FALSE))))</f>
        <v/>
      </c>
      <c r="K337" s="111" t="str">
        <f>IF($G337="","",IF($C337=Listes!$B$32,IF(Forfaitaires!$E337&lt;=Listes!$B$53,(Forfaitaires!$E337*(VLOOKUP(Forfaitaires!$D337,Listes!$A$54:$E$60,2,FALSE))),IF(Forfaitaires!$E337&gt;Listes!$E$53,(Forfaitaires!$E337*(VLOOKUP(Forfaitaires!$D337,Listes!$A$54:$E$60,5,FALSE))),(Forfaitaires!$E337*(VLOOKUP(Forfaitaires!$D337,Listes!$A$54:$E$60,3,FALSE)))+(VLOOKUP(Forfaitaires!$D337,Listes!$A$54:$E$60,4,FALSE))))))</f>
        <v/>
      </c>
      <c r="L337" s="111" t="str">
        <f>IF($G337="","",IF($C337=Listes!$B$31,IF(Forfaitaires!$E337&lt;=Listes!$B$42,(Forfaitaires!$E337*(VLOOKUP(Forfaitaires!$D337,Listes!$A$43:$E$49,2,FALSE))),IF(Forfaitaires!$E337&gt;Listes!$D$42,(Forfaitaires!$E337*(VLOOKUP(Forfaitaires!$D337,Listes!$A$43:$E$49,5,FALSE))),(Forfaitaires!$E337*(VLOOKUP(Forfaitaires!$D337,Listes!$A$43:$E$49,3,FALSE)))+(VLOOKUP(Forfaitaires!$D337,Listes!$A$43:$E$49,4,FALSE))))))</f>
        <v/>
      </c>
      <c r="M337" s="111" t="str">
        <f>IF($G337="","",IF($C337=Listes!$B$34,Listes!$I$31,IF($C337=Listes!$B$35,(VLOOKUP(Forfaitaires!$F337,Listes!$E$31:$F$36,2,FALSE)),IF($C337=Listes!$B$33,IF(Forfaitaires!$E337&lt;Listes!$A$64,Forfaitaires!$E337*Listes!$A$65,IF(Forfaitaires!$E337&gt;Listes!$D$64,Forfaitaires!$E337*Listes!$D$65,((Forfaitaires!$E337*Listes!$B$65)+Listes!$C$65)))))))</f>
        <v/>
      </c>
      <c r="N337" s="114" t="str">
        <f t="shared" si="11"/>
        <v/>
      </c>
      <c r="O337" s="106"/>
    </row>
    <row r="338" spans="1:15" ht="20.100000000000001" customHeight="1" x14ac:dyDescent="0.25">
      <c r="A338" s="51">
        <v>333</v>
      </c>
      <c r="B338" s="24"/>
      <c r="C338" s="24"/>
      <c r="D338" s="24"/>
      <c r="E338" s="24"/>
      <c r="F338" s="24"/>
      <c r="G338" s="139" t="str">
        <f>IF(C338="","",IF(C338="","",(VLOOKUP(C338,Listes!$B$31:$C$35,2,FALSE))))</f>
        <v/>
      </c>
      <c r="H338" s="24" t="str">
        <f t="shared" si="10"/>
        <v/>
      </c>
      <c r="I338" s="292"/>
      <c r="J338" s="114" t="str">
        <f>IF(G338="","",IF(G338="","",(VLOOKUP(G338,Listes!$C$31:$D$35,2,FALSE))))</f>
        <v/>
      </c>
      <c r="K338" s="111" t="str">
        <f>IF($G338="","",IF($C338=Listes!$B$32,IF(Forfaitaires!$E338&lt;=Listes!$B$53,(Forfaitaires!$E338*(VLOOKUP(Forfaitaires!$D338,Listes!$A$54:$E$60,2,FALSE))),IF(Forfaitaires!$E338&gt;Listes!$E$53,(Forfaitaires!$E338*(VLOOKUP(Forfaitaires!$D338,Listes!$A$54:$E$60,5,FALSE))),(Forfaitaires!$E338*(VLOOKUP(Forfaitaires!$D338,Listes!$A$54:$E$60,3,FALSE)))+(VLOOKUP(Forfaitaires!$D338,Listes!$A$54:$E$60,4,FALSE))))))</f>
        <v/>
      </c>
      <c r="L338" s="111" t="str">
        <f>IF($G338="","",IF($C338=Listes!$B$31,IF(Forfaitaires!$E338&lt;=Listes!$B$42,(Forfaitaires!$E338*(VLOOKUP(Forfaitaires!$D338,Listes!$A$43:$E$49,2,FALSE))),IF(Forfaitaires!$E338&gt;Listes!$D$42,(Forfaitaires!$E338*(VLOOKUP(Forfaitaires!$D338,Listes!$A$43:$E$49,5,FALSE))),(Forfaitaires!$E338*(VLOOKUP(Forfaitaires!$D338,Listes!$A$43:$E$49,3,FALSE)))+(VLOOKUP(Forfaitaires!$D338,Listes!$A$43:$E$49,4,FALSE))))))</f>
        <v/>
      </c>
      <c r="M338" s="111" t="str">
        <f>IF($G338="","",IF($C338=Listes!$B$34,Listes!$I$31,IF($C338=Listes!$B$35,(VLOOKUP(Forfaitaires!$F338,Listes!$E$31:$F$36,2,FALSE)),IF($C338=Listes!$B$33,IF(Forfaitaires!$E338&lt;Listes!$A$64,Forfaitaires!$E338*Listes!$A$65,IF(Forfaitaires!$E338&gt;Listes!$D$64,Forfaitaires!$E338*Listes!$D$65,((Forfaitaires!$E338*Listes!$B$65)+Listes!$C$65)))))))</f>
        <v/>
      </c>
      <c r="N338" s="114" t="str">
        <f t="shared" si="11"/>
        <v/>
      </c>
      <c r="O338" s="106"/>
    </row>
    <row r="339" spans="1:15" ht="20.100000000000001" customHeight="1" x14ac:dyDescent="0.25">
      <c r="A339" s="51">
        <v>334</v>
      </c>
      <c r="B339" s="24"/>
      <c r="C339" s="24"/>
      <c r="D339" s="24"/>
      <c r="E339" s="24"/>
      <c r="F339" s="24"/>
      <c r="G339" s="139" t="str">
        <f>IF(C339="","",IF(C339="","",(VLOOKUP(C339,Listes!$B$31:$C$35,2,FALSE))))</f>
        <v/>
      </c>
      <c r="H339" s="24" t="str">
        <f t="shared" si="10"/>
        <v/>
      </c>
      <c r="I339" s="292"/>
      <c r="J339" s="114" t="str">
        <f>IF(G339="","",IF(G339="","",(VLOOKUP(G339,Listes!$C$31:$D$35,2,FALSE))))</f>
        <v/>
      </c>
      <c r="K339" s="111" t="str">
        <f>IF($G339="","",IF($C339=Listes!$B$32,IF(Forfaitaires!$E339&lt;=Listes!$B$53,(Forfaitaires!$E339*(VLOOKUP(Forfaitaires!$D339,Listes!$A$54:$E$60,2,FALSE))),IF(Forfaitaires!$E339&gt;Listes!$E$53,(Forfaitaires!$E339*(VLOOKUP(Forfaitaires!$D339,Listes!$A$54:$E$60,5,FALSE))),(Forfaitaires!$E339*(VLOOKUP(Forfaitaires!$D339,Listes!$A$54:$E$60,3,FALSE)))+(VLOOKUP(Forfaitaires!$D339,Listes!$A$54:$E$60,4,FALSE))))))</f>
        <v/>
      </c>
      <c r="L339" s="111" t="str">
        <f>IF($G339="","",IF($C339=Listes!$B$31,IF(Forfaitaires!$E339&lt;=Listes!$B$42,(Forfaitaires!$E339*(VLOOKUP(Forfaitaires!$D339,Listes!$A$43:$E$49,2,FALSE))),IF(Forfaitaires!$E339&gt;Listes!$D$42,(Forfaitaires!$E339*(VLOOKUP(Forfaitaires!$D339,Listes!$A$43:$E$49,5,FALSE))),(Forfaitaires!$E339*(VLOOKUP(Forfaitaires!$D339,Listes!$A$43:$E$49,3,FALSE)))+(VLOOKUP(Forfaitaires!$D339,Listes!$A$43:$E$49,4,FALSE))))))</f>
        <v/>
      </c>
      <c r="M339" s="111" t="str">
        <f>IF($G339="","",IF($C339=Listes!$B$34,Listes!$I$31,IF($C339=Listes!$B$35,(VLOOKUP(Forfaitaires!$F339,Listes!$E$31:$F$36,2,FALSE)),IF($C339=Listes!$B$33,IF(Forfaitaires!$E339&lt;Listes!$A$64,Forfaitaires!$E339*Listes!$A$65,IF(Forfaitaires!$E339&gt;Listes!$D$64,Forfaitaires!$E339*Listes!$D$65,((Forfaitaires!$E339*Listes!$B$65)+Listes!$C$65)))))))</f>
        <v/>
      </c>
      <c r="N339" s="114" t="str">
        <f t="shared" si="11"/>
        <v/>
      </c>
      <c r="O339" s="106"/>
    </row>
    <row r="340" spans="1:15" ht="20.100000000000001" customHeight="1" x14ac:dyDescent="0.25">
      <c r="A340" s="51">
        <v>335</v>
      </c>
      <c r="B340" s="24"/>
      <c r="C340" s="24"/>
      <c r="D340" s="24"/>
      <c r="E340" s="24"/>
      <c r="F340" s="24"/>
      <c r="G340" s="139" t="str">
        <f>IF(C340="","",IF(C340="","",(VLOOKUP(C340,Listes!$B$31:$C$35,2,FALSE))))</f>
        <v/>
      </c>
      <c r="H340" s="24" t="str">
        <f t="shared" si="10"/>
        <v/>
      </c>
      <c r="I340" s="292"/>
      <c r="J340" s="114" t="str">
        <f>IF(G340="","",IF(G340="","",(VLOOKUP(G340,Listes!$C$31:$D$35,2,FALSE))))</f>
        <v/>
      </c>
      <c r="K340" s="111" t="str">
        <f>IF($G340="","",IF($C340=Listes!$B$32,IF(Forfaitaires!$E340&lt;=Listes!$B$53,(Forfaitaires!$E340*(VLOOKUP(Forfaitaires!$D340,Listes!$A$54:$E$60,2,FALSE))),IF(Forfaitaires!$E340&gt;Listes!$E$53,(Forfaitaires!$E340*(VLOOKUP(Forfaitaires!$D340,Listes!$A$54:$E$60,5,FALSE))),(Forfaitaires!$E340*(VLOOKUP(Forfaitaires!$D340,Listes!$A$54:$E$60,3,FALSE)))+(VLOOKUP(Forfaitaires!$D340,Listes!$A$54:$E$60,4,FALSE))))))</f>
        <v/>
      </c>
      <c r="L340" s="111" t="str">
        <f>IF($G340="","",IF($C340=Listes!$B$31,IF(Forfaitaires!$E340&lt;=Listes!$B$42,(Forfaitaires!$E340*(VLOOKUP(Forfaitaires!$D340,Listes!$A$43:$E$49,2,FALSE))),IF(Forfaitaires!$E340&gt;Listes!$D$42,(Forfaitaires!$E340*(VLOOKUP(Forfaitaires!$D340,Listes!$A$43:$E$49,5,FALSE))),(Forfaitaires!$E340*(VLOOKUP(Forfaitaires!$D340,Listes!$A$43:$E$49,3,FALSE)))+(VLOOKUP(Forfaitaires!$D340,Listes!$A$43:$E$49,4,FALSE))))))</f>
        <v/>
      </c>
      <c r="M340" s="111" t="str">
        <f>IF($G340="","",IF($C340=Listes!$B$34,Listes!$I$31,IF($C340=Listes!$B$35,(VLOOKUP(Forfaitaires!$F340,Listes!$E$31:$F$36,2,FALSE)),IF($C340=Listes!$B$33,IF(Forfaitaires!$E340&lt;Listes!$A$64,Forfaitaires!$E340*Listes!$A$65,IF(Forfaitaires!$E340&gt;Listes!$D$64,Forfaitaires!$E340*Listes!$D$65,((Forfaitaires!$E340*Listes!$B$65)+Listes!$C$65)))))))</f>
        <v/>
      </c>
      <c r="N340" s="114" t="str">
        <f t="shared" si="11"/>
        <v/>
      </c>
      <c r="O340" s="106"/>
    </row>
    <row r="341" spans="1:15" ht="20.100000000000001" customHeight="1" x14ac:dyDescent="0.25">
      <c r="A341" s="51">
        <v>336</v>
      </c>
      <c r="B341" s="24"/>
      <c r="C341" s="24"/>
      <c r="D341" s="24"/>
      <c r="E341" s="24"/>
      <c r="F341" s="24"/>
      <c r="G341" s="139" t="str">
        <f>IF(C341="","",IF(C341="","",(VLOOKUP(C341,Listes!$B$31:$C$35,2,FALSE))))</f>
        <v/>
      </c>
      <c r="H341" s="24" t="str">
        <f t="shared" si="10"/>
        <v/>
      </c>
      <c r="I341" s="292"/>
      <c r="J341" s="114" t="str">
        <f>IF(G341="","",IF(G341="","",(VLOOKUP(G341,Listes!$C$31:$D$35,2,FALSE))))</f>
        <v/>
      </c>
      <c r="K341" s="111" t="str">
        <f>IF($G341="","",IF($C341=Listes!$B$32,IF(Forfaitaires!$E341&lt;=Listes!$B$53,(Forfaitaires!$E341*(VLOOKUP(Forfaitaires!$D341,Listes!$A$54:$E$60,2,FALSE))),IF(Forfaitaires!$E341&gt;Listes!$E$53,(Forfaitaires!$E341*(VLOOKUP(Forfaitaires!$D341,Listes!$A$54:$E$60,5,FALSE))),(Forfaitaires!$E341*(VLOOKUP(Forfaitaires!$D341,Listes!$A$54:$E$60,3,FALSE)))+(VLOOKUP(Forfaitaires!$D341,Listes!$A$54:$E$60,4,FALSE))))))</f>
        <v/>
      </c>
      <c r="L341" s="111" t="str">
        <f>IF($G341="","",IF($C341=Listes!$B$31,IF(Forfaitaires!$E341&lt;=Listes!$B$42,(Forfaitaires!$E341*(VLOOKUP(Forfaitaires!$D341,Listes!$A$43:$E$49,2,FALSE))),IF(Forfaitaires!$E341&gt;Listes!$D$42,(Forfaitaires!$E341*(VLOOKUP(Forfaitaires!$D341,Listes!$A$43:$E$49,5,FALSE))),(Forfaitaires!$E341*(VLOOKUP(Forfaitaires!$D341,Listes!$A$43:$E$49,3,FALSE)))+(VLOOKUP(Forfaitaires!$D341,Listes!$A$43:$E$49,4,FALSE))))))</f>
        <v/>
      </c>
      <c r="M341" s="111" t="str">
        <f>IF($G341="","",IF($C341=Listes!$B$34,Listes!$I$31,IF($C341=Listes!$B$35,(VLOOKUP(Forfaitaires!$F341,Listes!$E$31:$F$36,2,FALSE)),IF($C341=Listes!$B$33,IF(Forfaitaires!$E341&lt;Listes!$A$64,Forfaitaires!$E341*Listes!$A$65,IF(Forfaitaires!$E341&gt;Listes!$D$64,Forfaitaires!$E341*Listes!$D$65,((Forfaitaires!$E341*Listes!$B$65)+Listes!$C$65)))))))</f>
        <v/>
      </c>
      <c r="N341" s="114" t="str">
        <f t="shared" si="11"/>
        <v/>
      </c>
      <c r="O341" s="106"/>
    </row>
    <row r="342" spans="1:15" ht="20.100000000000001" customHeight="1" x14ac:dyDescent="0.25">
      <c r="A342" s="51">
        <v>337</v>
      </c>
      <c r="B342" s="24"/>
      <c r="C342" s="24"/>
      <c r="D342" s="24"/>
      <c r="E342" s="24"/>
      <c r="F342" s="24"/>
      <c r="G342" s="139" t="str">
        <f>IF(C342="","",IF(C342="","",(VLOOKUP(C342,Listes!$B$31:$C$35,2,FALSE))))</f>
        <v/>
      </c>
      <c r="H342" s="24" t="str">
        <f t="shared" si="10"/>
        <v/>
      </c>
      <c r="I342" s="292"/>
      <c r="J342" s="114" t="str">
        <f>IF(G342="","",IF(G342="","",(VLOOKUP(G342,Listes!$C$31:$D$35,2,FALSE))))</f>
        <v/>
      </c>
      <c r="K342" s="111" t="str">
        <f>IF($G342="","",IF($C342=Listes!$B$32,IF(Forfaitaires!$E342&lt;=Listes!$B$53,(Forfaitaires!$E342*(VLOOKUP(Forfaitaires!$D342,Listes!$A$54:$E$60,2,FALSE))),IF(Forfaitaires!$E342&gt;Listes!$E$53,(Forfaitaires!$E342*(VLOOKUP(Forfaitaires!$D342,Listes!$A$54:$E$60,5,FALSE))),(Forfaitaires!$E342*(VLOOKUP(Forfaitaires!$D342,Listes!$A$54:$E$60,3,FALSE)))+(VLOOKUP(Forfaitaires!$D342,Listes!$A$54:$E$60,4,FALSE))))))</f>
        <v/>
      </c>
      <c r="L342" s="111" t="str">
        <f>IF($G342="","",IF($C342=Listes!$B$31,IF(Forfaitaires!$E342&lt;=Listes!$B$42,(Forfaitaires!$E342*(VLOOKUP(Forfaitaires!$D342,Listes!$A$43:$E$49,2,FALSE))),IF(Forfaitaires!$E342&gt;Listes!$D$42,(Forfaitaires!$E342*(VLOOKUP(Forfaitaires!$D342,Listes!$A$43:$E$49,5,FALSE))),(Forfaitaires!$E342*(VLOOKUP(Forfaitaires!$D342,Listes!$A$43:$E$49,3,FALSE)))+(VLOOKUP(Forfaitaires!$D342,Listes!$A$43:$E$49,4,FALSE))))))</f>
        <v/>
      </c>
      <c r="M342" s="111" t="str">
        <f>IF($G342="","",IF($C342=Listes!$B$34,Listes!$I$31,IF($C342=Listes!$B$35,(VLOOKUP(Forfaitaires!$F342,Listes!$E$31:$F$36,2,FALSE)),IF($C342=Listes!$B$33,IF(Forfaitaires!$E342&lt;Listes!$A$64,Forfaitaires!$E342*Listes!$A$65,IF(Forfaitaires!$E342&gt;Listes!$D$64,Forfaitaires!$E342*Listes!$D$65,((Forfaitaires!$E342*Listes!$B$65)+Listes!$C$65)))))))</f>
        <v/>
      </c>
      <c r="N342" s="114" t="str">
        <f t="shared" si="11"/>
        <v/>
      </c>
      <c r="O342" s="106"/>
    </row>
    <row r="343" spans="1:15" ht="20.100000000000001" customHeight="1" x14ac:dyDescent="0.25">
      <c r="A343" s="51">
        <v>338</v>
      </c>
      <c r="B343" s="24"/>
      <c r="C343" s="24"/>
      <c r="D343" s="24"/>
      <c r="E343" s="24"/>
      <c r="F343" s="24"/>
      <c r="G343" s="139" t="str">
        <f>IF(C343="","",IF(C343="","",(VLOOKUP(C343,Listes!$B$31:$C$35,2,FALSE))))</f>
        <v/>
      </c>
      <c r="H343" s="24" t="str">
        <f t="shared" si="10"/>
        <v/>
      </c>
      <c r="I343" s="292"/>
      <c r="J343" s="114" t="str">
        <f>IF(G343="","",IF(G343="","",(VLOOKUP(G343,Listes!$C$31:$D$35,2,FALSE))))</f>
        <v/>
      </c>
      <c r="K343" s="111" t="str">
        <f>IF($G343="","",IF($C343=Listes!$B$32,IF(Forfaitaires!$E343&lt;=Listes!$B$53,(Forfaitaires!$E343*(VLOOKUP(Forfaitaires!$D343,Listes!$A$54:$E$60,2,FALSE))),IF(Forfaitaires!$E343&gt;Listes!$E$53,(Forfaitaires!$E343*(VLOOKUP(Forfaitaires!$D343,Listes!$A$54:$E$60,5,FALSE))),(Forfaitaires!$E343*(VLOOKUP(Forfaitaires!$D343,Listes!$A$54:$E$60,3,FALSE)))+(VLOOKUP(Forfaitaires!$D343,Listes!$A$54:$E$60,4,FALSE))))))</f>
        <v/>
      </c>
      <c r="L343" s="111" t="str">
        <f>IF($G343="","",IF($C343=Listes!$B$31,IF(Forfaitaires!$E343&lt;=Listes!$B$42,(Forfaitaires!$E343*(VLOOKUP(Forfaitaires!$D343,Listes!$A$43:$E$49,2,FALSE))),IF(Forfaitaires!$E343&gt;Listes!$D$42,(Forfaitaires!$E343*(VLOOKUP(Forfaitaires!$D343,Listes!$A$43:$E$49,5,FALSE))),(Forfaitaires!$E343*(VLOOKUP(Forfaitaires!$D343,Listes!$A$43:$E$49,3,FALSE)))+(VLOOKUP(Forfaitaires!$D343,Listes!$A$43:$E$49,4,FALSE))))))</f>
        <v/>
      </c>
      <c r="M343" s="111" t="str">
        <f>IF($G343="","",IF($C343=Listes!$B$34,Listes!$I$31,IF($C343=Listes!$B$35,(VLOOKUP(Forfaitaires!$F343,Listes!$E$31:$F$36,2,FALSE)),IF($C343=Listes!$B$33,IF(Forfaitaires!$E343&lt;Listes!$A$64,Forfaitaires!$E343*Listes!$A$65,IF(Forfaitaires!$E343&gt;Listes!$D$64,Forfaitaires!$E343*Listes!$D$65,((Forfaitaires!$E343*Listes!$B$65)+Listes!$C$65)))))))</f>
        <v/>
      </c>
      <c r="N343" s="114" t="str">
        <f t="shared" si="11"/>
        <v/>
      </c>
      <c r="O343" s="106"/>
    </row>
    <row r="344" spans="1:15" ht="20.100000000000001" customHeight="1" x14ac:dyDescent="0.25">
      <c r="A344" s="51">
        <v>339</v>
      </c>
      <c r="B344" s="24"/>
      <c r="C344" s="24"/>
      <c r="D344" s="24"/>
      <c r="E344" s="24"/>
      <c r="F344" s="24"/>
      <c r="G344" s="139" t="str">
        <f>IF(C344="","",IF(C344="","",(VLOOKUP(C344,Listes!$B$31:$C$35,2,FALSE))))</f>
        <v/>
      </c>
      <c r="H344" s="24" t="str">
        <f t="shared" si="10"/>
        <v/>
      </c>
      <c r="I344" s="292"/>
      <c r="J344" s="114" t="str">
        <f>IF(G344="","",IF(G344="","",(VLOOKUP(G344,Listes!$C$31:$D$35,2,FALSE))))</f>
        <v/>
      </c>
      <c r="K344" s="111" t="str">
        <f>IF($G344="","",IF($C344=Listes!$B$32,IF(Forfaitaires!$E344&lt;=Listes!$B$53,(Forfaitaires!$E344*(VLOOKUP(Forfaitaires!$D344,Listes!$A$54:$E$60,2,FALSE))),IF(Forfaitaires!$E344&gt;Listes!$E$53,(Forfaitaires!$E344*(VLOOKUP(Forfaitaires!$D344,Listes!$A$54:$E$60,5,FALSE))),(Forfaitaires!$E344*(VLOOKUP(Forfaitaires!$D344,Listes!$A$54:$E$60,3,FALSE)))+(VLOOKUP(Forfaitaires!$D344,Listes!$A$54:$E$60,4,FALSE))))))</f>
        <v/>
      </c>
      <c r="L344" s="111" t="str">
        <f>IF($G344="","",IF($C344=Listes!$B$31,IF(Forfaitaires!$E344&lt;=Listes!$B$42,(Forfaitaires!$E344*(VLOOKUP(Forfaitaires!$D344,Listes!$A$43:$E$49,2,FALSE))),IF(Forfaitaires!$E344&gt;Listes!$D$42,(Forfaitaires!$E344*(VLOOKUP(Forfaitaires!$D344,Listes!$A$43:$E$49,5,FALSE))),(Forfaitaires!$E344*(VLOOKUP(Forfaitaires!$D344,Listes!$A$43:$E$49,3,FALSE)))+(VLOOKUP(Forfaitaires!$D344,Listes!$A$43:$E$49,4,FALSE))))))</f>
        <v/>
      </c>
      <c r="M344" s="111" t="str">
        <f>IF($G344="","",IF($C344=Listes!$B$34,Listes!$I$31,IF($C344=Listes!$B$35,(VLOOKUP(Forfaitaires!$F344,Listes!$E$31:$F$36,2,FALSE)),IF($C344=Listes!$B$33,IF(Forfaitaires!$E344&lt;Listes!$A$64,Forfaitaires!$E344*Listes!$A$65,IF(Forfaitaires!$E344&gt;Listes!$D$64,Forfaitaires!$E344*Listes!$D$65,((Forfaitaires!$E344*Listes!$B$65)+Listes!$C$65)))))))</f>
        <v/>
      </c>
      <c r="N344" s="114" t="str">
        <f t="shared" si="11"/>
        <v/>
      </c>
      <c r="O344" s="106"/>
    </row>
    <row r="345" spans="1:15" ht="20.100000000000001" customHeight="1" x14ac:dyDescent="0.25">
      <c r="A345" s="51">
        <v>340</v>
      </c>
      <c r="B345" s="24"/>
      <c r="C345" s="24"/>
      <c r="D345" s="24"/>
      <c r="E345" s="24"/>
      <c r="F345" s="24"/>
      <c r="G345" s="139" t="str">
        <f>IF(C345="","",IF(C345="","",(VLOOKUP(C345,Listes!$B$31:$C$35,2,FALSE))))</f>
        <v/>
      </c>
      <c r="H345" s="24" t="str">
        <f t="shared" si="10"/>
        <v/>
      </c>
      <c r="I345" s="292"/>
      <c r="J345" s="114" t="str">
        <f>IF(G345="","",IF(G345="","",(VLOOKUP(G345,Listes!$C$31:$D$35,2,FALSE))))</f>
        <v/>
      </c>
      <c r="K345" s="111" t="str">
        <f>IF($G345="","",IF($C345=Listes!$B$32,IF(Forfaitaires!$E345&lt;=Listes!$B$53,(Forfaitaires!$E345*(VLOOKUP(Forfaitaires!$D345,Listes!$A$54:$E$60,2,FALSE))),IF(Forfaitaires!$E345&gt;Listes!$E$53,(Forfaitaires!$E345*(VLOOKUP(Forfaitaires!$D345,Listes!$A$54:$E$60,5,FALSE))),(Forfaitaires!$E345*(VLOOKUP(Forfaitaires!$D345,Listes!$A$54:$E$60,3,FALSE)))+(VLOOKUP(Forfaitaires!$D345,Listes!$A$54:$E$60,4,FALSE))))))</f>
        <v/>
      </c>
      <c r="L345" s="111" t="str">
        <f>IF($G345="","",IF($C345=Listes!$B$31,IF(Forfaitaires!$E345&lt;=Listes!$B$42,(Forfaitaires!$E345*(VLOOKUP(Forfaitaires!$D345,Listes!$A$43:$E$49,2,FALSE))),IF(Forfaitaires!$E345&gt;Listes!$D$42,(Forfaitaires!$E345*(VLOOKUP(Forfaitaires!$D345,Listes!$A$43:$E$49,5,FALSE))),(Forfaitaires!$E345*(VLOOKUP(Forfaitaires!$D345,Listes!$A$43:$E$49,3,FALSE)))+(VLOOKUP(Forfaitaires!$D345,Listes!$A$43:$E$49,4,FALSE))))))</f>
        <v/>
      </c>
      <c r="M345" s="111" t="str">
        <f>IF($G345="","",IF($C345=Listes!$B$34,Listes!$I$31,IF($C345=Listes!$B$35,(VLOOKUP(Forfaitaires!$F345,Listes!$E$31:$F$36,2,FALSE)),IF($C345=Listes!$B$33,IF(Forfaitaires!$E345&lt;Listes!$A$64,Forfaitaires!$E345*Listes!$A$65,IF(Forfaitaires!$E345&gt;Listes!$D$64,Forfaitaires!$E345*Listes!$D$65,((Forfaitaires!$E345*Listes!$B$65)+Listes!$C$65)))))))</f>
        <v/>
      </c>
      <c r="N345" s="114" t="str">
        <f t="shared" si="11"/>
        <v/>
      </c>
      <c r="O345" s="106"/>
    </row>
    <row r="346" spans="1:15" ht="20.100000000000001" customHeight="1" x14ac:dyDescent="0.25">
      <c r="A346" s="51">
        <v>341</v>
      </c>
      <c r="B346" s="24"/>
      <c r="C346" s="24"/>
      <c r="D346" s="24"/>
      <c r="E346" s="24"/>
      <c r="F346" s="24"/>
      <c r="G346" s="139" t="str">
        <f>IF(C346="","",IF(C346="","",(VLOOKUP(C346,Listes!$B$31:$C$35,2,FALSE))))</f>
        <v/>
      </c>
      <c r="H346" s="24" t="str">
        <f t="shared" si="10"/>
        <v/>
      </c>
      <c r="I346" s="292"/>
      <c r="J346" s="114" t="str">
        <f>IF(G346="","",IF(G346="","",(VLOOKUP(G346,Listes!$C$31:$D$35,2,FALSE))))</f>
        <v/>
      </c>
      <c r="K346" s="111" t="str">
        <f>IF($G346="","",IF($C346=Listes!$B$32,IF(Forfaitaires!$E346&lt;=Listes!$B$53,(Forfaitaires!$E346*(VLOOKUP(Forfaitaires!$D346,Listes!$A$54:$E$60,2,FALSE))),IF(Forfaitaires!$E346&gt;Listes!$E$53,(Forfaitaires!$E346*(VLOOKUP(Forfaitaires!$D346,Listes!$A$54:$E$60,5,FALSE))),(Forfaitaires!$E346*(VLOOKUP(Forfaitaires!$D346,Listes!$A$54:$E$60,3,FALSE)))+(VLOOKUP(Forfaitaires!$D346,Listes!$A$54:$E$60,4,FALSE))))))</f>
        <v/>
      </c>
      <c r="L346" s="111" t="str">
        <f>IF($G346="","",IF($C346=Listes!$B$31,IF(Forfaitaires!$E346&lt;=Listes!$B$42,(Forfaitaires!$E346*(VLOOKUP(Forfaitaires!$D346,Listes!$A$43:$E$49,2,FALSE))),IF(Forfaitaires!$E346&gt;Listes!$D$42,(Forfaitaires!$E346*(VLOOKUP(Forfaitaires!$D346,Listes!$A$43:$E$49,5,FALSE))),(Forfaitaires!$E346*(VLOOKUP(Forfaitaires!$D346,Listes!$A$43:$E$49,3,FALSE)))+(VLOOKUP(Forfaitaires!$D346,Listes!$A$43:$E$49,4,FALSE))))))</f>
        <v/>
      </c>
      <c r="M346" s="111" t="str">
        <f>IF($G346="","",IF($C346=Listes!$B$34,Listes!$I$31,IF($C346=Listes!$B$35,(VLOOKUP(Forfaitaires!$F346,Listes!$E$31:$F$36,2,FALSE)),IF($C346=Listes!$B$33,IF(Forfaitaires!$E346&lt;Listes!$A$64,Forfaitaires!$E346*Listes!$A$65,IF(Forfaitaires!$E346&gt;Listes!$D$64,Forfaitaires!$E346*Listes!$D$65,((Forfaitaires!$E346*Listes!$B$65)+Listes!$C$65)))))))</f>
        <v/>
      </c>
      <c r="N346" s="114" t="str">
        <f t="shared" si="11"/>
        <v/>
      </c>
      <c r="O346" s="106"/>
    </row>
    <row r="347" spans="1:15" ht="20.100000000000001" customHeight="1" x14ac:dyDescent="0.25">
      <c r="A347" s="51">
        <v>342</v>
      </c>
      <c r="B347" s="24"/>
      <c r="C347" s="24"/>
      <c r="D347" s="24"/>
      <c r="E347" s="24"/>
      <c r="F347" s="24"/>
      <c r="G347" s="139" t="str">
        <f>IF(C347="","",IF(C347="","",(VLOOKUP(C347,Listes!$B$31:$C$35,2,FALSE))))</f>
        <v/>
      </c>
      <c r="H347" s="24" t="str">
        <f t="shared" si="10"/>
        <v/>
      </c>
      <c r="I347" s="292"/>
      <c r="J347" s="114" t="str">
        <f>IF(G347="","",IF(G347="","",(VLOOKUP(G347,Listes!$C$31:$D$35,2,FALSE))))</f>
        <v/>
      </c>
      <c r="K347" s="111" t="str">
        <f>IF($G347="","",IF($C347=Listes!$B$32,IF(Forfaitaires!$E347&lt;=Listes!$B$53,(Forfaitaires!$E347*(VLOOKUP(Forfaitaires!$D347,Listes!$A$54:$E$60,2,FALSE))),IF(Forfaitaires!$E347&gt;Listes!$E$53,(Forfaitaires!$E347*(VLOOKUP(Forfaitaires!$D347,Listes!$A$54:$E$60,5,FALSE))),(Forfaitaires!$E347*(VLOOKUP(Forfaitaires!$D347,Listes!$A$54:$E$60,3,FALSE)))+(VLOOKUP(Forfaitaires!$D347,Listes!$A$54:$E$60,4,FALSE))))))</f>
        <v/>
      </c>
      <c r="L347" s="111" t="str">
        <f>IF($G347="","",IF($C347=Listes!$B$31,IF(Forfaitaires!$E347&lt;=Listes!$B$42,(Forfaitaires!$E347*(VLOOKUP(Forfaitaires!$D347,Listes!$A$43:$E$49,2,FALSE))),IF(Forfaitaires!$E347&gt;Listes!$D$42,(Forfaitaires!$E347*(VLOOKUP(Forfaitaires!$D347,Listes!$A$43:$E$49,5,FALSE))),(Forfaitaires!$E347*(VLOOKUP(Forfaitaires!$D347,Listes!$A$43:$E$49,3,FALSE)))+(VLOOKUP(Forfaitaires!$D347,Listes!$A$43:$E$49,4,FALSE))))))</f>
        <v/>
      </c>
      <c r="M347" s="111" t="str">
        <f>IF($G347="","",IF($C347=Listes!$B$34,Listes!$I$31,IF($C347=Listes!$B$35,(VLOOKUP(Forfaitaires!$F347,Listes!$E$31:$F$36,2,FALSE)),IF($C347=Listes!$B$33,IF(Forfaitaires!$E347&lt;Listes!$A$64,Forfaitaires!$E347*Listes!$A$65,IF(Forfaitaires!$E347&gt;Listes!$D$64,Forfaitaires!$E347*Listes!$D$65,((Forfaitaires!$E347*Listes!$B$65)+Listes!$C$65)))))))</f>
        <v/>
      </c>
      <c r="N347" s="114" t="str">
        <f t="shared" si="11"/>
        <v/>
      </c>
      <c r="O347" s="106"/>
    </row>
    <row r="348" spans="1:15" ht="20.100000000000001" customHeight="1" x14ac:dyDescent="0.25">
      <c r="A348" s="51">
        <v>343</v>
      </c>
      <c r="B348" s="24"/>
      <c r="C348" s="24"/>
      <c r="D348" s="24"/>
      <c r="E348" s="24"/>
      <c r="F348" s="24"/>
      <c r="G348" s="139" t="str">
        <f>IF(C348="","",IF(C348="","",(VLOOKUP(C348,Listes!$B$31:$C$35,2,FALSE))))</f>
        <v/>
      </c>
      <c r="H348" s="24" t="str">
        <f t="shared" si="10"/>
        <v/>
      </c>
      <c r="I348" s="292"/>
      <c r="J348" s="114" t="str">
        <f>IF(G348="","",IF(G348="","",(VLOOKUP(G348,Listes!$C$31:$D$35,2,FALSE))))</f>
        <v/>
      </c>
      <c r="K348" s="111" t="str">
        <f>IF($G348="","",IF($C348=Listes!$B$32,IF(Forfaitaires!$E348&lt;=Listes!$B$53,(Forfaitaires!$E348*(VLOOKUP(Forfaitaires!$D348,Listes!$A$54:$E$60,2,FALSE))),IF(Forfaitaires!$E348&gt;Listes!$E$53,(Forfaitaires!$E348*(VLOOKUP(Forfaitaires!$D348,Listes!$A$54:$E$60,5,FALSE))),(Forfaitaires!$E348*(VLOOKUP(Forfaitaires!$D348,Listes!$A$54:$E$60,3,FALSE)))+(VLOOKUP(Forfaitaires!$D348,Listes!$A$54:$E$60,4,FALSE))))))</f>
        <v/>
      </c>
      <c r="L348" s="111" t="str">
        <f>IF($G348="","",IF($C348=Listes!$B$31,IF(Forfaitaires!$E348&lt;=Listes!$B$42,(Forfaitaires!$E348*(VLOOKUP(Forfaitaires!$D348,Listes!$A$43:$E$49,2,FALSE))),IF(Forfaitaires!$E348&gt;Listes!$D$42,(Forfaitaires!$E348*(VLOOKUP(Forfaitaires!$D348,Listes!$A$43:$E$49,5,FALSE))),(Forfaitaires!$E348*(VLOOKUP(Forfaitaires!$D348,Listes!$A$43:$E$49,3,FALSE)))+(VLOOKUP(Forfaitaires!$D348,Listes!$A$43:$E$49,4,FALSE))))))</f>
        <v/>
      </c>
      <c r="M348" s="111" t="str">
        <f>IF($G348="","",IF($C348=Listes!$B$34,Listes!$I$31,IF($C348=Listes!$B$35,(VLOOKUP(Forfaitaires!$F348,Listes!$E$31:$F$36,2,FALSE)),IF($C348=Listes!$B$33,IF(Forfaitaires!$E348&lt;Listes!$A$64,Forfaitaires!$E348*Listes!$A$65,IF(Forfaitaires!$E348&gt;Listes!$D$64,Forfaitaires!$E348*Listes!$D$65,((Forfaitaires!$E348*Listes!$B$65)+Listes!$C$65)))))))</f>
        <v/>
      </c>
      <c r="N348" s="114" t="str">
        <f t="shared" si="11"/>
        <v/>
      </c>
      <c r="O348" s="106"/>
    </row>
    <row r="349" spans="1:15" ht="20.100000000000001" customHeight="1" x14ac:dyDescent="0.25">
      <c r="A349" s="51">
        <v>344</v>
      </c>
      <c r="B349" s="24"/>
      <c r="C349" s="24"/>
      <c r="D349" s="24"/>
      <c r="E349" s="24"/>
      <c r="F349" s="24"/>
      <c r="G349" s="139" t="str">
        <f>IF(C349="","",IF(C349="","",(VLOOKUP(C349,Listes!$B$31:$C$35,2,FALSE))))</f>
        <v/>
      </c>
      <c r="H349" s="24" t="str">
        <f t="shared" si="10"/>
        <v/>
      </c>
      <c r="I349" s="292"/>
      <c r="J349" s="114" t="str">
        <f>IF(G349="","",IF(G349="","",(VLOOKUP(G349,Listes!$C$31:$D$35,2,FALSE))))</f>
        <v/>
      </c>
      <c r="K349" s="111" t="str">
        <f>IF($G349="","",IF($C349=Listes!$B$32,IF(Forfaitaires!$E349&lt;=Listes!$B$53,(Forfaitaires!$E349*(VLOOKUP(Forfaitaires!$D349,Listes!$A$54:$E$60,2,FALSE))),IF(Forfaitaires!$E349&gt;Listes!$E$53,(Forfaitaires!$E349*(VLOOKUP(Forfaitaires!$D349,Listes!$A$54:$E$60,5,FALSE))),(Forfaitaires!$E349*(VLOOKUP(Forfaitaires!$D349,Listes!$A$54:$E$60,3,FALSE)))+(VLOOKUP(Forfaitaires!$D349,Listes!$A$54:$E$60,4,FALSE))))))</f>
        <v/>
      </c>
      <c r="L349" s="111" t="str">
        <f>IF($G349="","",IF($C349=Listes!$B$31,IF(Forfaitaires!$E349&lt;=Listes!$B$42,(Forfaitaires!$E349*(VLOOKUP(Forfaitaires!$D349,Listes!$A$43:$E$49,2,FALSE))),IF(Forfaitaires!$E349&gt;Listes!$D$42,(Forfaitaires!$E349*(VLOOKUP(Forfaitaires!$D349,Listes!$A$43:$E$49,5,FALSE))),(Forfaitaires!$E349*(VLOOKUP(Forfaitaires!$D349,Listes!$A$43:$E$49,3,FALSE)))+(VLOOKUP(Forfaitaires!$D349,Listes!$A$43:$E$49,4,FALSE))))))</f>
        <v/>
      </c>
      <c r="M349" s="111" t="str">
        <f>IF($G349="","",IF($C349=Listes!$B$34,Listes!$I$31,IF($C349=Listes!$B$35,(VLOOKUP(Forfaitaires!$F349,Listes!$E$31:$F$36,2,FALSE)),IF($C349=Listes!$B$33,IF(Forfaitaires!$E349&lt;Listes!$A$64,Forfaitaires!$E349*Listes!$A$65,IF(Forfaitaires!$E349&gt;Listes!$D$64,Forfaitaires!$E349*Listes!$D$65,((Forfaitaires!$E349*Listes!$B$65)+Listes!$C$65)))))))</f>
        <v/>
      </c>
      <c r="N349" s="114" t="str">
        <f t="shared" si="11"/>
        <v/>
      </c>
      <c r="O349" s="106"/>
    </row>
    <row r="350" spans="1:15" ht="20.100000000000001" customHeight="1" x14ac:dyDescent="0.25">
      <c r="A350" s="51">
        <v>345</v>
      </c>
      <c r="B350" s="24"/>
      <c r="C350" s="24"/>
      <c r="D350" s="24"/>
      <c r="E350" s="24"/>
      <c r="F350" s="24"/>
      <c r="G350" s="139" t="str">
        <f>IF(C350="","",IF(C350="","",(VLOOKUP(C350,Listes!$B$31:$C$35,2,FALSE))))</f>
        <v/>
      </c>
      <c r="H350" s="24" t="str">
        <f t="shared" si="10"/>
        <v/>
      </c>
      <c r="I350" s="292"/>
      <c r="J350" s="114" t="str">
        <f>IF(G350="","",IF(G350="","",(VLOOKUP(G350,Listes!$C$31:$D$35,2,FALSE))))</f>
        <v/>
      </c>
      <c r="K350" s="111" t="str">
        <f>IF($G350="","",IF($C350=Listes!$B$32,IF(Forfaitaires!$E350&lt;=Listes!$B$53,(Forfaitaires!$E350*(VLOOKUP(Forfaitaires!$D350,Listes!$A$54:$E$60,2,FALSE))),IF(Forfaitaires!$E350&gt;Listes!$E$53,(Forfaitaires!$E350*(VLOOKUP(Forfaitaires!$D350,Listes!$A$54:$E$60,5,FALSE))),(Forfaitaires!$E350*(VLOOKUP(Forfaitaires!$D350,Listes!$A$54:$E$60,3,FALSE)))+(VLOOKUP(Forfaitaires!$D350,Listes!$A$54:$E$60,4,FALSE))))))</f>
        <v/>
      </c>
      <c r="L350" s="111" t="str">
        <f>IF($G350="","",IF($C350=Listes!$B$31,IF(Forfaitaires!$E350&lt;=Listes!$B$42,(Forfaitaires!$E350*(VLOOKUP(Forfaitaires!$D350,Listes!$A$43:$E$49,2,FALSE))),IF(Forfaitaires!$E350&gt;Listes!$D$42,(Forfaitaires!$E350*(VLOOKUP(Forfaitaires!$D350,Listes!$A$43:$E$49,5,FALSE))),(Forfaitaires!$E350*(VLOOKUP(Forfaitaires!$D350,Listes!$A$43:$E$49,3,FALSE)))+(VLOOKUP(Forfaitaires!$D350,Listes!$A$43:$E$49,4,FALSE))))))</f>
        <v/>
      </c>
      <c r="M350" s="111" t="str">
        <f>IF($G350="","",IF($C350=Listes!$B$34,Listes!$I$31,IF($C350=Listes!$B$35,(VLOOKUP(Forfaitaires!$F350,Listes!$E$31:$F$36,2,FALSE)),IF($C350=Listes!$B$33,IF(Forfaitaires!$E350&lt;Listes!$A$64,Forfaitaires!$E350*Listes!$A$65,IF(Forfaitaires!$E350&gt;Listes!$D$64,Forfaitaires!$E350*Listes!$D$65,((Forfaitaires!$E350*Listes!$B$65)+Listes!$C$65)))))))</f>
        <v/>
      </c>
      <c r="N350" s="114" t="str">
        <f t="shared" si="11"/>
        <v/>
      </c>
      <c r="O350" s="106"/>
    </row>
    <row r="351" spans="1:15" ht="20.100000000000001" customHeight="1" x14ac:dyDescent="0.25">
      <c r="A351" s="51">
        <v>346</v>
      </c>
      <c r="B351" s="24"/>
      <c r="C351" s="24"/>
      <c r="D351" s="24"/>
      <c r="E351" s="24"/>
      <c r="F351" s="24"/>
      <c r="G351" s="139" t="str">
        <f>IF(C351="","",IF(C351="","",(VLOOKUP(C351,Listes!$B$31:$C$35,2,FALSE))))</f>
        <v/>
      </c>
      <c r="H351" s="24" t="str">
        <f t="shared" si="10"/>
        <v/>
      </c>
      <c r="I351" s="292"/>
      <c r="J351" s="114" t="str">
        <f>IF(G351="","",IF(G351="","",(VLOOKUP(G351,Listes!$C$31:$D$35,2,FALSE))))</f>
        <v/>
      </c>
      <c r="K351" s="111" t="str">
        <f>IF($G351="","",IF($C351=Listes!$B$32,IF(Forfaitaires!$E351&lt;=Listes!$B$53,(Forfaitaires!$E351*(VLOOKUP(Forfaitaires!$D351,Listes!$A$54:$E$60,2,FALSE))),IF(Forfaitaires!$E351&gt;Listes!$E$53,(Forfaitaires!$E351*(VLOOKUP(Forfaitaires!$D351,Listes!$A$54:$E$60,5,FALSE))),(Forfaitaires!$E351*(VLOOKUP(Forfaitaires!$D351,Listes!$A$54:$E$60,3,FALSE)))+(VLOOKUP(Forfaitaires!$D351,Listes!$A$54:$E$60,4,FALSE))))))</f>
        <v/>
      </c>
      <c r="L351" s="111" t="str">
        <f>IF($G351="","",IF($C351=Listes!$B$31,IF(Forfaitaires!$E351&lt;=Listes!$B$42,(Forfaitaires!$E351*(VLOOKUP(Forfaitaires!$D351,Listes!$A$43:$E$49,2,FALSE))),IF(Forfaitaires!$E351&gt;Listes!$D$42,(Forfaitaires!$E351*(VLOOKUP(Forfaitaires!$D351,Listes!$A$43:$E$49,5,FALSE))),(Forfaitaires!$E351*(VLOOKUP(Forfaitaires!$D351,Listes!$A$43:$E$49,3,FALSE)))+(VLOOKUP(Forfaitaires!$D351,Listes!$A$43:$E$49,4,FALSE))))))</f>
        <v/>
      </c>
      <c r="M351" s="111" t="str">
        <f>IF($G351="","",IF($C351=Listes!$B$34,Listes!$I$31,IF($C351=Listes!$B$35,(VLOOKUP(Forfaitaires!$F351,Listes!$E$31:$F$36,2,FALSE)),IF($C351=Listes!$B$33,IF(Forfaitaires!$E351&lt;Listes!$A$64,Forfaitaires!$E351*Listes!$A$65,IF(Forfaitaires!$E351&gt;Listes!$D$64,Forfaitaires!$E351*Listes!$D$65,((Forfaitaires!$E351*Listes!$B$65)+Listes!$C$65)))))))</f>
        <v/>
      </c>
      <c r="N351" s="114" t="str">
        <f t="shared" si="11"/>
        <v/>
      </c>
      <c r="O351" s="106"/>
    </row>
    <row r="352" spans="1:15" ht="20.100000000000001" customHeight="1" x14ac:dyDescent="0.25">
      <c r="A352" s="51">
        <v>347</v>
      </c>
      <c r="B352" s="24"/>
      <c r="C352" s="24"/>
      <c r="D352" s="24"/>
      <c r="E352" s="24"/>
      <c r="F352" s="24"/>
      <c r="G352" s="139" t="str">
        <f>IF(C352="","",IF(C352="","",(VLOOKUP(C352,Listes!$B$31:$C$35,2,FALSE))))</f>
        <v/>
      </c>
      <c r="H352" s="24" t="str">
        <f t="shared" si="10"/>
        <v/>
      </c>
      <c r="I352" s="292"/>
      <c r="J352" s="114" t="str">
        <f>IF(G352="","",IF(G352="","",(VLOOKUP(G352,Listes!$C$31:$D$35,2,FALSE))))</f>
        <v/>
      </c>
      <c r="K352" s="111" t="str">
        <f>IF($G352="","",IF($C352=Listes!$B$32,IF(Forfaitaires!$E352&lt;=Listes!$B$53,(Forfaitaires!$E352*(VLOOKUP(Forfaitaires!$D352,Listes!$A$54:$E$60,2,FALSE))),IF(Forfaitaires!$E352&gt;Listes!$E$53,(Forfaitaires!$E352*(VLOOKUP(Forfaitaires!$D352,Listes!$A$54:$E$60,5,FALSE))),(Forfaitaires!$E352*(VLOOKUP(Forfaitaires!$D352,Listes!$A$54:$E$60,3,FALSE)))+(VLOOKUP(Forfaitaires!$D352,Listes!$A$54:$E$60,4,FALSE))))))</f>
        <v/>
      </c>
      <c r="L352" s="111" t="str">
        <f>IF($G352="","",IF($C352=Listes!$B$31,IF(Forfaitaires!$E352&lt;=Listes!$B$42,(Forfaitaires!$E352*(VLOOKUP(Forfaitaires!$D352,Listes!$A$43:$E$49,2,FALSE))),IF(Forfaitaires!$E352&gt;Listes!$D$42,(Forfaitaires!$E352*(VLOOKUP(Forfaitaires!$D352,Listes!$A$43:$E$49,5,FALSE))),(Forfaitaires!$E352*(VLOOKUP(Forfaitaires!$D352,Listes!$A$43:$E$49,3,FALSE)))+(VLOOKUP(Forfaitaires!$D352,Listes!$A$43:$E$49,4,FALSE))))))</f>
        <v/>
      </c>
      <c r="M352" s="111" t="str">
        <f>IF($G352="","",IF($C352=Listes!$B$34,Listes!$I$31,IF($C352=Listes!$B$35,(VLOOKUP(Forfaitaires!$F352,Listes!$E$31:$F$36,2,FALSE)),IF($C352=Listes!$B$33,IF(Forfaitaires!$E352&lt;Listes!$A$64,Forfaitaires!$E352*Listes!$A$65,IF(Forfaitaires!$E352&gt;Listes!$D$64,Forfaitaires!$E352*Listes!$D$65,((Forfaitaires!$E352*Listes!$B$65)+Listes!$C$65)))))))</f>
        <v/>
      </c>
      <c r="N352" s="114" t="str">
        <f t="shared" si="11"/>
        <v/>
      </c>
      <c r="O352" s="106"/>
    </row>
    <row r="353" spans="1:15" ht="20.100000000000001" customHeight="1" x14ac:dyDescent="0.25">
      <c r="A353" s="51">
        <v>348</v>
      </c>
      <c r="B353" s="24"/>
      <c r="C353" s="24"/>
      <c r="D353" s="24"/>
      <c r="E353" s="24"/>
      <c r="F353" s="24"/>
      <c r="G353" s="139" t="str">
        <f>IF(C353="","",IF(C353="","",(VLOOKUP(C353,Listes!$B$31:$C$35,2,FALSE))))</f>
        <v/>
      </c>
      <c r="H353" s="24" t="str">
        <f t="shared" si="10"/>
        <v/>
      </c>
      <c r="I353" s="292"/>
      <c r="J353" s="114" t="str">
        <f>IF(G353="","",IF(G353="","",(VLOOKUP(G353,Listes!$C$31:$D$35,2,FALSE))))</f>
        <v/>
      </c>
      <c r="K353" s="111" t="str">
        <f>IF($G353="","",IF($C353=Listes!$B$32,IF(Forfaitaires!$E353&lt;=Listes!$B$53,(Forfaitaires!$E353*(VLOOKUP(Forfaitaires!$D353,Listes!$A$54:$E$60,2,FALSE))),IF(Forfaitaires!$E353&gt;Listes!$E$53,(Forfaitaires!$E353*(VLOOKUP(Forfaitaires!$D353,Listes!$A$54:$E$60,5,FALSE))),(Forfaitaires!$E353*(VLOOKUP(Forfaitaires!$D353,Listes!$A$54:$E$60,3,FALSE)))+(VLOOKUP(Forfaitaires!$D353,Listes!$A$54:$E$60,4,FALSE))))))</f>
        <v/>
      </c>
      <c r="L353" s="111" t="str">
        <f>IF($G353="","",IF($C353=Listes!$B$31,IF(Forfaitaires!$E353&lt;=Listes!$B$42,(Forfaitaires!$E353*(VLOOKUP(Forfaitaires!$D353,Listes!$A$43:$E$49,2,FALSE))),IF(Forfaitaires!$E353&gt;Listes!$D$42,(Forfaitaires!$E353*(VLOOKUP(Forfaitaires!$D353,Listes!$A$43:$E$49,5,FALSE))),(Forfaitaires!$E353*(VLOOKUP(Forfaitaires!$D353,Listes!$A$43:$E$49,3,FALSE)))+(VLOOKUP(Forfaitaires!$D353,Listes!$A$43:$E$49,4,FALSE))))))</f>
        <v/>
      </c>
      <c r="M353" s="111" t="str">
        <f>IF($G353="","",IF($C353=Listes!$B$34,Listes!$I$31,IF($C353=Listes!$B$35,(VLOOKUP(Forfaitaires!$F353,Listes!$E$31:$F$36,2,FALSE)),IF($C353=Listes!$B$33,IF(Forfaitaires!$E353&lt;Listes!$A$64,Forfaitaires!$E353*Listes!$A$65,IF(Forfaitaires!$E353&gt;Listes!$D$64,Forfaitaires!$E353*Listes!$D$65,((Forfaitaires!$E353*Listes!$B$65)+Listes!$C$65)))))))</f>
        <v/>
      </c>
      <c r="N353" s="114" t="str">
        <f t="shared" si="11"/>
        <v/>
      </c>
      <c r="O353" s="106"/>
    </row>
    <row r="354" spans="1:15" ht="20.100000000000001" customHeight="1" x14ac:dyDescent="0.25">
      <c r="A354" s="51">
        <v>349</v>
      </c>
      <c r="B354" s="24"/>
      <c r="C354" s="24"/>
      <c r="D354" s="24"/>
      <c r="E354" s="24"/>
      <c r="F354" s="24"/>
      <c r="G354" s="139" t="str">
        <f>IF(C354="","",IF(C354="","",(VLOOKUP(C354,Listes!$B$31:$C$35,2,FALSE))))</f>
        <v/>
      </c>
      <c r="H354" s="24" t="str">
        <f t="shared" si="10"/>
        <v/>
      </c>
      <c r="I354" s="292"/>
      <c r="J354" s="114" t="str">
        <f>IF(G354="","",IF(G354="","",(VLOOKUP(G354,Listes!$C$31:$D$35,2,FALSE))))</f>
        <v/>
      </c>
      <c r="K354" s="111" t="str">
        <f>IF($G354="","",IF($C354=Listes!$B$32,IF(Forfaitaires!$E354&lt;=Listes!$B$53,(Forfaitaires!$E354*(VLOOKUP(Forfaitaires!$D354,Listes!$A$54:$E$60,2,FALSE))),IF(Forfaitaires!$E354&gt;Listes!$E$53,(Forfaitaires!$E354*(VLOOKUP(Forfaitaires!$D354,Listes!$A$54:$E$60,5,FALSE))),(Forfaitaires!$E354*(VLOOKUP(Forfaitaires!$D354,Listes!$A$54:$E$60,3,FALSE)))+(VLOOKUP(Forfaitaires!$D354,Listes!$A$54:$E$60,4,FALSE))))))</f>
        <v/>
      </c>
      <c r="L354" s="111" t="str">
        <f>IF($G354="","",IF($C354=Listes!$B$31,IF(Forfaitaires!$E354&lt;=Listes!$B$42,(Forfaitaires!$E354*(VLOOKUP(Forfaitaires!$D354,Listes!$A$43:$E$49,2,FALSE))),IF(Forfaitaires!$E354&gt;Listes!$D$42,(Forfaitaires!$E354*(VLOOKUP(Forfaitaires!$D354,Listes!$A$43:$E$49,5,FALSE))),(Forfaitaires!$E354*(VLOOKUP(Forfaitaires!$D354,Listes!$A$43:$E$49,3,FALSE)))+(VLOOKUP(Forfaitaires!$D354,Listes!$A$43:$E$49,4,FALSE))))))</f>
        <v/>
      </c>
      <c r="M354" s="111" t="str">
        <f>IF($G354="","",IF($C354=Listes!$B$34,Listes!$I$31,IF($C354=Listes!$B$35,(VLOOKUP(Forfaitaires!$F354,Listes!$E$31:$F$36,2,FALSE)),IF($C354=Listes!$B$33,IF(Forfaitaires!$E354&lt;Listes!$A$64,Forfaitaires!$E354*Listes!$A$65,IF(Forfaitaires!$E354&gt;Listes!$D$64,Forfaitaires!$E354*Listes!$D$65,((Forfaitaires!$E354*Listes!$B$65)+Listes!$C$65)))))))</f>
        <v/>
      </c>
      <c r="N354" s="114" t="str">
        <f t="shared" si="11"/>
        <v/>
      </c>
      <c r="O354" s="106"/>
    </row>
    <row r="355" spans="1:15" ht="20.100000000000001" customHeight="1" x14ac:dyDescent="0.25">
      <c r="A355" s="51">
        <v>350</v>
      </c>
      <c r="B355" s="24"/>
      <c r="C355" s="24"/>
      <c r="D355" s="24"/>
      <c r="E355" s="24"/>
      <c r="F355" s="24"/>
      <c r="G355" s="139" t="str">
        <f>IF(C355="","",IF(C355="","",(VLOOKUP(C355,Listes!$B$31:$C$35,2,FALSE))))</f>
        <v/>
      </c>
      <c r="H355" s="24" t="str">
        <f t="shared" si="10"/>
        <v/>
      </c>
      <c r="I355" s="292"/>
      <c r="J355" s="114" t="str">
        <f>IF(G355="","",IF(G355="","",(VLOOKUP(G355,Listes!$C$31:$D$35,2,FALSE))))</f>
        <v/>
      </c>
      <c r="K355" s="111" t="str">
        <f>IF($G355="","",IF($C355=Listes!$B$32,IF(Forfaitaires!$E355&lt;=Listes!$B$53,(Forfaitaires!$E355*(VLOOKUP(Forfaitaires!$D355,Listes!$A$54:$E$60,2,FALSE))),IF(Forfaitaires!$E355&gt;Listes!$E$53,(Forfaitaires!$E355*(VLOOKUP(Forfaitaires!$D355,Listes!$A$54:$E$60,5,FALSE))),(Forfaitaires!$E355*(VLOOKUP(Forfaitaires!$D355,Listes!$A$54:$E$60,3,FALSE)))+(VLOOKUP(Forfaitaires!$D355,Listes!$A$54:$E$60,4,FALSE))))))</f>
        <v/>
      </c>
      <c r="L355" s="111" t="str">
        <f>IF($G355="","",IF($C355=Listes!$B$31,IF(Forfaitaires!$E355&lt;=Listes!$B$42,(Forfaitaires!$E355*(VLOOKUP(Forfaitaires!$D355,Listes!$A$43:$E$49,2,FALSE))),IF(Forfaitaires!$E355&gt;Listes!$D$42,(Forfaitaires!$E355*(VLOOKUP(Forfaitaires!$D355,Listes!$A$43:$E$49,5,FALSE))),(Forfaitaires!$E355*(VLOOKUP(Forfaitaires!$D355,Listes!$A$43:$E$49,3,FALSE)))+(VLOOKUP(Forfaitaires!$D355,Listes!$A$43:$E$49,4,FALSE))))))</f>
        <v/>
      </c>
      <c r="M355" s="111" t="str">
        <f>IF($G355="","",IF($C355=Listes!$B$34,Listes!$I$31,IF($C355=Listes!$B$35,(VLOOKUP(Forfaitaires!$F355,Listes!$E$31:$F$36,2,FALSE)),IF($C355=Listes!$B$33,IF(Forfaitaires!$E355&lt;Listes!$A$64,Forfaitaires!$E355*Listes!$A$65,IF(Forfaitaires!$E355&gt;Listes!$D$64,Forfaitaires!$E355*Listes!$D$65,((Forfaitaires!$E355*Listes!$B$65)+Listes!$C$65)))))))</f>
        <v/>
      </c>
      <c r="N355" s="114" t="str">
        <f t="shared" si="11"/>
        <v/>
      </c>
      <c r="O355" s="106"/>
    </row>
    <row r="356" spans="1:15" ht="20.100000000000001" customHeight="1" x14ac:dyDescent="0.25">
      <c r="A356" s="51">
        <v>351</v>
      </c>
      <c r="B356" s="24"/>
      <c r="C356" s="24"/>
      <c r="D356" s="24"/>
      <c r="E356" s="24"/>
      <c r="F356" s="24"/>
      <c r="G356" s="139" t="str">
        <f>IF(C356="","",IF(C356="","",(VLOOKUP(C356,Listes!$B$31:$C$35,2,FALSE))))</f>
        <v/>
      </c>
      <c r="H356" s="24" t="str">
        <f t="shared" si="10"/>
        <v/>
      </c>
      <c r="I356" s="292"/>
      <c r="J356" s="114" t="str">
        <f>IF(G356="","",IF(G356="","",(VLOOKUP(G356,Listes!$C$31:$D$35,2,FALSE))))</f>
        <v/>
      </c>
      <c r="K356" s="111" t="str">
        <f>IF($G356="","",IF($C356=Listes!$B$32,IF(Forfaitaires!$E356&lt;=Listes!$B$53,(Forfaitaires!$E356*(VLOOKUP(Forfaitaires!$D356,Listes!$A$54:$E$60,2,FALSE))),IF(Forfaitaires!$E356&gt;Listes!$E$53,(Forfaitaires!$E356*(VLOOKUP(Forfaitaires!$D356,Listes!$A$54:$E$60,5,FALSE))),(Forfaitaires!$E356*(VLOOKUP(Forfaitaires!$D356,Listes!$A$54:$E$60,3,FALSE)))+(VLOOKUP(Forfaitaires!$D356,Listes!$A$54:$E$60,4,FALSE))))))</f>
        <v/>
      </c>
      <c r="L356" s="111" t="str">
        <f>IF($G356="","",IF($C356=Listes!$B$31,IF(Forfaitaires!$E356&lt;=Listes!$B$42,(Forfaitaires!$E356*(VLOOKUP(Forfaitaires!$D356,Listes!$A$43:$E$49,2,FALSE))),IF(Forfaitaires!$E356&gt;Listes!$D$42,(Forfaitaires!$E356*(VLOOKUP(Forfaitaires!$D356,Listes!$A$43:$E$49,5,FALSE))),(Forfaitaires!$E356*(VLOOKUP(Forfaitaires!$D356,Listes!$A$43:$E$49,3,FALSE)))+(VLOOKUP(Forfaitaires!$D356,Listes!$A$43:$E$49,4,FALSE))))))</f>
        <v/>
      </c>
      <c r="M356" s="111" t="str">
        <f>IF($G356="","",IF($C356=Listes!$B$34,Listes!$I$31,IF($C356=Listes!$B$35,(VLOOKUP(Forfaitaires!$F356,Listes!$E$31:$F$36,2,FALSE)),IF($C356=Listes!$B$33,IF(Forfaitaires!$E356&lt;Listes!$A$64,Forfaitaires!$E356*Listes!$A$65,IF(Forfaitaires!$E356&gt;Listes!$D$64,Forfaitaires!$E356*Listes!$D$65,((Forfaitaires!$E356*Listes!$B$65)+Listes!$C$65)))))))</f>
        <v/>
      </c>
      <c r="N356" s="114" t="str">
        <f t="shared" si="11"/>
        <v/>
      </c>
      <c r="O356" s="106"/>
    </row>
    <row r="357" spans="1:15" ht="20.100000000000001" customHeight="1" x14ac:dyDescent="0.25">
      <c r="A357" s="51">
        <v>352</v>
      </c>
      <c r="B357" s="24"/>
      <c r="C357" s="24"/>
      <c r="D357" s="24"/>
      <c r="E357" s="24"/>
      <c r="F357" s="24"/>
      <c r="G357" s="139" t="str">
        <f>IF(C357="","",IF(C357="","",(VLOOKUP(C357,Listes!$B$31:$C$35,2,FALSE))))</f>
        <v/>
      </c>
      <c r="H357" s="24" t="str">
        <f t="shared" si="10"/>
        <v/>
      </c>
      <c r="I357" s="292"/>
      <c r="J357" s="114" t="str">
        <f>IF(G357="","",IF(G357="","",(VLOOKUP(G357,Listes!$C$31:$D$35,2,FALSE))))</f>
        <v/>
      </c>
      <c r="K357" s="111" t="str">
        <f>IF($G357="","",IF($C357=Listes!$B$32,IF(Forfaitaires!$E357&lt;=Listes!$B$53,(Forfaitaires!$E357*(VLOOKUP(Forfaitaires!$D357,Listes!$A$54:$E$60,2,FALSE))),IF(Forfaitaires!$E357&gt;Listes!$E$53,(Forfaitaires!$E357*(VLOOKUP(Forfaitaires!$D357,Listes!$A$54:$E$60,5,FALSE))),(Forfaitaires!$E357*(VLOOKUP(Forfaitaires!$D357,Listes!$A$54:$E$60,3,FALSE)))+(VLOOKUP(Forfaitaires!$D357,Listes!$A$54:$E$60,4,FALSE))))))</f>
        <v/>
      </c>
      <c r="L357" s="111" t="str">
        <f>IF($G357="","",IF($C357=Listes!$B$31,IF(Forfaitaires!$E357&lt;=Listes!$B$42,(Forfaitaires!$E357*(VLOOKUP(Forfaitaires!$D357,Listes!$A$43:$E$49,2,FALSE))),IF(Forfaitaires!$E357&gt;Listes!$D$42,(Forfaitaires!$E357*(VLOOKUP(Forfaitaires!$D357,Listes!$A$43:$E$49,5,FALSE))),(Forfaitaires!$E357*(VLOOKUP(Forfaitaires!$D357,Listes!$A$43:$E$49,3,FALSE)))+(VLOOKUP(Forfaitaires!$D357,Listes!$A$43:$E$49,4,FALSE))))))</f>
        <v/>
      </c>
      <c r="M357" s="111" t="str">
        <f>IF($G357="","",IF($C357=Listes!$B$34,Listes!$I$31,IF($C357=Listes!$B$35,(VLOOKUP(Forfaitaires!$F357,Listes!$E$31:$F$36,2,FALSE)),IF($C357=Listes!$B$33,IF(Forfaitaires!$E357&lt;Listes!$A$64,Forfaitaires!$E357*Listes!$A$65,IF(Forfaitaires!$E357&gt;Listes!$D$64,Forfaitaires!$E357*Listes!$D$65,((Forfaitaires!$E357*Listes!$B$65)+Listes!$C$65)))))))</f>
        <v/>
      </c>
      <c r="N357" s="114" t="str">
        <f t="shared" si="11"/>
        <v/>
      </c>
      <c r="O357" s="106"/>
    </row>
    <row r="358" spans="1:15" ht="20.100000000000001" customHeight="1" x14ac:dyDescent="0.25">
      <c r="A358" s="51">
        <v>353</v>
      </c>
      <c r="B358" s="24"/>
      <c r="C358" s="24"/>
      <c r="D358" s="24"/>
      <c r="E358" s="24"/>
      <c r="F358" s="24"/>
      <c r="G358" s="139" t="str">
        <f>IF(C358="","",IF(C358="","",(VLOOKUP(C358,Listes!$B$31:$C$35,2,FALSE))))</f>
        <v/>
      </c>
      <c r="H358" s="24" t="str">
        <f t="shared" si="10"/>
        <v/>
      </c>
      <c r="I358" s="292"/>
      <c r="J358" s="114" t="str">
        <f>IF(G358="","",IF(G358="","",(VLOOKUP(G358,Listes!$C$31:$D$35,2,FALSE))))</f>
        <v/>
      </c>
      <c r="K358" s="111" t="str">
        <f>IF($G358="","",IF($C358=Listes!$B$32,IF(Forfaitaires!$E358&lt;=Listes!$B$53,(Forfaitaires!$E358*(VLOOKUP(Forfaitaires!$D358,Listes!$A$54:$E$60,2,FALSE))),IF(Forfaitaires!$E358&gt;Listes!$E$53,(Forfaitaires!$E358*(VLOOKUP(Forfaitaires!$D358,Listes!$A$54:$E$60,5,FALSE))),(Forfaitaires!$E358*(VLOOKUP(Forfaitaires!$D358,Listes!$A$54:$E$60,3,FALSE)))+(VLOOKUP(Forfaitaires!$D358,Listes!$A$54:$E$60,4,FALSE))))))</f>
        <v/>
      </c>
      <c r="L358" s="111" t="str">
        <f>IF($G358="","",IF($C358=Listes!$B$31,IF(Forfaitaires!$E358&lt;=Listes!$B$42,(Forfaitaires!$E358*(VLOOKUP(Forfaitaires!$D358,Listes!$A$43:$E$49,2,FALSE))),IF(Forfaitaires!$E358&gt;Listes!$D$42,(Forfaitaires!$E358*(VLOOKUP(Forfaitaires!$D358,Listes!$A$43:$E$49,5,FALSE))),(Forfaitaires!$E358*(VLOOKUP(Forfaitaires!$D358,Listes!$A$43:$E$49,3,FALSE)))+(VLOOKUP(Forfaitaires!$D358,Listes!$A$43:$E$49,4,FALSE))))))</f>
        <v/>
      </c>
      <c r="M358" s="111" t="str">
        <f>IF($G358="","",IF($C358=Listes!$B$34,Listes!$I$31,IF($C358=Listes!$B$35,(VLOOKUP(Forfaitaires!$F358,Listes!$E$31:$F$36,2,FALSE)),IF($C358=Listes!$B$33,IF(Forfaitaires!$E358&lt;Listes!$A$64,Forfaitaires!$E358*Listes!$A$65,IF(Forfaitaires!$E358&gt;Listes!$D$64,Forfaitaires!$E358*Listes!$D$65,((Forfaitaires!$E358*Listes!$B$65)+Listes!$C$65)))))))</f>
        <v/>
      </c>
      <c r="N358" s="114" t="str">
        <f t="shared" si="11"/>
        <v/>
      </c>
      <c r="O358" s="106"/>
    </row>
    <row r="359" spans="1:15" ht="20.100000000000001" customHeight="1" x14ac:dyDescent="0.25">
      <c r="A359" s="51">
        <v>354</v>
      </c>
      <c r="B359" s="24"/>
      <c r="C359" s="24"/>
      <c r="D359" s="24"/>
      <c r="E359" s="24"/>
      <c r="F359" s="24"/>
      <c r="G359" s="139" t="str">
        <f>IF(C359="","",IF(C359="","",(VLOOKUP(C359,Listes!$B$31:$C$35,2,FALSE))))</f>
        <v/>
      </c>
      <c r="H359" s="24" t="str">
        <f t="shared" si="10"/>
        <v/>
      </c>
      <c r="I359" s="292"/>
      <c r="J359" s="114" t="str">
        <f>IF(G359="","",IF(G359="","",(VLOOKUP(G359,Listes!$C$31:$D$35,2,FALSE))))</f>
        <v/>
      </c>
      <c r="K359" s="111" t="str">
        <f>IF($G359="","",IF($C359=Listes!$B$32,IF(Forfaitaires!$E359&lt;=Listes!$B$53,(Forfaitaires!$E359*(VLOOKUP(Forfaitaires!$D359,Listes!$A$54:$E$60,2,FALSE))),IF(Forfaitaires!$E359&gt;Listes!$E$53,(Forfaitaires!$E359*(VLOOKUP(Forfaitaires!$D359,Listes!$A$54:$E$60,5,FALSE))),(Forfaitaires!$E359*(VLOOKUP(Forfaitaires!$D359,Listes!$A$54:$E$60,3,FALSE)))+(VLOOKUP(Forfaitaires!$D359,Listes!$A$54:$E$60,4,FALSE))))))</f>
        <v/>
      </c>
      <c r="L359" s="111" t="str">
        <f>IF($G359="","",IF($C359=Listes!$B$31,IF(Forfaitaires!$E359&lt;=Listes!$B$42,(Forfaitaires!$E359*(VLOOKUP(Forfaitaires!$D359,Listes!$A$43:$E$49,2,FALSE))),IF(Forfaitaires!$E359&gt;Listes!$D$42,(Forfaitaires!$E359*(VLOOKUP(Forfaitaires!$D359,Listes!$A$43:$E$49,5,FALSE))),(Forfaitaires!$E359*(VLOOKUP(Forfaitaires!$D359,Listes!$A$43:$E$49,3,FALSE)))+(VLOOKUP(Forfaitaires!$D359,Listes!$A$43:$E$49,4,FALSE))))))</f>
        <v/>
      </c>
      <c r="M359" s="111" t="str">
        <f>IF($G359="","",IF($C359=Listes!$B$34,Listes!$I$31,IF($C359=Listes!$B$35,(VLOOKUP(Forfaitaires!$F359,Listes!$E$31:$F$36,2,FALSE)),IF($C359=Listes!$B$33,IF(Forfaitaires!$E359&lt;Listes!$A$64,Forfaitaires!$E359*Listes!$A$65,IF(Forfaitaires!$E359&gt;Listes!$D$64,Forfaitaires!$E359*Listes!$D$65,((Forfaitaires!$E359*Listes!$B$65)+Listes!$C$65)))))))</f>
        <v/>
      </c>
      <c r="N359" s="114" t="str">
        <f t="shared" si="11"/>
        <v/>
      </c>
      <c r="O359" s="106"/>
    </row>
    <row r="360" spans="1:15" ht="20.100000000000001" customHeight="1" x14ac:dyDescent="0.25">
      <c r="A360" s="51">
        <v>355</v>
      </c>
      <c r="B360" s="24"/>
      <c r="C360" s="24"/>
      <c r="D360" s="24"/>
      <c r="E360" s="24"/>
      <c r="F360" s="24"/>
      <c r="G360" s="139" t="str">
        <f>IF(C360="","",IF(C360="","",(VLOOKUP(C360,Listes!$B$31:$C$35,2,FALSE))))</f>
        <v/>
      </c>
      <c r="H360" s="24" t="str">
        <f t="shared" si="10"/>
        <v/>
      </c>
      <c r="I360" s="292"/>
      <c r="J360" s="114" t="str">
        <f>IF(G360="","",IF(G360="","",(VLOOKUP(G360,Listes!$C$31:$D$35,2,FALSE))))</f>
        <v/>
      </c>
      <c r="K360" s="111" t="str">
        <f>IF($G360="","",IF($C360=Listes!$B$32,IF(Forfaitaires!$E360&lt;=Listes!$B$53,(Forfaitaires!$E360*(VLOOKUP(Forfaitaires!$D360,Listes!$A$54:$E$60,2,FALSE))),IF(Forfaitaires!$E360&gt;Listes!$E$53,(Forfaitaires!$E360*(VLOOKUP(Forfaitaires!$D360,Listes!$A$54:$E$60,5,FALSE))),(Forfaitaires!$E360*(VLOOKUP(Forfaitaires!$D360,Listes!$A$54:$E$60,3,FALSE)))+(VLOOKUP(Forfaitaires!$D360,Listes!$A$54:$E$60,4,FALSE))))))</f>
        <v/>
      </c>
      <c r="L360" s="111" t="str">
        <f>IF($G360="","",IF($C360=Listes!$B$31,IF(Forfaitaires!$E360&lt;=Listes!$B$42,(Forfaitaires!$E360*(VLOOKUP(Forfaitaires!$D360,Listes!$A$43:$E$49,2,FALSE))),IF(Forfaitaires!$E360&gt;Listes!$D$42,(Forfaitaires!$E360*(VLOOKUP(Forfaitaires!$D360,Listes!$A$43:$E$49,5,FALSE))),(Forfaitaires!$E360*(VLOOKUP(Forfaitaires!$D360,Listes!$A$43:$E$49,3,FALSE)))+(VLOOKUP(Forfaitaires!$D360,Listes!$A$43:$E$49,4,FALSE))))))</f>
        <v/>
      </c>
      <c r="M360" s="111" t="str">
        <f>IF($G360="","",IF($C360=Listes!$B$34,Listes!$I$31,IF($C360=Listes!$B$35,(VLOOKUP(Forfaitaires!$F360,Listes!$E$31:$F$36,2,FALSE)),IF($C360=Listes!$B$33,IF(Forfaitaires!$E360&lt;Listes!$A$64,Forfaitaires!$E360*Listes!$A$65,IF(Forfaitaires!$E360&gt;Listes!$D$64,Forfaitaires!$E360*Listes!$D$65,((Forfaitaires!$E360*Listes!$B$65)+Listes!$C$65)))))))</f>
        <v/>
      </c>
      <c r="N360" s="114" t="str">
        <f t="shared" si="11"/>
        <v/>
      </c>
      <c r="O360" s="106"/>
    </row>
    <row r="361" spans="1:15" ht="20.100000000000001" customHeight="1" x14ac:dyDescent="0.25">
      <c r="A361" s="51">
        <v>356</v>
      </c>
      <c r="B361" s="24"/>
      <c r="C361" s="24"/>
      <c r="D361" s="24"/>
      <c r="E361" s="24"/>
      <c r="F361" s="24"/>
      <c r="G361" s="139" t="str">
        <f>IF(C361="","",IF(C361="","",(VLOOKUP(C361,Listes!$B$31:$C$35,2,FALSE))))</f>
        <v/>
      </c>
      <c r="H361" s="24" t="str">
        <f t="shared" si="10"/>
        <v/>
      </c>
      <c r="I361" s="292"/>
      <c r="J361" s="114" t="str">
        <f>IF(G361="","",IF(G361="","",(VLOOKUP(G361,Listes!$C$31:$D$35,2,FALSE))))</f>
        <v/>
      </c>
      <c r="K361" s="111" t="str">
        <f>IF($G361="","",IF($C361=Listes!$B$32,IF(Forfaitaires!$E361&lt;=Listes!$B$53,(Forfaitaires!$E361*(VLOOKUP(Forfaitaires!$D361,Listes!$A$54:$E$60,2,FALSE))),IF(Forfaitaires!$E361&gt;Listes!$E$53,(Forfaitaires!$E361*(VLOOKUP(Forfaitaires!$D361,Listes!$A$54:$E$60,5,FALSE))),(Forfaitaires!$E361*(VLOOKUP(Forfaitaires!$D361,Listes!$A$54:$E$60,3,FALSE)))+(VLOOKUP(Forfaitaires!$D361,Listes!$A$54:$E$60,4,FALSE))))))</f>
        <v/>
      </c>
      <c r="L361" s="111" t="str">
        <f>IF($G361="","",IF($C361=Listes!$B$31,IF(Forfaitaires!$E361&lt;=Listes!$B$42,(Forfaitaires!$E361*(VLOOKUP(Forfaitaires!$D361,Listes!$A$43:$E$49,2,FALSE))),IF(Forfaitaires!$E361&gt;Listes!$D$42,(Forfaitaires!$E361*(VLOOKUP(Forfaitaires!$D361,Listes!$A$43:$E$49,5,FALSE))),(Forfaitaires!$E361*(VLOOKUP(Forfaitaires!$D361,Listes!$A$43:$E$49,3,FALSE)))+(VLOOKUP(Forfaitaires!$D361,Listes!$A$43:$E$49,4,FALSE))))))</f>
        <v/>
      </c>
      <c r="M361" s="111" t="str">
        <f>IF($G361="","",IF($C361=Listes!$B$34,Listes!$I$31,IF($C361=Listes!$B$35,(VLOOKUP(Forfaitaires!$F361,Listes!$E$31:$F$36,2,FALSE)),IF($C361=Listes!$B$33,IF(Forfaitaires!$E361&lt;Listes!$A$64,Forfaitaires!$E361*Listes!$A$65,IF(Forfaitaires!$E361&gt;Listes!$D$64,Forfaitaires!$E361*Listes!$D$65,((Forfaitaires!$E361*Listes!$B$65)+Listes!$C$65)))))))</f>
        <v/>
      </c>
      <c r="N361" s="114" t="str">
        <f t="shared" si="11"/>
        <v/>
      </c>
      <c r="O361" s="106"/>
    </row>
    <row r="362" spans="1:15" ht="20.100000000000001" customHeight="1" x14ac:dyDescent="0.25">
      <c r="A362" s="51">
        <v>357</v>
      </c>
      <c r="B362" s="24"/>
      <c r="C362" s="24"/>
      <c r="D362" s="24"/>
      <c r="E362" s="24"/>
      <c r="F362" s="24"/>
      <c r="G362" s="139" t="str">
        <f>IF(C362="","",IF(C362="","",(VLOOKUP(C362,Listes!$B$31:$C$35,2,FALSE))))</f>
        <v/>
      </c>
      <c r="H362" s="24" t="str">
        <f t="shared" si="10"/>
        <v/>
      </c>
      <c r="I362" s="292"/>
      <c r="J362" s="114" t="str">
        <f>IF(G362="","",IF(G362="","",(VLOOKUP(G362,Listes!$C$31:$D$35,2,FALSE))))</f>
        <v/>
      </c>
      <c r="K362" s="111" t="str">
        <f>IF($G362="","",IF($C362=Listes!$B$32,IF(Forfaitaires!$E362&lt;=Listes!$B$53,(Forfaitaires!$E362*(VLOOKUP(Forfaitaires!$D362,Listes!$A$54:$E$60,2,FALSE))),IF(Forfaitaires!$E362&gt;Listes!$E$53,(Forfaitaires!$E362*(VLOOKUP(Forfaitaires!$D362,Listes!$A$54:$E$60,5,FALSE))),(Forfaitaires!$E362*(VLOOKUP(Forfaitaires!$D362,Listes!$A$54:$E$60,3,FALSE)))+(VLOOKUP(Forfaitaires!$D362,Listes!$A$54:$E$60,4,FALSE))))))</f>
        <v/>
      </c>
      <c r="L362" s="111" t="str">
        <f>IF($G362="","",IF($C362=Listes!$B$31,IF(Forfaitaires!$E362&lt;=Listes!$B$42,(Forfaitaires!$E362*(VLOOKUP(Forfaitaires!$D362,Listes!$A$43:$E$49,2,FALSE))),IF(Forfaitaires!$E362&gt;Listes!$D$42,(Forfaitaires!$E362*(VLOOKUP(Forfaitaires!$D362,Listes!$A$43:$E$49,5,FALSE))),(Forfaitaires!$E362*(VLOOKUP(Forfaitaires!$D362,Listes!$A$43:$E$49,3,FALSE)))+(VLOOKUP(Forfaitaires!$D362,Listes!$A$43:$E$49,4,FALSE))))))</f>
        <v/>
      </c>
      <c r="M362" s="111" t="str">
        <f>IF($G362="","",IF($C362=Listes!$B$34,Listes!$I$31,IF($C362=Listes!$B$35,(VLOOKUP(Forfaitaires!$F362,Listes!$E$31:$F$36,2,FALSE)),IF($C362=Listes!$B$33,IF(Forfaitaires!$E362&lt;Listes!$A$64,Forfaitaires!$E362*Listes!$A$65,IF(Forfaitaires!$E362&gt;Listes!$D$64,Forfaitaires!$E362*Listes!$D$65,((Forfaitaires!$E362*Listes!$B$65)+Listes!$C$65)))))))</f>
        <v/>
      </c>
      <c r="N362" s="114" t="str">
        <f t="shared" si="11"/>
        <v/>
      </c>
      <c r="O362" s="106"/>
    </row>
    <row r="363" spans="1:15" ht="20.100000000000001" customHeight="1" x14ac:dyDescent="0.25">
      <c r="A363" s="51">
        <v>358</v>
      </c>
      <c r="B363" s="24"/>
      <c r="C363" s="24"/>
      <c r="D363" s="24"/>
      <c r="E363" s="24"/>
      <c r="F363" s="24"/>
      <c r="G363" s="139" t="str">
        <f>IF(C363="","",IF(C363="","",(VLOOKUP(C363,Listes!$B$31:$C$35,2,FALSE))))</f>
        <v/>
      </c>
      <c r="H363" s="24" t="str">
        <f t="shared" si="10"/>
        <v/>
      </c>
      <c r="I363" s="292"/>
      <c r="J363" s="114" t="str">
        <f>IF(G363="","",IF(G363="","",(VLOOKUP(G363,Listes!$C$31:$D$35,2,FALSE))))</f>
        <v/>
      </c>
      <c r="K363" s="111" t="str">
        <f>IF($G363="","",IF($C363=Listes!$B$32,IF(Forfaitaires!$E363&lt;=Listes!$B$53,(Forfaitaires!$E363*(VLOOKUP(Forfaitaires!$D363,Listes!$A$54:$E$60,2,FALSE))),IF(Forfaitaires!$E363&gt;Listes!$E$53,(Forfaitaires!$E363*(VLOOKUP(Forfaitaires!$D363,Listes!$A$54:$E$60,5,FALSE))),(Forfaitaires!$E363*(VLOOKUP(Forfaitaires!$D363,Listes!$A$54:$E$60,3,FALSE)))+(VLOOKUP(Forfaitaires!$D363,Listes!$A$54:$E$60,4,FALSE))))))</f>
        <v/>
      </c>
      <c r="L363" s="111" t="str">
        <f>IF($G363="","",IF($C363=Listes!$B$31,IF(Forfaitaires!$E363&lt;=Listes!$B$42,(Forfaitaires!$E363*(VLOOKUP(Forfaitaires!$D363,Listes!$A$43:$E$49,2,FALSE))),IF(Forfaitaires!$E363&gt;Listes!$D$42,(Forfaitaires!$E363*(VLOOKUP(Forfaitaires!$D363,Listes!$A$43:$E$49,5,FALSE))),(Forfaitaires!$E363*(VLOOKUP(Forfaitaires!$D363,Listes!$A$43:$E$49,3,FALSE)))+(VLOOKUP(Forfaitaires!$D363,Listes!$A$43:$E$49,4,FALSE))))))</f>
        <v/>
      </c>
      <c r="M363" s="111" t="str">
        <f>IF($G363="","",IF($C363=Listes!$B$34,Listes!$I$31,IF($C363=Listes!$B$35,(VLOOKUP(Forfaitaires!$F363,Listes!$E$31:$F$36,2,FALSE)),IF($C363=Listes!$B$33,IF(Forfaitaires!$E363&lt;Listes!$A$64,Forfaitaires!$E363*Listes!$A$65,IF(Forfaitaires!$E363&gt;Listes!$D$64,Forfaitaires!$E363*Listes!$D$65,((Forfaitaires!$E363*Listes!$B$65)+Listes!$C$65)))))))</f>
        <v/>
      </c>
      <c r="N363" s="114" t="str">
        <f t="shared" si="11"/>
        <v/>
      </c>
      <c r="O363" s="106"/>
    </row>
    <row r="364" spans="1:15" ht="20.100000000000001" customHeight="1" x14ac:dyDescent="0.25">
      <c r="A364" s="51">
        <v>359</v>
      </c>
      <c r="B364" s="24"/>
      <c r="C364" s="24"/>
      <c r="D364" s="24"/>
      <c r="E364" s="24"/>
      <c r="F364" s="24"/>
      <c r="G364" s="139" t="str">
        <f>IF(C364="","",IF(C364="","",(VLOOKUP(C364,Listes!$B$31:$C$35,2,FALSE))))</f>
        <v/>
      </c>
      <c r="H364" s="24" t="str">
        <f t="shared" si="10"/>
        <v/>
      </c>
      <c r="I364" s="292"/>
      <c r="J364" s="114" t="str">
        <f>IF(G364="","",IF(G364="","",(VLOOKUP(G364,Listes!$C$31:$D$35,2,FALSE))))</f>
        <v/>
      </c>
      <c r="K364" s="111" t="str">
        <f>IF($G364="","",IF($C364=Listes!$B$32,IF(Forfaitaires!$E364&lt;=Listes!$B$53,(Forfaitaires!$E364*(VLOOKUP(Forfaitaires!$D364,Listes!$A$54:$E$60,2,FALSE))),IF(Forfaitaires!$E364&gt;Listes!$E$53,(Forfaitaires!$E364*(VLOOKUP(Forfaitaires!$D364,Listes!$A$54:$E$60,5,FALSE))),(Forfaitaires!$E364*(VLOOKUP(Forfaitaires!$D364,Listes!$A$54:$E$60,3,FALSE)))+(VLOOKUP(Forfaitaires!$D364,Listes!$A$54:$E$60,4,FALSE))))))</f>
        <v/>
      </c>
      <c r="L364" s="111" t="str">
        <f>IF($G364="","",IF($C364=Listes!$B$31,IF(Forfaitaires!$E364&lt;=Listes!$B$42,(Forfaitaires!$E364*(VLOOKUP(Forfaitaires!$D364,Listes!$A$43:$E$49,2,FALSE))),IF(Forfaitaires!$E364&gt;Listes!$D$42,(Forfaitaires!$E364*(VLOOKUP(Forfaitaires!$D364,Listes!$A$43:$E$49,5,FALSE))),(Forfaitaires!$E364*(VLOOKUP(Forfaitaires!$D364,Listes!$A$43:$E$49,3,FALSE)))+(VLOOKUP(Forfaitaires!$D364,Listes!$A$43:$E$49,4,FALSE))))))</f>
        <v/>
      </c>
      <c r="M364" s="111" t="str">
        <f>IF($G364="","",IF($C364=Listes!$B$34,Listes!$I$31,IF($C364=Listes!$B$35,(VLOOKUP(Forfaitaires!$F364,Listes!$E$31:$F$36,2,FALSE)),IF($C364=Listes!$B$33,IF(Forfaitaires!$E364&lt;Listes!$A$64,Forfaitaires!$E364*Listes!$A$65,IF(Forfaitaires!$E364&gt;Listes!$D$64,Forfaitaires!$E364*Listes!$D$65,((Forfaitaires!$E364*Listes!$B$65)+Listes!$C$65)))))))</f>
        <v/>
      </c>
      <c r="N364" s="114" t="str">
        <f t="shared" si="11"/>
        <v/>
      </c>
      <c r="O364" s="106"/>
    </row>
    <row r="365" spans="1:15" ht="20.100000000000001" customHeight="1" x14ac:dyDescent="0.25">
      <c r="A365" s="51">
        <v>360</v>
      </c>
      <c r="B365" s="24"/>
      <c r="C365" s="24"/>
      <c r="D365" s="24"/>
      <c r="E365" s="24"/>
      <c r="F365" s="24"/>
      <c r="G365" s="139" t="str">
        <f>IF(C365="","",IF(C365="","",(VLOOKUP(C365,Listes!$B$31:$C$35,2,FALSE))))</f>
        <v/>
      </c>
      <c r="H365" s="24" t="str">
        <f t="shared" si="10"/>
        <v/>
      </c>
      <c r="I365" s="292"/>
      <c r="J365" s="114" t="str">
        <f>IF(G365="","",IF(G365="","",(VLOOKUP(G365,Listes!$C$31:$D$35,2,FALSE))))</f>
        <v/>
      </c>
      <c r="K365" s="111" t="str">
        <f>IF($G365="","",IF($C365=Listes!$B$32,IF(Forfaitaires!$E365&lt;=Listes!$B$53,(Forfaitaires!$E365*(VLOOKUP(Forfaitaires!$D365,Listes!$A$54:$E$60,2,FALSE))),IF(Forfaitaires!$E365&gt;Listes!$E$53,(Forfaitaires!$E365*(VLOOKUP(Forfaitaires!$D365,Listes!$A$54:$E$60,5,FALSE))),(Forfaitaires!$E365*(VLOOKUP(Forfaitaires!$D365,Listes!$A$54:$E$60,3,FALSE)))+(VLOOKUP(Forfaitaires!$D365,Listes!$A$54:$E$60,4,FALSE))))))</f>
        <v/>
      </c>
      <c r="L365" s="111" t="str">
        <f>IF($G365="","",IF($C365=Listes!$B$31,IF(Forfaitaires!$E365&lt;=Listes!$B$42,(Forfaitaires!$E365*(VLOOKUP(Forfaitaires!$D365,Listes!$A$43:$E$49,2,FALSE))),IF(Forfaitaires!$E365&gt;Listes!$D$42,(Forfaitaires!$E365*(VLOOKUP(Forfaitaires!$D365,Listes!$A$43:$E$49,5,FALSE))),(Forfaitaires!$E365*(VLOOKUP(Forfaitaires!$D365,Listes!$A$43:$E$49,3,FALSE)))+(VLOOKUP(Forfaitaires!$D365,Listes!$A$43:$E$49,4,FALSE))))))</f>
        <v/>
      </c>
      <c r="M365" s="111" t="str">
        <f>IF($G365="","",IF($C365=Listes!$B$34,Listes!$I$31,IF($C365=Listes!$B$35,(VLOOKUP(Forfaitaires!$F365,Listes!$E$31:$F$36,2,FALSE)),IF($C365=Listes!$B$33,IF(Forfaitaires!$E365&lt;Listes!$A$64,Forfaitaires!$E365*Listes!$A$65,IF(Forfaitaires!$E365&gt;Listes!$D$64,Forfaitaires!$E365*Listes!$D$65,((Forfaitaires!$E365*Listes!$B$65)+Listes!$C$65)))))))</f>
        <v/>
      </c>
      <c r="N365" s="114" t="str">
        <f t="shared" si="11"/>
        <v/>
      </c>
      <c r="O365" s="106"/>
    </row>
    <row r="366" spans="1:15" ht="20.100000000000001" customHeight="1" x14ac:dyDescent="0.25">
      <c r="A366" s="51">
        <v>361</v>
      </c>
      <c r="B366" s="24"/>
      <c r="C366" s="24"/>
      <c r="D366" s="24"/>
      <c r="E366" s="24"/>
      <c r="F366" s="24"/>
      <c r="G366" s="139" t="str">
        <f>IF(C366="","",IF(C366="","",(VLOOKUP(C366,Listes!$B$31:$C$35,2,FALSE))))</f>
        <v/>
      </c>
      <c r="H366" s="24" t="str">
        <f t="shared" si="10"/>
        <v/>
      </c>
      <c r="I366" s="292"/>
      <c r="J366" s="114" t="str">
        <f>IF(G366="","",IF(G366="","",(VLOOKUP(G366,Listes!$C$31:$D$35,2,FALSE))))</f>
        <v/>
      </c>
      <c r="K366" s="111" t="str">
        <f>IF($G366="","",IF($C366=Listes!$B$32,IF(Forfaitaires!$E366&lt;=Listes!$B$53,(Forfaitaires!$E366*(VLOOKUP(Forfaitaires!$D366,Listes!$A$54:$E$60,2,FALSE))),IF(Forfaitaires!$E366&gt;Listes!$E$53,(Forfaitaires!$E366*(VLOOKUP(Forfaitaires!$D366,Listes!$A$54:$E$60,5,FALSE))),(Forfaitaires!$E366*(VLOOKUP(Forfaitaires!$D366,Listes!$A$54:$E$60,3,FALSE)))+(VLOOKUP(Forfaitaires!$D366,Listes!$A$54:$E$60,4,FALSE))))))</f>
        <v/>
      </c>
      <c r="L366" s="111" t="str">
        <f>IF($G366="","",IF($C366=Listes!$B$31,IF(Forfaitaires!$E366&lt;=Listes!$B$42,(Forfaitaires!$E366*(VLOOKUP(Forfaitaires!$D366,Listes!$A$43:$E$49,2,FALSE))),IF(Forfaitaires!$E366&gt;Listes!$D$42,(Forfaitaires!$E366*(VLOOKUP(Forfaitaires!$D366,Listes!$A$43:$E$49,5,FALSE))),(Forfaitaires!$E366*(VLOOKUP(Forfaitaires!$D366,Listes!$A$43:$E$49,3,FALSE)))+(VLOOKUP(Forfaitaires!$D366,Listes!$A$43:$E$49,4,FALSE))))))</f>
        <v/>
      </c>
      <c r="M366" s="111" t="str">
        <f>IF($G366="","",IF($C366=Listes!$B$34,Listes!$I$31,IF($C366=Listes!$B$35,(VLOOKUP(Forfaitaires!$F366,Listes!$E$31:$F$36,2,FALSE)),IF($C366=Listes!$B$33,IF(Forfaitaires!$E366&lt;Listes!$A$64,Forfaitaires!$E366*Listes!$A$65,IF(Forfaitaires!$E366&gt;Listes!$D$64,Forfaitaires!$E366*Listes!$D$65,((Forfaitaires!$E366*Listes!$B$65)+Listes!$C$65)))))))</f>
        <v/>
      </c>
      <c r="N366" s="114" t="str">
        <f t="shared" si="11"/>
        <v/>
      </c>
      <c r="O366" s="106"/>
    </row>
    <row r="367" spans="1:15" ht="20.100000000000001" customHeight="1" x14ac:dyDescent="0.25">
      <c r="A367" s="51">
        <v>362</v>
      </c>
      <c r="B367" s="24"/>
      <c r="C367" s="24"/>
      <c r="D367" s="24"/>
      <c r="E367" s="24"/>
      <c r="F367" s="24"/>
      <c r="G367" s="139" t="str">
        <f>IF(C367="","",IF(C367="","",(VLOOKUP(C367,Listes!$B$31:$C$35,2,FALSE))))</f>
        <v/>
      </c>
      <c r="H367" s="24" t="str">
        <f t="shared" si="10"/>
        <v/>
      </c>
      <c r="I367" s="292"/>
      <c r="J367" s="114" t="str">
        <f>IF(G367="","",IF(G367="","",(VLOOKUP(G367,Listes!$C$31:$D$35,2,FALSE))))</f>
        <v/>
      </c>
      <c r="K367" s="111" t="str">
        <f>IF($G367="","",IF($C367=Listes!$B$32,IF(Forfaitaires!$E367&lt;=Listes!$B$53,(Forfaitaires!$E367*(VLOOKUP(Forfaitaires!$D367,Listes!$A$54:$E$60,2,FALSE))),IF(Forfaitaires!$E367&gt;Listes!$E$53,(Forfaitaires!$E367*(VLOOKUP(Forfaitaires!$D367,Listes!$A$54:$E$60,5,FALSE))),(Forfaitaires!$E367*(VLOOKUP(Forfaitaires!$D367,Listes!$A$54:$E$60,3,FALSE)))+(VLOOKUP(Forfaitaires!$D367,Listes!$A$54:$E$60,4,FALSE))))))</f>
        <v/>
      </c>
      <c r="L367" s="111" t="str">
        <f>IF($G367="","",IF($C367=Listes!$B$31,IF(Forfaitaires!$E367&lt;=Listes!$B$42,(Forfaitaires!$E367*(VLOOKUP(Forfaitaires!$D367,Listes!$A$43:$E$49,2,FALSE))),IF(Forfaitaires!$E367&gt;Listes!$D$42,(Forfaitaires!$E367*(VLOOKUP(Forfaitaires!$D367,Listes!$A$43:$E$49,5,FALSE))),(Forfaitaires!$E367*(VLOOKUP(Forfaitaires!$D367,Listes!$A$43:$E$49,3,FALSE)))+(VLOOKUP(Forfaitaires!$D367,Listes!$A$43:$E$49,4,FALSE))))))</f>
        <v/>
      </c>
      <c r="M367" s="111" t="str">
        <f>IF($G367="","",IF($C367=Listes!$B$34,Listes!$I$31,IF($C367=Listes!$B$35,(VLOOKUP(Forfaitaires!$F367,Listes!$E$31:$F$36,2,FALSE)),IF($C367=Listes!$B$33,IF(Forfaitaires!$E367&lt;Listes!$A$64,Forfaitaires!$E367*Listes!$A$65,IF(Forfaitaires!$E367&gt;Listes!$D$64,Forfaitaires!$E367*Listes!$D$65,((Forfaitaires!$E367*Listes!$B$65)+Listes!$C$65)))))))</f>
        <v/>
      </c>
      <c r="N367" s="114" t="str">
        <f t="shared" si="11"/>
        <v/>
      </c>
      <c r="O367" s="106"/>
    </row>
    <row r="368" spans="1:15" ht="20.100000000000001" customHeight="1" x14ac:dyDescent="0.25">
      <c r="A368" s="51">
        <v>363</v>
      </c>
      <c r="B368" s="24"/>
      <c r="C368" s="24"/>
      <c r="D368" s="24"/>
      <c r="E368" s="24"/>
      <c r="F368" s="24"/>
      <c r="G368" s="139" t="str">
        <f>IF(C368="","",IF(C368="","",(VLOOKUP(C368,Listes!$B$31:$C$35,2,FALSE))))</f>
        <v/>
      </c>
      <c r="H368" s="24" t="str">
        <f t="shared" si="10"/>
        <v/>
      </c>
      <c r="I368" s="292"/>
      <c r="J368" s="114" t="str">
        <f>IF(G368="","",IF(G368="","",(VLOOKUP(G368,Listes!$C$31:$D$35,2,FALSE))))</f>
        <v/>
      </c>
      <c r="K368" s="111" t="str">
        <f>IF($G368="","",IF($C368=Listes!$B$32,IF(Forfaitaires!$E368&lt;=Listes!$B$53,(Forfaitaires!$E368*(VLOOKUP(Forfaitaires!$D368,Listes!$A$54:$E$60,2,FALSE))),IF(Forfaitaires!$E368&gt;Listes!$E$53,(Forfaitaires!$E368*(VLOOKUP(Forfaitaires!$D368,Listes!$A$54:$E$60,5,FALSE))),(Forfaitaires!$E368*(VLOOKUP(Forfaitaires!$D368,Listes!$A$54:$E$60,3,FALSE)))+(VLOOKUP(Forfaitaires!$D368,Listes!$A$54:$E$60,4,FALSE))))))</f>
        <v/>
      </c>
      <c r="L368" s="111" t="str">
        <f>IF($G368="","",IF($C368=Listes!$B$31,IF(Forfaitaires!$E368&lt;=Listes!$B$42,(Forfaitaires!$E368*(VLOOKUP(Forfaitaires!$D368,Listes!$A$43:$E$49,2,FALSE))),IF(Forfaitaires!$E368&gt;Listes!$D$42,(Forfaitaires!$E368*(VLOOKUP(Forfaitaires!$D368,Listes!$A$43:$E$49,5,FALSE))),(Forfaitaires!$E368*(VLOOKUP(Forfaitaires!$D368,Listes!$A$43:$E$49,3,FALSE)))+(VLOOKUP(Forfaitaires!$D368,Listes!$A$43:$E$49,4,FALSE))))))</f>
        <v/>
      </c>
      <c r="M368" s="111" t="str">
        <f>IF($G368="","",IF($C368=Listes!$B$34,Listes!$I$31,IF($C368=Listes!$B$35,(VLOOKUP(Forfaitaires!$F368,Listes!$E$31:$F$36,2,FALSE)),IF($C368=Listes!$B$33,IF(Forfaitaires!$E368&lt;Listes!$A$64,Forfaitaires!$E368*Listes!$A$65,IF(Forfaitaires!$E368&gt;Listes!$D$64,Forfaitaires!$E368*Listes!$D$65,((Forfaitaires!$E368*Listes!$B$65)+Listes!$C$65)))))))</f>
        <v/>
      </c>
      <c r="N368" s="114" t="str">
        <f t="shared" si="11"/>
        <v/>
      </c>
      <c r="O368" s="106"/>
    </row>
    <row r="369" spans="1:15" ht="20.100000000000001" customHeight="1" x14ac:dyDescent="0.25">
      <c r="A369" s="51">
        <v>364</v>
      </c>
      <c r="B369" s="24"/>
      <c r="C369" s="24"/>
      <c r="D369" s="24"/>
      <c r="E369" s="24"/>
      <c r="F369" s="24"/>
      <c r="G369" s="139" t="str">
        <f>IF(C369="","",IF(C369="","",(VLOOKUP(C369,Listes!$B$31:$C$35,2,FALSE))))</f>
        <v/>
      </c>
      <c r="H369" s="24" t="str">
        <f t="shared" si="10"/>
        <v/>
      </c>
      <c r="I369" s="292"/>
      <c r="J369" s="114" t="str">
        <f>IF(G369="","",IF(G369="","",(VLOOKUP(G369,Listes!$C$31:$D$35,2,FALSE))))</f>
        <v/>
      </c>
      <c r="K369" s="111" t="str">
        <f>IF($G369="","",IF($C369=Listes!$B$32,IF(Forfaitaires!$E369&lt;=Listes!$B$53,(Forfaitaires!$E369*(VLOOKUP(Forfaitaires!$D369,Listes!$A$54:$E$60,2,FALSE))),IF(Forfaitaires!$E369&gt;Listes!$E$53,(Forfaitaires!$E369*(VLOOKUP(Forfaitaires!$D369,Listes!$A$54:$E$60,5,FALSE))),(Forfaitaires!$E369*(VLOOKUP(Forfaitaires!$D369,Listes!$A$54:$E$60,3,FALSE)))+(VLOOKUP(Forfaitaires!$D369,Listes!$A$54:$E$60,4,FALSE))))))</f>
        <v/>
      </c>
      <c r="L369" s="111" t="str">
        <f>IF($G369="","",IF($C369=Listes!$B$31,IF(Forfaitaires!$E369&lt;=Listes!$B$42,(Forfaitaires!$E369*(VLOOKUP(Forfaitaires!$D369,Listes!$A$43:$E$49,2,FALSE))),IF(Forfaitaires!$E369&gt;Listes!$D$42,(Forfaitaires!$E369*(VLOOKUP(Forfaitaires!$D369,Listes!$A$43:$E$49,5,FALSE))),(Forfaitaires!$E369*(VLOOKUP(Forfaitaires!$D369,Listes!$A$43:$E$49,3,FALSE)))+(VLOOKUP(Forfaitaires!$D369,Listes!$A$43:$E$49,4,FALSE))))))</f>
        <v/>
      </c>
      <c r="M369" s="111" t="str">
        <f>IF($G369="","",IF($C369=Listes!$B$34,Listes!$I$31,IF($C369=Listes!$B$35,(VLOOKUP(Forfaitaires!$F369,Listes!$E$31:$F$36,2,FALSE)),IF($C369=Listes!$B$33,IF(Forfaitaires!$E369&lt;Listes!$A$64,Forfaitaires!$E369*Listes!$A$65,IF(Forfaitaires!$E369&gt;Listes!$D$64,Forfaitaires!$E369*Listes!$D$65,((Forfaitaires!$E369*Listes!$B$65)+Listes!$C$65)))))))</f>
        <v/>
      </c>
      <c r="N369" s="114" t="str">
        <f t="shared" si="11"/>
        <v/>
      </c>
      <c r="O369" s="106"/>
    </row>
    <row r="370" spans="1:15" ht="20.100000000000001" customHeight="1" x14ac:dyDescent="0.25">
      <c r="A370" s="51">
        <v>365</v>
      </c>
      <c r="B370" s="24"/>
      <c r="C370" s="24"/>
      <c r="D370" s="24"/>
      <c r="E370" s="24"/>
      <c r="F370" s="24"/>
      <c r="G370" s="139" t="str">
        <f>IF(C370="","",IF(C370="","",(VLOOKUP(C370,Listes!$B$31:$C$35,2,FALSE))))</f>
        <v/>
      </c>
      <c r="H370" s="24" t="str">
        <f t="shared" si="10"/>
        <v/>
      </c>
      <c r="I370" s="292"/>
      <c r="J370" s="114" t="str">
        <f>IF(G370="","",IF(G370="","",(VLOOKUP(G370,Listes!$C$31:$D$35,2,FALSE))))</f>
        <v/>
      </c>
      <c r="K370" s="111" t="str">
        <f>IF($G370="","",IF($C370=Listes!$B$32,IF(Forfaitaires!$E370&lt;=Listes!$B$53,(Forfaitaires!$E370*(VLOOKUP(Forfaitaires!$D370,Listes!$A$54:$E$60,2,FALSE))),IF(Forfaitaires!$E370&gt;Listes!$E$53,(Forfaitaires!$E370*(VLOOKUP(Forfaitaires!$D370,Listes!$A$54:$E$60,5,FALSE))),(Forfaitaires!$E370*(VLOOKUP(Forfaitaires!$D370,Listes!$A$54:$E$60,3,FALSE)))+(VLOOKUP(Forfaitaires!$D370,Listes!$A$54:$E$60,4,FALSE))))))</f>
        <v/>
      </c>
      <c r="L370" s="111" t="str">
        <f>IF($G370="","",IF($C370=Listes!$B$31,IF(Forfaitaires!$E370&lt;=Listes!$B$42,(Forfaitaires!$E370*(VLOOKUP(Forfaitaires!$D370,Listes!$A$43:$E$49,2,FALSE))),IF(Forfaitaires!$E370&gt;Listes!$D$42,(Forfaitaires!$E370*(VLOOKUP(Forfaitaires!$D370,Listes!$A$43:$E$49,5,FALSE))),(Forfaitaires!$E370*(VLOOKUP(Forfaitaires!$D370,Listes!$A$43:$E$49,3,FALSE)))+(VLOOKUP(Forfaitaires!$D370,Listes!$A$43:$E$49,4,FALSE))))))</f>
        <v/>
      </c>
      <c r="M370" s="111" t="str">
        <f>IF($G370="","",IF($C370=Listes!$B$34,Listes!$I$31,IF($C370=Listes!$B$35,(VLOOKUP(Forfaitaires!$F370,Listes!$E$31:$F$36,2,FALSE)),IF($C370=Listes!$B$33,IF(Forfaitaires!$E370&lt;Listes!$A$64,Forfaitaires!$E370*Listes!$A$65,IF(Forfaitaires!$E370&gt;Listes!$D$64,Forfaitaires!$E370*Listes!$D$65,((Forfaitaires!$E370*Listes!$B$65)+Listes!$C$65)))))))</f>
        <v/>
      </c>
      <c r="N370" s="114" t="str">
        <f t="shared" si="11"/>
        <v/>
      </c>
      <c r="O370" s="106"/>
    </row>
    <row r="371" spans="1:15" ht="20.100000000000001" customHeight="1" x14ac:dyDescent="0.25">
      <c r="A371" s="51">
        <v>366</v>
      </c>
      <c r="B371" s="24"/>
      <c r="C371" s="24"/>
      <c r="D371" s="24"/>
      <c r="E371" s="24"/>
      <c r="F371" s="24"/>
      <c r="G371" s="139" t="str">
        <f>IF(C371="","",IF(C371="","",(VLOOKUP(C371,Listes!$B$31:$C$35,2,FALSE))))</f>
        <v/>
      </c>
      <c r="H371" s="24" t="str">
        <f t="shared" si="10"/>
        <v/>
      </c>
      <c r="I371" s="292"/>
      <c r="J371" s="114" t="str">
        <f>IF(G371="","",IF(G371="","",(VLOOKUP(G371,Listes!$C$31:$D$35,2,FALSE))))</f>
        <v/>
      </c>
      <c r="K371" s="111" t="str">
        <f>IF($G371="","",IF($C371=Listes!$B$32,IF(Forfaitaires!$E371&lt;=Listes!$B$53,(Forfaitaires!$E371*(VLOOKUP(Forfaitaires!$D371,Listes!$A$54:$E$60,2,FALSE))),IF(Forfaitaires!$E371&gt;Listes!$E$53,(Forfaitaires!$E371*(VLOOKUP(Forfaitaires!$D371,Listes!$A$54:$E$60,5,FALSE))),(Forfaitaires!$E371*(VLOOKUP(Forfaitaires!$D371,Listes!$A$54:$E$60,3,FALSE)))+(VLOOKUP(Forfaitaires!$D371,Listes!$A$54:$E$60,4,FALSE))))))</f>
        <v/>
      </c>
      <c r="L371" s="111" t="str">
        <f>IF($G371="","",IF($C371=Listes!$B$31,IF(Forfaitaires!$E371&lt;=Listes!$B$42,(Forfaitaires!$E371*(VLOOKUP(Forfaitaires!$D371,Listes!$A$43:$E$49,2,FALSE))),IF(Forfaitaires!$E371&gt;Listes!$D$42,(Forfaitaires!$E371*(VLOOKUP(Forfaitaires!$D371,Listes!$A$43:$E$49,5,FALSE))),(Forfaitaires!$E371*(VLOOKUP(Forfaitaires!$D371,Listes!$A$43:$E$49,3,FALSE)))+(VLOOKUP(Forfaitaires!$D371,Listes!$A$43:$E$49,4,FALSE))))))</f>
        <v/>
      </c>
      <c r="M371" s="111" t="str">
        <f>IF($G371="","",IF($C371=Listes!$B$34,Listes!$I$31,IF($C371=Listes!$B$35,(VLOOKUP(Forfaitaires!$F371,Listes!$E$31:$F$36,2,FALSE)),IF($C371=Listes!$B$33,IF(Forfaitaires!$E371&lt;Listes!$A$64,Forfaitaires!$E371*Listes!$A$65,IF(Forfaitaires!$E371&gt;Listes!$D$64,Forfaitaires!$E371*Listes!$D$65,((Forfaitaires!$E371*Listes!$B$65)+Listes!$C$65)))))))</f>
        <v/>
      </c>
      <c r="N371" s="114" t="str">
        <f t="shared" si="11"/>
        <v/>
      </c>
      <c r="O371" s="106"/>
    </row>
    <row r="372" spans="1:15" ht="20.100000000000001" customHeight="1" x14ac:dyDescent="0.25">
      <c r="A372" s="51">
        <v>367</v>
      </c>
      <c r="B372" s="24"/>
      <c r="C372" s="24"/>
      <c r="D372" s="24"/>
      <c r="E372" s="24"/>
      <c r="F372" s="24"/>
      <c r="G372" s="139" t="str">
        <f>IF(C372="","",IF(C372="","",(VLOOKUP(C372,Listes!$B$31:$C$35,2,FALSE))))</f>
        <v/>
      </c>
      <c r="H372" s="24" t="str">
        <f t="shared" si="10"/>
        <v/>
      </c>
      <c r="I372" s="292"/>
      <c r="J372" s="114" t="str">
        <f>IF(G372="","",IF(G372="","",(VLOOKUP(G372,Listes!$C$31:$D$35,2,FALSE))))</f>
        <v/>
      </c>
      <c r="K372" s="111" t="str">
        <f>IF($G372="","",IF($C372=Listes!$B$32,IF(Forfaitaires!$E372&lt;=Listes!$B$53,(Forfaitaires!$E372*(VLOOKUP(Forfaitaires!$D372,Listes!$A$54:$E$60,2,FALSE))),IF(Forfaitaires!$E372&gt;Listes!$E$53,(Forfaitaires!$E372*(VLOOKUP(Forfaitaires!$D372,Listes!$A$54:$E$60,5,FALSE))),(Forfaitaires!$E372*(VLOOKUP(Forfaitaires!$D372,Listes!$A$54:$E$60,3,FALSE)))+(VLOOKUP(Forfaitaires!$D372,Listes!$A$54:$E$60,4,FALSE))))))</f>
        <v/>
      </c>
      <c r="L372" s="111" t="str">
        <f>IF($G372="","",IF($C372=Listes!$B$31,IF(Forfaitaires!$E372&lt;=Listes!$B$42,(Forfaitaires!$E372*(VLOOKUP(Forfaitaires!$D372,Listes!$A$43:$E$49,2,FALSE))),IF(Forfaitaires!$E372&gt;Listes!$D$42,(Forfaitaires!$E372*(VLOOKUP(Forfaitaires!$D372,Listes!$A$43:$E$49,5,FALSE))),(Forfaitaires!$E372*(VLOOKUP(Forfaitaires!$D372,Listes!$A$43:$E$49,3,FALSE)))+(VLOOKUP(Forfaitaires!$D372,Listes!$A$43:$E$49,4,FALSE))))))</f>
        <v/>
      </c>
      <c r="M372" s="111" t="str">
        <f>IF($G372="","",IF($C372=Listes!$B$34,Listes!$I$31,IF($C372=Listes!$B$35,(VLOOKUP(Forfaitaires!$F372,Listes!$E$31:$F$36,2,FALSE)),IF($C372=Listes!$B$33,IF(Forfaitaires!$E372&lt;Listes!$A$64,Forfaitaires!$E372*Listes!$A$65,IF(Forfaitaires!$E372&gt;Listes!$D$64,Forfaitaires!$E372*Listes!$D$65,((Forfaitaires!$E372*Listes!$B$65)+Listes!$C$65)))))))</f>
        <v/>
      </c>
      <c r="N372" s="114" t="str">
        <f t="shared" si="11"/>
        <v/>
      </c>
      <c r="O372" s="106"/>
    </row>
    <row r="373" spans="1:15" ht="20.100000000000001" customHeight="1" x14ac:dyDescent="0.25">
      <c r="A373" s="51">
        <v>368</v>
      </c>
      <c r="B373" s="24"/>
      <c r="C373" s="24"/>
      <c r="D373" s="24"/>
      <c r="E373" s="24"/>
      <c r="F373" s="24"/>
      <c r="G373" s="139" t="str">
        <f>IF(C373="","",IF(C373="","",(VLOOKUP(C373,Listes!$B$31:$C$35,2,FALSE))))</f>
        <v/>
      </c>
      <c r="H373" s="24" t="str">
        <f t="shared" si="10"/>
        <v/>
      </c>
      <c r="I373" s="292"/>
      <c r="J373" s="114" t="str">
        <f>IF(G373="","",IF(G373="","",(VLOOKUP(G373,Listes!$C$31:$D$35,2,FALSE))))</f>
        <v/>
      </c>
      <c r="K373" s="111" t="str">
        <f>IF($G373="","",IF($C373=Listes!$B$32,IF(Forfaitaires!$E373&lt;=Listes!$B$53,(Forfaitaires!$E373*(VLOOKUP(Forfaitaires!$D373,Listes!$A$54:$E$60,2,FALSE))),IF(Forfaitaires!$E373&gt;Listes!$E$53,(Forfaitaires!$E373*(VLOOKUP(Forfaitaires!$D373,Listes!$A$54:$E$60,5,FALSE))),(Forfaitaires!$E373*(VLOOKUP(Forfaitaires!$D373,Listes!$A$54:$E$60,3,FALSE)))+(VLOOKUP(Forfaitaires!$D373,Listes!$A$54:$E$60,4,FALSE))))))</f>
        <v/>
      </c>
      <c r="L373" s="111" t="str">
        <f>IF($G373="","",IF($C373=Listes!$B$31,IF(Forfaitaires!$E373&lt;=Listes!$B$42,(Forfaitaires!$E373*(VLOOKUP(Forfaitaires!$D373,Listes!$A$43:$E$49,2,FALSE))),IF(Forfaitaires!$E373&gt;Listes!$D$42,(Forfaitaires!$E373*(VLOOKUP(Forfaitaires!$D373,Listes!$A$43:$E$49,5,FALSE))),(Forfaitaires!$E373*(VLOOKUP(Forfaitaires!$D373,Listes!$A$43:$E$49,3,FALSE)))+(VLOOKUP(Forfaitaires!$D373,Listes!$A$43:$E$49,4,FALSE))))))</f>
        <v/>
      </c>
      <c r="M373" s="111" t="str">
        <f>IF($G373="","",IF($C373=Listes!$B$34,Listes!$I$31,IF($C373=Listes!$B$35,(VLOOKUP(Forfaitaires!$F373,Listes!$E$31:$F$36,2,FALSE)),IF($C373=Listes!$B$33,IF(Forfaitaires!$E373&lt;Listes!$A$64,Forfaitaires!$E373*Listes!$A$65,IF(Forfaitaires!$E373&gt;Listes!$D$64,Forfaitaires!$E373*Listes!$D$65,((Forfaitaires!$E373*Listes!$B$65)+Listes!$C$65)))))))</f>
        <v/>
      </c>
      <c r="N373" s="114" t="str">
        <f t="shared" si="11"/>
        <v/>
      </c>
      <c r="O373" s="106"/>
    </row>
    <row r="374" spans="1:15" ht="20.100000000000001" customHeight="1" x14ac:dyDescent="0.25">
      <c r="A374" s="51">
        <v>369</v>
      </c>
      <c r="B374" s="24"/>
      <c r="C374" s="24"/>
      <c r="D374" s="24"/>
      <c r="E374" s="24"/>
      <c r="F374" s="24"/>
      <c r="G374" s="139" t="str">
        <f>IF(C374="","",IF(C374="","",(VLOOKUP(C374,Listes!$B$31:$C$35,2,FALSE))))</f>
        <v/>
      </c>
      <c r="H374" s="24" t="str">
        <f t="shared" si="10"/>
        <v/>
      </c>
      <c r="I374" s="292"/>
      <c r="J374" s="114" t="str">
        <f>IF(G374="","",IF(G374="","",(VLOOKUP(G374,Listes!$C$31:$D$35,2,FALSE))))</f>
        <v/>
      </c>
      <c r="K374" s="111" t="str">
        <f>IF($G374="","",IF($C374=Listes!$B$32,IF(Forfaitaires!$E374&lt;=Listes!$B$53,(Forfaitaires!$E374*(VLOOKUP(Forfaitaires!$D374,Listes!$A$54:$E$60,2,FALSE))),IF(Forfaitaires!$E374&gt;Listes!$E$53,(Forfaitaires!$E374*(VLOOKUP(Forfaitaires!$D374,Listes!$A$54:$E$60,5,FALSE))),(Forfaitaires!$E374*(VLOOKUP(Forfaitaires!$D374,Listes!$A$54:$E$60,3,FALSE)))+(VLOOKUP(Forfaitaires!$D374,Listes!$A$54:$E$60,4,FALSE))))))</f>
        <v/>
      </c>
      <c r="L374" s="111" t="str">
        <f>IF($G374="","",IF($C374=Listes!$B$31,IF(Forfaitaires!$E374&lt;=Listes!$B$42,(Forfaitaires!$E374*(VLOOKUP(Forfaitaires!$D374,Listes!$A$43:$E$49,2,FALSE))),IF(Forfaitaires!$E374&gt;Listes!$D$42,(Forfaitaires!$E374*(VLOOKUP(Forfaitaires!$D374,Listes!$A$43:$E$49,5,FALSE))),(Forfaitaires!$E374*(VLOOKUP(Forfaitaires!$D374,Listes!$A$43:$E$49,3,FALSE)))+(VLOOKUP(Forfaitaires!$D374,Listes!$A$43:$E$49,4,FALSE))))))</f>
        <v/>
      </c>
      <c r="M374" s="111" t="str">
        <f>IF($G374="","",IF($C374=Listes!$B$34,Listes!$I$31,IF($C374=Listes!$B$35,(VLOOKUP(Forfaitaires!$F374,Listes!$E$31:$F$36,2,FALSE)),IF($C374=Listes!$B$33,IF(Forfaitaires!$E374&lt;Listes!$A$64,Forfaitaires!$E374*Listes!$A$65,IF(Forfaitaires!$E374&gt;Listes!$D$64,Forfaitaires!$E374*Listes!$D$65,((Forfaitaires!$E374*Listes!$B$65)+Listes!$C$65)))))))</f>
        <v/>
      </c>
      <c r="N374" s="114" t="str">
        <f t="shared" si="11"/>
        <v/>
      </c>
      <c r="O374" s="106"/>
    </row>
    <row r="375" spans="1:15" ht="20.100000000000001" customHeight="1" x14ac:dyDescent="0.25">
      <c r="A375" s="51">
        <v>370</v>
      </c>
      <c r="B375" s="24"/>
      <c r="C375" s="24"/>
      <c r="D375" s="24"/>
      <c r="E375" s="24"/>
      <c r="F375" s="24"/>
      <c r="G375" s="139" t="str">
        <f>IF(C375="","",IF(C375="","",(VLOOKUP(C375,Listes!$B$31:$C$35,2,FALSE))))</f>
        <v/>
      </c>
      <c r="H375" s="24" t="str">
        <f t="shared" si="10"/>
        <v/>
      </c>
      <c r="I375" s="292"/>
      <c r="J375" s="114" t="str">
        <f>IF(G375="","",IF(G375="","",(VLOOKUP(G375,Listes!$C$31:$D$35,2,FALSE))))</f>
        <v/>
      </c>
      <c r="K375" s="111" t="str">
        <f>IF($G375="","",IF($C375=Listes!$B$32,IF(Forfaitaires!$E375&lt;=Listes!$B$53,(Forfaitaires!$E375*(VLOOKUP(Forfaitaires!$D375,Listes!$A$54:$E$60,2,FALSE))),IF(Forfaitaires!$E375&gt;Listes!$E$53,(Forfaitaires!$E375*(VLOOKUP(Forfaitaires!$D375,Listes!$A$54:$E$60,5,FALSE))),(Forfaitaires!$E375*(VLOOKUP(Forfaitaires!$D375,Listes!$A$54:$E$60,3,FALSE)))+(VLOOKUP(Forfaitaires!$D375,Listes!$A$54:$E$60,4,FALSE))))))</f>
        <v/>
      </c>
      <c r="L375" s="111" t="str">
        <f>IF($G375="","",IF($C375=Listes!$B$31,IF(Forfaitaires!$E375&lt;=Listes!$B$42,(Forfaitaires!$E375*(VLOOKUP(Forfaitaires!$D375,Listes!$A$43:$E$49,2,FALSE))),IF(Forfaitaires!$E375&gt;Listes!$D$42,(Forfaitaires!$E375*(VLOOKUP(Forfaitaires!$D375,Listes!$A$43:$E$49,5,FALSE))),(Forfaitaires!$E375*(VLOOKUP(Forfaitaires!$D375,Listes!$A$43:$E$49,3,FALSE)))+(VLOOKUP(Forfaitaires!$D375,Listes!$A$43:$E$49,4,FALSE))))))</f>
        <v/>
      </c>
      <c r="M375" s="111" t="str">
        <f>IF($G375="","",IF($C375=Listes!$B$34,Listes!$I$31,IF($C375=Listes!$B$35,(VLOOKUP(Forfaitaires!$F375,Listes!$E$31:$F$36,2,FALSE)),IF($C375=Listes!$B$33,IF(Forfaitaires!$E375&lt;Listes!$A$64,Forfaitaires!$E375*Listes!$A$65,IF(Forfaitaires!$E375&gt;Listes!$D$64,Forfaitaires!$E375*Listes!$D$65,((Forfaitaires!$E375*Listes!$B$65)+Listes!$C$65)))))))</f>
        <v/>
      </c>
      <c r="N375" s="114" t="str">
        <f t="shared" si="11"/>
        <v/>
      </c>
      <c r="O375" s="106"/>
    </row>
    <row r="376" spans="1:15" ht="20.100000000000001" customHeight="1" x14ac:dyDescent="0.25">
      <c r="A376" s="51">
        <v>371</v>
      </c>
      <c r="B376" s="24"/>
      <c r="C376" s="24"/>
      <c r="D376" s="24"/>
      <c r="E376" s="24"/>
      <c r="F376" s="24"/>
      <c r="G376" s="139" t="str">
        <f>IF(C376="","",IF(C376="","",(VLOOKUP(C376,Listes!$B$31:$C$35,2,FALSE))))</f>
        <v/>
      </c>
      <c r="H376" s="24" t="str">
        <f t="shared" si="10"/>
        <v/>
      </c>
      <c r="I376" s="292"/>
      <c r="J376" s="114" t="str">
        <f>IF(G376="","",IF(G376="","",(VLOOKUP(G376,Listes!$C$31:$D$35,2,FALSE))))</f>
        <v/>
      </c>
      <c r="K376" s="111" t="str">
        <f>IF($G376="","",IF($C376=Listes!$B$32,IF(Forfaitaires!$E376&lt;=Listes!$B$53,(Forfaitaires!$E376*(VLOOKUP(Forfaitaires!$D376,Listes!$A$54:$E$60,2,FALSE))),IF(Forfaitaires!$E376&gt;Listes!$E$53,(Forfaitaires!$E376*(VLOOKUP(Forfaitaires!$D376,Listes!$A$54:$E$60,5,FALSE))),(Forfaitaires!$E376*(VLOOKUP(Forfaitaires!$D376,Listes!$A$54:$E$60,3,FALSE)))+(VLOOKUP(Forfaitaires!$D376,Listes!$A$54:$E$60,4,FALSE))))))</f>
        <v/>
      </c>
      <c r="L376" s="111" t="str">
        <f>IF($G376="","",IF($C376=Listes!$B$31,IF(Forfaitaires!$E376&lt;=Listes!$B$42,(Forfaitaires!$E376*(VLOOKUP(Forfaitaires!$D376,Listes!$A$43:$E$49,2,FALSE))),IF(Forfaitaires!$E376&gt;Listes!$D$42,(Forfaitaires!$E376*(VLOOKUP(Forfaitaires!$D376,Listes!$A$43:$E$49,5,FALSE))),(Forfaitaires!$E376*(VLOOKUP(Forfaitaires!$D376,Listes!$A$43:$E$49,3,FALSE)))+(VLOOKUP(Forfaitaires!$D376,Listes!$A$43:$E$49,4,FALSE))))))</f>
        <v/>
      </c>
      <c r="M376" s="111" t="str">
        <f>IF($G376="","",IF($C376=Listes!$B$34,Listes!$I$31,IF($C376=Listes!$B$35,(VLOOKUP(Forfaitaires!$F376,Listes!$E$31:$F$36,2,FALSE)),IF($C376=Listes!$B$33,IF(Forfaitaires!$E376&lt;Listes!$A$64,Forfaitaires!$E376*Listes!$A$65,IF(Forfaitaires!$E376&gt;Listes!$D$64,Forfaitaires!$E376*Listes!$D$65,((Forfaitaires!$E376*Listes!$B$65)+Listes!$C$65)))))))</f>
        <v/>
      </c>
      <c r="N376" s="114" t="str">
        <f t="shared" si="11"/>
        <v/>
      </c>
      <c r="O376" s="106"/>
    </row>
    <row r="377" spans="1:15" ht="20.100000000000001" customHeight="1" x14ac:dyDescent="0.25">
      <c r="A377" s="51">
        <v>372</v>
      </c>
      <c r="B377" s="24"/>
      <c r="C377" s="24"/>
      <c r="D377" s="24"/>
      <c r="E377" s="24"/>
      <c r="F377" s="24"/>
      <c r="G377" s="139" t="str">
        <f>IF(C377="","",IF(C377="","",(VLOOKUP(C377,Listes!$B$31:$C$35,2,FALSE))))</f>
        <v/>
      </c>
      <c r="H377" s="24" t="str">
        <f t="shared" si="10"/>
        <v/>
      </c>
      <c r="I377" s="292"/>
      <c r="J377" s="114" t="str">
        <f>IF(G377="","",IF(G377="","",(VLOOKUP(G377,Listes!$C$31:$D$35,2,FALSE))))</f>
        <v/>
      </c>
      <c r="K377" s="111" t="str">
        <f>IF($G377="","",IF($C377=Listes!$B$32,IF(Forfaitaires!$E377&lt;=Listes!$B$53,(Forfaitaires!$E377*(VLOOKUP(Forfaitaires!$D377,Listes!$A$54:$E$60,2,FALSE))),IF(Forfaitaires!$E377&gt;Listes!$E$53,(Forfaitaires!$E377*(VLOOKUP(Forfaitaires!$D377,Listes!$A$54:$E$60,5,FALSE))),(Forfaitaires!$E377*(VLOOKUP(Forfaitaires!$D377,Listes!$A$54:$E$60,3,FALSE)))+(VLOOKUP(Forfaitaires!$D377,Listes!$A$54:$E$60,4,FALSE))))))</f>
        <v/>
      </c>
      <c r="L377" s="111" t="str">
        <f>IF($G377="","",IF($C377=Listes!$B$31,IF(Forfaitaires!$E377&lt;=Listes!$B$42,(Forfaitaires!$E377*(VLOOKUP(Forfaitaires!$D377,Listes!$A$43:$E$49,2,FALSE))),IF(Forfaitaires!$E377&gt;Listes!$D$42,(Forfaitaires!$E377*(VLOOKUP(Forfaitaires!$D377,Listes!$A$43:$E$49,5,FALSE))),(Forfaitaires!$E377*(VLOOKUP(Forfaitaires!$D377,Listes!$A$43:$E$49,3,FALSE)))+(VLOOKUP(Forfaitaires!$D377,Listes!$A$43:$E$49,4,FALSE))))))</f>
        <v/>
      </c>
      <c r="M377" s="111" t="str">
        <f>IF($G377="","",IF($C377=Listes!$B$34,Listes!$I$31,IF($C377=Listes!$B$35,(VLOOKUP(Forfaitaires!$F377,Listes!$E$31:$F$36,2,FALSE)),IF($C377=Listes!$B$33,IF(Forfaitaires!$E377&lt;Listes!$A$64,Forfaitaires!$E377*Listes!$A$65,IF(Forfaitaires!$E377&gt;Listes!$D$64,Forfaitaires!$E377*Listes!$D$65,((Forfaitaires!$E377*Listes!$B$65)+Listes!$C$65)))))))</f>
        <v/>
      </c>
      <c r="N377" s="114" t="str">
        <f t="shared" si="11"/>
        <v/>
      </c>
      <c r="O377" s="106"/>
    </row>
    <row r="378" spans="1:15" ht="20.100000000000001" customHeight="1" x14ac:dyDescent="0.25">
      <c r="A378" s="51">
        <v>373</v>
      </c>
      <c r="B378" s="24"/>
      <c r="C378" s="24"/>
      <c r="D378" s="24"/>
      <c r="E378" s="24"/>
      <c r="F378" s="24"/>
      <c r="G378" s="139" t="str">
        <f>IF(C378="","",IF(C378="","",(VLOOKUP(C378,Listes!$B$31:$C$35,2,FALSE))))</f>
        <v/>
      </c>
      <c r="H378" s="24" t="str">
        <f t="shared" si="10"/>
        <v/>
      </c>
      <c r="I378" s="292"/>
      <c r="J378" s="114" t="str">
        <f>IF(G378="","",IF(G378="","",(VLOOKUP(G378,Listes!$C$31:$D$35,2,FALSE))))</f>
        <v/>
      </c>
      <c r="K378" s="111" t="str">
        <f>IF($G378="","",IF($C378=Listes!$B$32,IF(Forfaitaires!$E378&lt;=Listes!$B$53,(Forfaitaires!$E378*(VLOOKUP(Forfaitaires!$D378,Listes!$A$54:$E$60,2,FALSE))),IF(Forfaitaires!$E378&gt;Listes!$E$53,(Forfaitaires!$E378*(VLOOKUP(Forfaitaires!$D378,Listes!$A$54:$E$60,5,FALSE))),(Forfaitaires!$E378*(VLOOKUP(Forfaitaires!$D378,Listes!$A$54:$E$60,3,FALSE)))+(VLOOKUP(Forfaitaires!$D378,Listes!$A$54:$E$60,4,FALSE))))))</f>
        <v/>
      </c>
      <c r="L378" s="111" t="str">
        <f>IF($G378="","",IF($C378=Listes!$B$31,IF(Forfaitaires!$E378&lt;=Listes!$B$42,(Forfaitaires!$E378*(VLOOKUP(Forfaitaires!$D378,Listes!$A$43:$E$49,2,FALSE))),IF(Forfaitaires!$E378&gt;Listes!$D$42,(Forfaitaires!$E378*(VLOOKUP(Forfaitaires!$D378,Listes!$A$43:$E$49,5,FALSE))),(Forfaitaires!$E378*(VLOOKUP(Forfaitaires!$D378,Listes!$A$43:$E$49,3,FALSE)))+(VLOOKUP(Forfaitaires!$D378,Listes!$A$43:$E$49,4,FALSE))))))</f>
        <v/>
      </c>
      <c r="M378" s="111" t="str">
        <f>IF($G378="","",IF($C378=Listes!$B$34,Listes!$I$31,IF($C378=Listes!$B$35,(VLOOKUP(Forfaitaires!$F378,Listes!$E$31:$F$36,2,FALSE)),IF($C378=Listes!$B$33,IF(Forfaitaires!$E378&lt;Listes!$A$64,Forfaitaires!$E378*Listes!$A$65,IF(Forfaitaires!$E378&gt;Listes!$D$64,Forfaitaires!$E378*Listes!$D$65,((Forfaitaires!$E378*Listes!$B$65)+Listes!$C$65)))))))</f>
        <v/>
      </c>
      <c r="N378" s="114" t="str">
        <f t="shared" si="11"/>
        <v/>
      </c>
      <c r="O378" s="106"/>
    </row>
    <row r="379" spans="1:15" ht="20.100000000000001" customHeight="1" x14ac:dyDescent="0.25">
      <c r="A379" s="51">
        <v>374</v>
      </c>
      <c r="B379" s="24"/>
      <c r="C379" s="24"/>
      <c r="D379" s="24"/>
      <c r="E379" s="24"/>
      <c r="F379" s="24"/>
      <c r="G379" s="139" t="str">
        <f>IF(C379="","",IF(C379="","",(VLOOKUP(C379,Listes!$B$31:$C$35,2,FALSE))))</f>
        <v/>
      </c>
      <c r="H379" s="24" t="str">
        <f t="shared" si="10"/>
        <v/>
      </c>
      <c r="I379" s="292"/>
      <c r="J379" s="114" t="str">
        <f>IF(G379="","",IF(G379="","",(VLOOKUP(G379,Listes!$C$31:$D$35,2,FALSE))))</f>
        <v/>
      </c>
      <c r="K379" s="111" t="str">
        <f>IF($G379="","",IF($C379=Listes!$B$32,IF(Forfaitaires!$E379&lt;=Listes!$B$53,(Forfaitaires!$E379*(VLOOKUP(Forfaitaires!$D379,Listes!$A$54:$E$60,2,FALSE))),IF(Forfaitaires!$E379&gt;Listes!$E$53,(Forfaitaires!$E379*(VLOOKUP(Forfaitaires!$D379,Listes!$A$54:$E$60,5,FALSE))),(Forfaitaires!$E379*(VLOOKUP(Forfaitaires!$D379,Listes!$A$54:$E$60,3,FALSE)))+(VLOOKUP(Forfaitaires!$D379,Listes!$A$54:$E$60,4,FALSE))))))</f>
        <v/>
      </c>
      <c r="L379" s="111" t="str">
        <f>IF($G379="","",IF($C379=Listes!$B$31,IF(Forfaitaires!$E379&lt;=Listes!$B$42,(Forfaitaires!$E379*(VLOOKUP(Forfaitaires!$D379,Listes!$A$43:$E$49,2,FALSE))),IF(Forfaitaires!$E379&gt;Listes!$D$42,(Forfaitaires!$E379*(VLOOKUP(Forfaitaires!$D379,Listes!$A$43:$E$49,5,FALSE))),(Forfaitaires!$E379*(VLOOKUP(Forfaitaires!$D379,Listes!$A$43:$E$49,3,FALSE)))+(VLOOKUP(Forfaitaires!$D379,Listes!$A$43:$E$49,4,FALSE))))))</f>
        <v/>
      </c>
      <c r="M379" s="111" t="str">
        <f>IF($G379="","",IF($C379=Listes!$B$34,Listes!$I$31,IF($C379=Listes!$B$35,(VLOOKUP(Forfaitaires!$F379,Listes!$E$31:$F$36,2,FALSE)),IF($C379=Listes!$B$33,IF(Forfaitaires!$E379&lt;Listes!$A$64,Forfaitaires!$E379*Listes!$A$65,IF(Forfaitaires!$E379&gt;Listes!$D$64,Forfaitaires!$E379*Listes!$D$65,((Forfaitaires!$E379*Listes!$B$65)+Listes!$C$65)))))))</f>
        <v/>
      </c>
      <c r="N379" s="114" t="str">
        <f t="shared" si="11"/>
        <v/>
      </c>
      <c r="O379" s="106"/>
    </row>
    <row r="380" spans="1:15" ht="20.100000000000001" customHeight="1" x14ac:dyDescent="0.25">
      <c r="A380" s="51">
        <v>375</v>
      </c>
      <c r="B380" s="24"/>
      <c r="C380" s="24"/>
      <c r="D380" s="24"/>
      <c r="E380" s="24"/>
      <c r="F380" s="24"/>
      <c r="G380" s="139" t="str">
        <f>IF(C380="","",IF(C380="","",(VLOOKUP(C380,Listes!$B$31:$C$35,2,FALSE))))</f>
        <v/>
      </c>
      <c r="H380" s="24" t="str">
        <f t="shared" si="10"/>
        <v/>
      </c>
      <c r="I380" s="292"/>
      <c r="J380" s="114" t="str">
        <f>IF(G380="","",IF(G380="","",(VLOOKUP(G380,Listes!$C$31:$D$35,2,FALSE))))</f>
        <v/>
      </c>
      <c r="K380" s="111" t="str">
        <f>IF($G380="","",IF($C380=Listes!$B$32,IF(Forfaitaires!$E380&lt;=Listes!$B$53,(Forfaitaires!$E380*(VLOOKUP(Forfaitaires!$D380,Listes!$A$54:$E$60,2,FALSE))),IF(Forfaitaires!$E380&gt;Listes!$E$53,(Forfaitaires!$E380*(VLOOKUP(Forfaitaires!$D380,Listes!$A$54:$E$60,5,FALSE))),(Forfaitaires!$E380*(VLOOKUP(Forfaitaires!$D380,Listes!$A$54:$E$60,3,FALSE)))+(VLOOKUP(Forfaitaires!$D380,Listes!$A$54:$E$60,4,FALSE))))))</f>
        <v/>
      </c>
      <c r="L380" s="111" t="str">
        <f>IF($G380="","",IF($C380=Listes!$B$31,IF(Forfaitaires!$E380&lt;=Listes!$B$42,(Forfaitaires!$E380*(VLOOKUP(Forfaitaires!$D380,Listes!$A$43:$E$49,2,FALSE))),IF(Forfaitaires!$E380&gt;Listes!$D$42,(Forfaitaires!$E380*(VLOOKUP(Forfaitaires!$D380,Listes!$A$43:$E$49,5,FALSE))),(Forfaitaires!$E380*(VLOOKUP(Forfaitaires!$D380,Listes!$A$43:$E$49,3,FALSE)))+(VLOOKUP(Forfaitaires!$D380,Listes!$A$43:$E$49,4,FALSE))))))</f>
        <v/>
      </c>
      <c r="M380" s="111" t="str">
        <f>IF($G380="","",IF($C380=Listes!$B$34,Listes!$I$31,IF($C380=Listes!$B$35,(VLOOKUP(Forfaitaires!$F380,Listes!$E$31:$F$36,2,FALSE)),IF($C380=Listes!$B$33,IF(Forfaitaires!$E380&lt;Listes!$A$64,Forfaitaires!$E380*Listes!$A$65,IF(Forfaitaires!$E380&gt;Listes!$D$64,Forfaitaires!$E380*Listes!$D$65,((Forfaitaires!$E380*Listes!$B$65)+Listes!$C$65)))))))</f>
        <v/>
      </c>
      <c r="N380" s="114" t="str">
        <f t="shared" si="11"/>
        <v/>
      </c>
      <c r="O380" s="106"/>
    </row>
    <row r="381" spans="1:15" ht="20.100000000000001" customHeight="1" x14ac:dyDescent="0.25">
      <c r="A381" s="51">
        <v>376</v>
      </c>
      <c r="B381" s="24"/>
      <c r="C381" s="24"/>
      <c r="D381" s="24"/>
      <c r="E381" s="24"/>
      <c r="F381" s="24"/>
      <c r="G381" s="139" t="str">
        <f>IF(C381="","",IF(C381="","",(VLOOKUP(C381,Listes!$B$31:$C$35,2,FALSE))))</f>
        <v/>
      </c>
      <c r="H381" s="24" t="str">
        <f t="shared" si="10"/>
        <v/>
      </c>
      <c r="I381" s="292"/>
      <c r="J381" s="114" t="str">
        <f>IF(G381="","",IF(G381="","",(VLOOKUP(G381,Listes!$C$31:$D$35,2,FALSE))))</f>
        <v/>
      </c>
      <c r="K381" s="111" t="str">
        <f>IF($G381="","",IF($C381=Listes!$B$32,IF(Forfaitaires!$E381&lt;=Listes!$B$53,(Forfaitaires!$E381*(VLOOKUP(Forfaitaires!$D381,Listes!$A$54:$E$60,2,FALSE))),IF(Forfaitaires!$E381&gt;Listes!$E$53,(Forfaitaires!$E381*(VLOOKUP(Forfaitaires!$D381,Listes!$A$54:$E$60,5,FALSE))),(Forfaitaires!$E381*(VLOOKUP(Forfaitaires!$D381,Listes!$A$54:$E$60,3,FALSE)))+(VLOOKUP(Forfaitaires!$D381,Listes!$A$54:$E$60,4,FALSE))))))</f>
        <v/>
      </c>
      <c r="L381" s="111" t="str">
        <f>IF($G381="","",IF($C381=Listes!$B$31,IF(Forfaitaires!$E381&lt;=Listes!$B$42,(Forfaitaires!$E381*(VLOOKUP(Forfaitaires!$D381,Listes!$A$43:$E$49,2,FALSE))),IF(Forfaitaires!$E381&gt;Listes!$D$42,(Forfaitaires!$E381*(VLOOKUP(Forfaitaires!$D381,Listes!$A$43:$E$49,5,FALSE))),(Forfaitaires!$E381*(VLOOKUP(Forfaitaires!$D381,Listes!$A$43:$E$49,3,FALSE)))+(VLOOKUP(Forfaitaires!$D381,Listes!$A$43:$E$49,4,FALSE))))))</f>
        <v/>
      </c>
      <c r="M381" s="111" t="str">
        <f>IF($G381="","",IF($C381=Listes!$B$34,Listes!$I$31,IF($C381=Listes!$B$35,(VLOOKUP(Forfaitaires!$F381,Listes!$E$31:$F$36,2,FALSE)),IF($C381=Listes!$B$33,IF(Forfaitaires!$E381&lt;Listes!$A$64,Forfaitaires!$E381*Listes!$A$65,IF(Forfaitaires!$E381&gt;Listes!$D$64,Forfaitaires!$E381*Listes!$D$65,((Forfaitaires!$E381*Listes!$B$65)+Listes!$C$65)))))))</f>
        <v/>
      </c>
      <c r="N381" s="114" t="str">
        <f t="shared" si="11"/>
        <v/>
      </c>
      <c r="O381" s="106"/>
    </row>
    <row r="382" spans="1:15" ht="20.100000000000001" customHeight="1" x14ac:dyDescent="0.25">
      <c r="A382" s="51">
        <v>377</v>
      </c>
      <c r="B382" s="24"/>
      <c r="C382" s="24"/>
      <c r="D382" s="24"/>
      <c r="E382" s="24"/>
      <c r="F382" s="24"/>
      <c r="G382" s="139" t="str">
        <f>IF(C382="","",IF(C382="","",(VLOOKUP(C382,Listes!$B$31:$C$35,2,FALSE))))</f>
        <v/>
      </c>
      <c r="H382" s="24" t="str">
        <f t="shared" si="10"/>
        <v/>
      </c>
      <c r="I382" s="292"/>
      <c r="J382" s="114" t="str">
        <f>IF(G382="","",IF(G382="","",(VLOOKUP(G382,Listes!$C$31:$D$35,2,FALSE))))</f>
        <v/>
      </c>
      <c r="K382" s="111" t="str">
        <f>IF($G382="","",IF($C382=Listes!$B$32,IF(Forfaitaires!$E382&lt;=Listes!$B$53,(Forfaitaires!$E382*(VLOOKUP(Forfaitaires!$D382,Listes!$A$54:$E$60,2,FALSE))),IF(Forfaitaires!$E382&gt;Listes!$E$53,(Forfaitaires!$E382*(VLOOKUP(Forfaitaires!$D382,Listes!$A$54:$E$60,5,FALSE))),(Forfaitaires!$E382*(VLOOKUP(Forfaitaires!$D382,Listes!$A$54:$E$60,3,FALSE)))+(VLOOKUP(Forfaitaires!$D382,Listes!$A$54:$E$60,4,FALSE))))))</f>
        <v/>
      </c>
      <c r="L382" s="111" t="str">
        <f>IF($G382="","",IF($C382=Listes!$B$31,IF(Forfaitaires!$E382&lt;=Listes!$B$42,(Forfaitaires!$E382*(VLOOKUP(Forfaitaires!$D382,Listes!$A$43:$E$49,2,FALSE))),IF(Forfaitaires!$E382&gt;Listes!$D$42,(Forfaitaires!$E382*(VLOOKUP(Forfaitaires!$D382,Listes!$A$43:$E$49,5,FALSE))),(Forfaitaires!$E382*(VLOOKUP(Forfaitaires!$D382,Listes!$A$43:$E$49,3,FALSE)))+(VLOOKUP(Forfaitaires!$D382,Listes!$A$43:$E$49,4,FALSE))))))</f>
        <v/>
      </c>
      <c r="M382" s="111" t="str">
        <f>IF($G382="","",IF($C382=Listes!$B$34,Listes!$I$31,IF($C382=Listes!$B$35,(VLOOKUP(Forfaitaires!$F382,Listes!$E$31:$F$36,2,FALSE)),IF($C382=Listes!$B$33,IF(Forfaitaires!$E382&lt;Listes!$A$64,Forfaitaires!$E382*Listes!$A$65,IF(Forfaitaires!$E382&gt;Listes!$D$64,Forfaitaires!$E382*Listes!$D$65,((Forfaitaires!$E382*Listes!$B$65)+Listes!$C$65)))))))</f>
        <v/>
      </c>
      <c r="N382" s="114" t="str">
        <f t="shared" si="11"/>
        <v/>
      </c>
      <c r="O382" s="106"/>
    </row>
    <row r="383" spans="1:15" ht="20.100000000000001" customHeight="1" x14ac:dyDescent="0.25">
      <c r="A383" s="51">
        <v>378</v>
      </c>
      <c r="B383" s="24"/>
      <c r="C383" s="24"/>
      <c r="D383" s="24"/>
      <c r="E383" s="24"/>
      <c r="F383" s="24"/>
      <c r="G383" s="139" t="str">
        <f>IF(C383="","",IF(C383="","",(VLOOKUP(C383,Listes!$B$31:$C$35,2,FALSE))))</f>
        <v/>
      </c>
      <c r="H383" s="24" t="str">
        <f t="shared" si="10"/>
        <v/>
      </c>
      <c r="I383" s="292"/>
      <c r="J383" s="114" t="str">
        <f>IF(G383="","",IF(G383="","",(VLOOKUP(G383,Listes!$C$31:$D$35,2,FALSE))))</f>
        <v/>
      </c>
      <c r="K383" s="111" t="str">
        <f>IF($G383="","",IF($C383=Listes!$B$32,IF(Forfaitaires!$E383&lt;=Listes!$B$53,(Forfaitaires!$E383*(VLOOKUP(Forfaitaires!$D383,Listes!$A$54:$E$60,2,FALSE))),IF(Forfaitaires!$E383&gt;Listes!$E$53,(Forfaitaires!$E383*(VLOOKUP(Forfaitaires!$D383,Listes!$A$54:$E$60,5,FALSE))),(Forfaitaires!$E383*(VLOOKUP(Forfaitaires!$D383,Listes!$A$54:$E$60,3,FALSE)))+(VLOOKUP(Forfaitaires!$D383,Listes!$A$54:$E$60,4,FALSE))))))</f>
        <v/>
      </c>
      <c r="L383" s="111" t="str">
        <f>IF($G383="","",IF($C383=Listes!$B$31,IF(Forfaitaires!$E383&lt;=Listes!$B$42,(Forfaitaires!$E383*(VLOOKUP(Forfaitaires!$D383,Listes!$A$43:$E$49,2,FALSE))),IF(Forfaitaires!$E383&gt;Listes!$D$42,(Forfaitaires!$E383*(VLOOKUP(Forfaitaires!$D383,Listes!$A$43:$E$49,5,FALSE))),(Forfaitaires!$E383*(VLOOKUP(Forfaitaires!$D383,Listes!$A$43:$E$49,3,FALSE)))+(VLOOKUP(Forfaitaires!$D383,Listes!$A$43:$E$49,4,FALSE))))))</f>
        <v/>
      </c>
      <c r="M383" s="111" t="str">
        <f>IF($G383="","",IF($C383=Listes!$B$34,Listes!$I$31,IF($C383=Listes!$B$35,(VLOOKUP(Forfaitaires!$F383,Listes!$E$31:$F$36,2,FALSE)),IF($C383=Listes!$B$33,IF(Forfaitaires!$E383&lt;Listes!$A$64,Forfaitaires!$E383*Listes!$A$65,IF(Forfaitaires!$E383&gt;Listes!$D$64,Forfaitaires!$E383*Listes!$D$65,((Forfaitaires!$E383*Listes!$B$65)+Listes!$C$65)))))))</f>
        <v/>
      </c>
      <c r="N383" s="114" t="str">
        <f t="shared" si="11"/>
        <v/>
      </c>
      <c r="O383" s="106"/>
    </row>
    <row r="384" spans="1:15" ht="20.100000000000001" customHeight="1" x14ac:dyDescent="0.25">
      <c r="A384" s="51">
        <v>379</v>
      </c>
      <c r="B384" s="24"/>
      <c r="C384" s="24"/>
      <c r="D384" s="24"/>
      <c r="E384" s="24"/>
      <c r="F384" s="24"/>
      <c r="G384" s="139" t="str">
        <f>IF(C384="","",IF(C384="","",(VLOOKUP(C384,Listes!$B$31:$C$35,2,FALSE))))</f>
        <v/>
      </c>
      <c r="H384" s="24" t="str">
        <f t="shared" si="10"/>
        <v/>
      </c>
      <c r="I384" s="292"/>
      <c r="J384" s="114" t="str">
        <f>IF(G384="","",IF(G384="","",(VLOOKUP(G384,Listes!$C$31:$D$35,2,FALSE))))</f>
        <v/>
      </c>
      <c r="K384" s="111" t="str">
        <f>IF($G384="","",IF($C384=Listes!$B$32,IF(Forfaitaires!$E384&lt;=Listes!$B$53,(Forfaitaires!$E384*(VLOOKUP(Forfaitaires!$D384,Listes!$A$54:$E$60,2,FALSE))),IF(Forfaitaires!$E384&gt;Listes!$E$53,(Forfaitaires!$E384*(VLOOKUP(Forfaitaires!$D384,Listes!$A$54:$E$60,5,FALSE))),(Forfaitaires!$E384*(VLOOKUP(Forfaitaires!$D384,Listes!$A$54:$E$60,3,FALSE)))+(VLOOKUP(Forfaitaires!$D384,Listes!$A$54:$E$60,4,FALSE))))))</f>
        <v/>
      </c>
      <c r="L384" s="111" t="str">
        <f>IF($G384="","",IF($C384=Listes!$B$31,IF(Forfaitaires!$E384&lt;=Listes!$B$42,(Forfaitaires!$E384*(VLOOKUP(Forfaitaires!$D384,Listes!$A$43:$E$49,2,FALSE))),IF(Forfaitaires!$E384&gt;Listes!$D$42,(Forfaitaires!$E384*(VLOOKUP(Forfaitaires!$D384,Listes!$A$43:$E$49,5,FALSE))),(Forfaitaires!$E384*(VLOOKUP(Forfaitaires!$D384,Listes!$A$43:$E$49,3,FALSE)))+(VLOOKUP(Forfaitaires!$D384,Listes!$A$43:$E$49,4,FALSE))))))</f>
        <v/>
      </c>
      <c r="M384" s="111" t="str">
        <f>IF($G384="","",IF($C384=Listes!$B$34,Listes!$I$31,IF($C384=Listes!$B$35,(VLOOKUP(Forfaitaires!$F384,Listes!$E$31:$F$36,2,FALSE)),IF($C384=Listes!$B$33,IF(Forfaitaires!$E384&lt;Listes!$A$64,Forfaitaires!$E384*Listes!$A$65,IF(Forfaitaires!$E384&gt;Listes!$D$64,Forfaitaires!$E384*Listes!$D$65,((Forfaitaires!$E384*Listes!$B$65)+Listes!$C$65)))))))</f>
        <v/>
      </c>
      <c r="N384" s="114" t="str">
        <f t="shared" si="11"/>
        <v/>
      </c>
      <c r="O384" s="106"/>
    </row>
    <row r="385" spans="1:15" ht="20.100000000000001" customHeight="1" x14ac:dyDescent="0.25">
      <c r="A385" s="51">
        <v>380</v>
      </c>
      <c r="B385" s="24"/>
      <c r="C385" s="24"/>
      <c r="D385" s="24"/>
      <c r="E385" s="24"/>
      <c r="F385" s="24"/>
      <c r="G385" s="139" t="str">
        <f>IF(C385="","",IF(C385="","",(VLOOKUP(C385,Listes!$B$31:$C$35,2,FALSE))))</f>
        <v/>
      </c>
      <c r="H385" s="24" t="str">
        <f t="shared" si="10"/>
        <v/>
      </c>
      <c r="I385" s="292"/>
      <c r="J385" s="114" t="str">
        <f>IF(G385="","",IF(G385="","",(VLOOKUP(G385,Listes!$C$31:$D$35,2,FALSE))))</f>
        <v/>
      </c>
      <c r="K385" s="111" t="str">
        <f>IF($G385="","",IF($C385=Listes!$B$32,IF(Forfaitaires!$E385&lt;=Listes!$B$53,(Forfaitaires!$E385*(VLOOKUP(Forfaitaires!$D385,Listes!$A$54:$E$60,2,FALSE))),IF(Forfaitaires!$E385&gt;Listes!$E$53,(Forfaitaires!$E385*(VLOOKUP(Forfaitaires!$D385,Listes!$A$54:$E$60,5,FALSE))),(Forfaitaires!$E385*(VLOOKUP(Forfaitaires!$D385,Listes!$A$54:$E$60,3,FALSE)))+(VLOOKUP(Forfaitaires!$D385,Listes!$A$54:$E$60,4,FALSE))))))</f>
        <v/>
      </c>
      <c r="L385" s="111" t="str">
        <f>IF($G385="","",IF($C385=Listes!$B$31,IF(Forfaitaires!$E385&lt;=Listes!$B$42,(Forfaitaires!$E385*(VLOOKUP(Forfaitaires!$D385,Listes!$A$43:$E$49,2,FALSE))),IF(Forfaitaires!$E385&gt;Listes!$D$42,(Forfaitaires!$E385*(VLOOKUP(Forfaitaires!$D385,Listes!$A$43:$E$49,5,FALSE))),(Forfaitaires!$E385*(VLOOKUP(Forfaitaires!$D385,Listes!$A$43:$E$49,3,FALSE)))+(VLOOKUP(Forfaitaires!$D385,Listes!$A$43:$E$49,4,FALSE))))))</f>
        <v/>
      </c>
      <c r="M385" s="111" t="str">
        <f>IF($G385="","",IF($C385=Listes!$B$34,Listes!$I$31,IF($C385=Listes!$B$35,(VLOOKUP(Forfaitaires!$F385,Listes!$E$31:$F$36,2,FALSE)),IF($C385=Listes!$B$33,IF(Forfaitaires!$E385&lt;Listes!$A$64,Forfaitaires!$E385*Listes!$A$65,IF(Forfaitaires!$E385&gt;Listes!$D$64,Forfaitaires!$E385*Listes!$D$65,((Forfaitaires!$E385*Listes!$B$65)+Listes!$C$65)))))))</f>
        <v/>
      </c>
      <c r="N385" s="114" t="str">
        <f t="shared" si="11"/>
        <v/>
      </c>
      <c r="O385" s="106"/>
    </row>
    <row r="386" spans="1:15" ht="20.100000000000001" customHeight="1" x14ac:dyDescent="0.25">
      <c r="A386" s="51">
        <v>381</v>
      </c>
      <c r="B386" s="24"/>
      <c r="C386" s="24"/>
      <c r="D386" s="24"/>
      <c r="E386" s="24"/>
      <c r="F386" s="24"/>
      <c r="G386" s="139" t="str">
        <f>IF(C386="","",IF(C386="","",(VLOOKUP(C386,Listes!$B$31:$C$35,2,FALSE))))</f>
        <v/>
      </c>
      <c r="H386" s="24" t="str">
        <f t="shared" si="10"/>
        <v/>
      </c>
      <c r="I386" s="292"/>
      <c r="J386" s="114" t="str">
        <f>IF(G386="","",IF(G386="","",(VLOOKUP(G386,Listes!$C$31:$D$35,2,FALSE))))</f>
        <v/>
      </c>
      <c r="K386" s="111" t="str">
        <f>IF($G386="","",IF($C386=Listes!$B$32,IF(Forfaitaires!$E386&lt;=Listes!$B$53,(Forfaitaires!$E386*(VLOOKUP(Forfaitaires!$D386,Listes!$A$54:$E$60,2,FALSE))),IF(Forfaitaires!$E386&gt;Listes!$E$53,(Forfaitaires!$E386*(VLOOKUP(Forfaitaires!$D386,Listes!$A$54:$E$60,5,FALSE))),(Forfaitaires!$E386*(VLOOKUP(Forfaitaires!$D386,Listes!$A$54:$E$60,3,FALSE)))+(VLOOKUP(Forfaitaires!$D386,Listes!$A$54:$E$60,4,FALSE))))))</f>
        <v/>
      </c>
      <c r="L386" s="111" t="str">
        <f>IF($G386="","",IF($C386=Listes!$B$31,IF(Forfaitaires!$E386&lt;=Listes!$B$42,(Forfaitaires!$E386*(VLOOKUP(Forfaitaires!$D386,Listes!$A$43:$E$49,2,FALSE))),IF(Forfaitaires!$E386&gt;Listes!$D$42,(Forfaitaires!$E386*(VLOOKUP(Forfaitaires!$D386,Listes!$A$43:$E$49,5,FALSE))),(Forfaitaires!$E386*(VLOOKUP(Forfaitaires!$D386,Listes!$A$43:$E$49,3,FALSE)))+(VLOOKUP(Forfaitaires!$D386,Listes!$A$43:$E$49,4,FALSE))))))</f>
        <v/>
      </c>
      <c r="M386" s="111" t="str">
        <f>IF($G386="","",IF($C386=Listes!$B$34,Listes!$I$31,IF($C386=Listes!$B$35,(VLOOKUP(Forfaitaires!$F386,Listes!$E$31:$F$36,2,FALSE)),IF($C386=Listes!$B$33,IF(Forfaitaires!$E386&lt;Listes!$A$64,Forfaitaires!$E386*Listes!$A$65,IF(Forfaitaires!$E386&gt;Listes!$D$64,Forfaitaires!$E386*Listes!$D$65,((Forfaitaires!$E386*Listes!$B$65)+Listes!$C$65)))))))</f>
        <v/>
      </c>
      <c r="N386" s="114" t="str">
        <f t="shared" si="11"/>
        <v/>
      </c>
      <c r="O386" s="106"/>
    </row>
    <row r="387" spans="1:15" ht="20.100000000000001" customHeight="1" x14ac:dyDescent="0.25">
      <c r="A387" s="51">
        <v>382</v>
      </c>
      <c r="B387" s="24"/>
      <c r="C387" s="24"/>
      <c r="D387" s="24"/>
      <c r="E387" s="24"/>
      <c r="F387" s="24"/>
      <c r="G387" s="139" t="str">
        <f>IF(C387="","",IF(C387="","",(VLOOKUP(C387,Listes!$B$31:$C$35,2,FALSE))))</f>
        <v/>
      </c>
      <c r="H387" s="24" t="str">
        <f t="shared" si="10"/>
        <v/>
      </c>
      <c r="I387" s="292"/>
      <c r="J387" s="114" t="str">
        <f>IF(G387="","",IF(G387="","",(VLOOKUP(G387,Listes!$C$31:$D$35,2,FALSE))))</f>
        <v/>
      </c>
      <c r="K387" s="111" t="str">
        <f>IF($G387="","",IF($C387=Listes!$B$32,IF(Forfaitaires!$E387&lt;=Listes!$B$53,(Forfaitaires!$E387*(VLOOKUP(Forfaitaires!$D387,Listes!$A$54:$E$60,2,FALSE))),IF(Forfaitaires!$E387&gt;Listes!$E$53,(Forfaitaires!$E387*(VLOOKUP(Forfaitaires!$D387,Listes!$A$54:$E$60,5,FALSE))),(Forfaitaires!$E387*(VLOOKUP(Forfaitaires!$D387,Listes!$A$54:$E$60,3,FALSE)))+(VLOOKUP(Forfaitaires!$D387,Listes!$A$54:$E$60,4,FALSE))))))</f>
        <v/>
      </c>
      <c r="L387" s="111" t="str">
        <f>IF($G387="","",IF($C387=Listes!$B$31,IF(Forfaitaires!$E387&lt;=Listes!$B$42,(Forfaitaires!$E387*(VLOOKUP(Forfaitaires!$D387,Listes!$A$43:$E$49,2,FALSE))),IF(Forfaitaires!$E387&gt;Listes!$D$42,(Forfaitaires!$E387*(VLOOKUP(Forfaitaires!$D387,Listes!$A$43:$E$49,5,FALSE))),(Forfaitaires!$E387*(VLOOKUP(Forfaitaires!$D387,Listes!$A$43:$E$49,3,FALSE)))+(VLOOKUP(Forfaitaires!$D387,Listes!$A$43:$E$49,4,FALSE))))))</f>
        <v/>
      </c>
      <c r="M387" s="111" t="str">
        <f>IF($G387="","",IF($C387=Listes!$B$34,Listes!$I$31,IF($C387=Listes!$B$35,(VLOOKUP(Forfaitaires!$F387,Listes!$E$31:$F$36,2,FALSE)),IF($C387=Listes!$B$33,IF(Forfaitaires!$E387&lt;Listes!$A$64,Forfaitaires!$E387*Listes!$A$65,IF(Forfaitaires!$E387&gt;Listes!$D$64,Forfaitaires!$E387*Listes!$D$65,((Forfaitaires!$E387*Listes!$B$65)+Listes!$C$65)))))))</f>
        <v/>
      </c>
      <c r="N387" s="114" t="str">
        <f t="shared" si="11"/>
        <v/>
      </c>
      <c r="O387" s="106"/>
    </row>
    <row r="388" spans="1:15" ht="20.100000000000001" customHeight="1" x14ac:dyDescent="0.25">
      <c r="A388" s="51">
        <v>383</v>
      </c>
      <c r="B388" s="24"/>
      <c r="C388" s="24"/>
      <c r="D388" s="24"/>
      <c r="E388" s="24"/>
      <c r="F388" s="24"/>
      <c r="G388" s="139" t="str">
        <f>IF(C388="","",IF(C388="","",(VLOOKUP(C388,Listes!$B$31:$C$35,2,FALSE))))</f>
        <v/>
      </c>
      <c r="H388" s="24" t="str">
        <f t="shared" si="10"/>
        <v/>
      </c>
      <c r="I388" s="292"/>
      <c r="J388" s="114" t="str">
        <f>IF(G388="","",IF(G388="","",(VLOOKUP(G388,Listes!$C$31:$D$35,2,FALSE))))</f>
        <v/>
      </c>
      <c r="K388" s="111" t="str">
        <f>IF($G388="","",IF($C388=Listes!$B$32,IF(Forfaitaires!$E388&lt;=Listes!$B$53,(Forfaitaires!$E388*(VLOOKUP(Forfaitaires!$D388,Listes!$A$54:$E$60,2,FALSE))),IF(Forfaitaires!$E388&gt;Listes!$E$53,(Forfaitaires!$E388*(VLOOKUP(Forfaitaires!$D388,Listes!$A$54:$E$60,5,FALSE))),(Forfaitaires!$E388*(VLOOKUP(Forfaitaires!$D388,Listes!$A$54:$E$60,3,FALSE)))+(VLOOKUP(Forfaitaires!$D388,Listes!$A$54:$E$60,4,FALSE))))))</f>
        <v/>
      </c>
      <c r="L388" s="111" t="str">
        <f>IF($G388="","",IF($C388=Listes!$B$31,IF(Forfaitaires!$E388&lt;=Listes!$B$42,(Forfaitaires!$E388*(VLOOKUP(Forfaitaires!$D388,Listes!$A$43:$E$49,2,FALSE))),IF(Forfaitaires!$E388&gt;Listes!$D$42,(Forfaitaires!$E388*(VLOOKUP(Forfaitaires!$D388,Listes!$A$43:$E$49,5,FALSE))),(Forfaitaires!$E388*(VLOOKUP(Forfaitaires!$D388,Listes!$A$43:$E$49,3,FALSE)))+(VLOOKUP(Forfaitaires!$D388,Listes!$A$43:$E$49,4,FALSE))))))</f>
        <v/>
      </c>
      <c r="M388" s="111" t="str">
        <f>IF($G388="","",IF($C388=Listes!$B$34,Listes!$I$31,IF($C388=Listes!$B$35,(VLOOKUP(Forfaitaires!$F388,Listes!$E$31:$F$36,2,FALSE)),IF($C388=Listes!$B$33,IF(Forfaitaires!$E388&lt;Listes!$A$64,Forfaitaires!$E388*Listes!$A$65,IF(Forfaitaires!$E388&gt;Listes!$D$64,Forfaitaires!$E388*Listes!$D$65,((Forfaitaires!$E388*Listes!$B$65)+Listes!$C$65)))))))</f>
        <v/>
      </c>
      <c r="N388" s="114" t="str">
        <f t="shared" si="11"/>
        <v/>
      </c>
      <c r="O388" s="106"/>
    </row>
    <row r="389" spans="1:15" ht="20.100000000000001" customHeight="1" x14ac:dyDescent="0.25">
      <c r="A389" s="51">
        <v>384</v>
      </c>
      <c r="B389" s="24"/>
      <c r="C389" s="24"/>
      <c r="D389" s="24"/>
      <c r="E389" s="24"/>
      <c r="F389" s="24"/>
      <c r="G389" s="139" t="str">
        <f>IF(C389="","",IF(C389="","",(VLOOKUP(C389,Listes!$B$31:$C$35,2,FALSE))))</f>
        <v/>
      </c>
      <c r="H389" s="24" t="str">
        <f t="shared" si="10"/>
        <v/>
      </c>
      <c r="I389" s="292"/>
      <c r="J389" s="114" t="str">
        <f>IF(G389="","",IF(G389="","",(VLOOKUP(G389,Listes!$C$31:$D$35,2,FALSE))))</f>
        <v/>
      </c>
      <c r="K389" s="111" t="str">
        <f>IF($G389="","",IF($C389=Listes!$B$32,IF(Forfaitaires!$E389&lt;=Listes!$B$53,(Forfaitaires!$E389*(VLOOKUP(Forfaitaires!$D389,Listes!$A$54:$E$60,2,FALSE))),IF(Forfaitaires!$E389&gt;Listes!$E$53,(Forfaitaires!$E389*(VLOOKUP(Forfaitaires!$D389,Listes!$A$54:$E$60,5,FALSE))),(Forfaitaires!$E389*(VLOOKUP(Forfaitaires!$D389,Listes!$A$54:$E$60,3,FALSE)))+(VLOOKUP(Forfaitaires!$D389,Listes!$A$54:$E$60,4,FALSE))))))</f>
        <v/>
      </c>
      <c r="L389" s="111" t="str">
        <f>IF($G389="","",IF($C389=Listes!$B$31,IF(Forfaitaires!$E389&lt;=Listes!$B$42,(Forfaitaires!$E389*(VLOOKUP(Forfaitaires!$D389,Listes!$A$43:$E$49,2,FALSE))),IF(Forfaitaires!$E389&gt;Listes!$D$42,(Forfaitaires!$E389*(VLOOKUP(Forfaitaires!$D389,Listes!$A$43:$E$49,5,FALSE))),(Forfaitaires!$E389*(VLOOKUP(Forfaitaires!$D389,Listes!$A$43:$E$49,3,FALSE)))+(VLOOKUP(Forfaitaires!$D389,Listes!$A$43:$E$49,4,FALSE))))))</f>
        <v/>
      </c>
      <c r="M389" s="111" t="str">
        <f>IF($G389="","",IF($C389=Listes!$B$34,Listes!$I$31,IF($C389=Listes!$B$35,(VLOOKUP(Forfaitaires!$F389,Listes!$E$31:$F$36,2,FALSE)),IF($C389=Listes!$B$33,IF(Forfaitaires!$E389&lt;Listes!$A$64,Forfaitaires!$E389*Listes!$A$65,IF(Forfaitaires!$E389&gt;Listes!$D$64,Forfaitaires!$E389*Listes!$D$65,((Forfaitaires!$E389*Listes!$B$65)+Listes!$C$65)))))))</f>
        <v/>
      </c>
      <c r="N389" s="114" t="str">
        <f t="shared" si="11"/>
        <v/>
      </c>
      <c r="O389" s="106"/>
    </row>
    <row r="390" spans="1:15" ht="20.100000000000001" customHeight="1" x14ac:dyDescent="0.25">
      <c r="A390" s="51">
        <v>385</v>
      </c>
      <c r="B390" s="24"/>
      <c r="C390" s="24"/>
      <c r="D390" s="24"/>
      <c r="E390" s="24"/>
      <c r="F390" s="24"/>
      <c r="G390" s="139" t="str">
        <f>IF(C390="","",IF(C390="","",(VLOOKUP(C390,Listes!$B$31:$C$35,2,FALSE))))</f>
        <v/>
      </c>
      <c r="H390" s="24" t="str">
        <f t="shared" ref="H390:H453" si="12">IF(G390="Frais de déplacement (barèmes kilométriques) ",1,"")</f>
        <v/>
      </c>
      <c r="I390" s="292"/>
      <c r="J390" s="114" t="str">
        <f>IF(G390="","",IF(G390="","",(VLOOKUP(G390,Listes!$C$31:$D$35,2,FALSE))))</f>
        <v/>
      </c>
      <c r="K390" s="111" t="str">
        <f>IF($G390="","",IF($C390=Listes!$B$32,IF(Forfaitaires!$E390&lt;=Listes!$B$53,(Forfaitaires!$E390*(VLOOKUP(Forfaitaires!$D390,Listes!$A$54:$E$60,2,FALSE))),IF(Forfaitaires!$E390&gt;Listes!$E$53,(Forfaitaires!$E390*(VLOOKUP(Forfaitaires!$D390,Listes!$A$54:$E$60,5,FALSE))),(Forfaitaires!$E390*(VLOOKUP(Forfaitaires!$D390,Listes!$A$54:$E$60,3,FALSE)))+(VLOOKUP(Forfaitaires!$D390,Listes!$A$54:$E$60,4,FALSE))))))</f>
        <v/>
      </c>
      <c r="L390" s="111" t="str">
        <f>IF($G390="","",IF($C390=Listes!$B$31,IF(Forfaitaires!$E390&lt;=Listes!$B$42,(Forfaitaires!$E390*(VLOOKUP(Forfaitaires!$D390,Listes!$A$43:$E$49,2,FALSE))),IF(Forfaitaires!$E390&gt;Listes!$D$42,(Forfaitaires!$E390*(VLOOKUP(Forfaitaires!$D390,Listes!$A$43:$E$49,5,FALSE))),(Forfaitaires!$E390*(VLOOKUP(Forfaitaires!$D390,Listes!$A$43:$E$49,3,FALSE)))+(VLOOKUP(Forfaitaires!$D390,Listes!$A$43:$E$49,4,FALSE))))))</f>
        <v/>
      </c>
      <c r="M390" s="111" t="str">
        <f>IF($G390="","",IF($C390=Listes!$B$34,Listes!$I$31,IF($C390=Listes!$B$35,(VLOOKUP(Forfaitaires!$F390,Listes!$E$31:$F$36,2,FALSE)),IF($C390=Listes!$B$33,IF(Forfaitaires!$E390&lt;Listes!$A$64,Forfaitaires!$E390*Listes!$A$65,IF(Forfaitaires!$E390&gt;Listes!$D$64,Forfaitaires!$E390*Listes!$D$65,((Forfaitaires!$E390*Listes!$B$65)+Listes!$C$65)))))))</f>
        <v/>
      </c>
      <c r="N390" s="114" t="str">
        <f t="shared" ref="N390:N453" si="13">IF($H390="","",($M390+$L390+$K390)*$H390)</f>
        <v/>
      </c>
      <c r="O390" s="106"/>
    </row>
    <row r="391" spans="1:15" ht="20.100000000000001" customHeight="1" x14ac:dyDescent="0.25">
      <c r="A391" s="51">
        <v>386</v>
      </c>
      <c r="B391" s="24"/>
      <c r="C391" s="24"/>
      <c r="D391" s="24"/>
      <c r="E391" s="24"/>
      <c r="F391" s="24"/>
      <c r="G391" s="139" t="str">
        <f>IF(C391="","",IF(C391="","",(VLOOKUP(C391,Listes!$B$31:$C$35,2,FALSE))))</f>
        <v/>
      </c>
      <c r="H391" s="24" t="str">
        <f t="shared" si="12"/>
        <v/>
      </c>
      <c r="I391" s="292"/>
      <c r="J391" s="114" t="str">
        <f>IF(G391="","",IF(G391="","",(VLOOKUP(G391,Listes!$C$31:$D$35,2,FALSE))))</f>
        <v/>
      </c>
      <c r="K391" s="111" t="str">
        <f>IF($G391="","",IF($C391=Listes!$B$32,IF(Forfaitaires!$E391&lt;=Listes!$B$53,(Forfaitaires!$E391*(VLOOKUP(Forfaitaires!$D391,Listes!$A$54:$E$60,2,FALSE))),IF(Forfaitaires!$E391&gt;Listes!$E$53,(Forfaitaires!$E391*(VLOOKUP(Forfaitaires!$D391,Listes!$A$54:$E$60,5,FALSE))),(Forfaitaires!$E391*(VLOOKUP(Forfaitaires!$D391,Listes!$A$54:$E$60,3,FALSE)))+(VLOOKUP(Forfaitaires!$D391,Listes!$A$54:$E$60,4,FALSE))))))</f>
        <v/>
      </c>
      <c r="L391" s="111" t="str">
        <f>IF($G391="","",IF($C391=Listes!$B$31,IF(Forfaitaires!$E391&lt;=Listes!$B$42,(Forfaitaires!$E391*(VLOOKUP(Forfaitaires!$D391,Listes!$A$43:$E$49,2,FALSE))),IF(Forfaitaires!$E391&gt;Listes!$D$42,(Forfaitaires!$E391*(VLOOKUP(Forfaitaires!$D391,Listes!$A$43:$E$49,5,FALSE))),(Forfaitaires!$E391*(VLOOKUP(Forfaitaires!$D391,Listes!$A$43:$E$49,3,FALSE)))+(VLOOKUP(Forfaitaires!$D391,Listes!$A$43:$E$49,4,FALSE))))))</f>
        <v/>
      </c>
      <c r="M391" s="111" t="str">
        <f>IF($G391="","",IF($C391=Listes!$B$34,Listes!$I$31,IF($C391=Listes!$B$35,(VLOOKUP(Forfaitaires!$F391,Listes!$E$31:$F$36,2,FALSE)),IF($C391=Listes!$B$33,IF(Forfaitaires!$E391&lt;Listes!$A$64,Forfaitaires!$E391*Listes!$A$65,IF(Forfaitaires!$E391&gt;Listes!$D$64,Forfaitaires!$E391*Listes!$D$65,((Forfaitaires!$E391*Listes!$B$65)+Listes!$C$65)))))))</f>
        <v/>
      </c>
      <c r="N391" s="114" t="str">
        <f t="shared" si="13"/>
        <v/>
      </c>
      <c r="O391" s="106"/>
    </row>
    <row r="392" spans="1:15" ht="20.100000000000001" customHeight="1" x14ac:dyDescent="0.25">
      <c r="A392" s="51">
        <v>387</v>
      </c>
      <c r="B392" s="24"/>
      <c r="C392" s="24"/>
      <c r="D392" s="24"/>
      <c r="E392" s="24"/>
      <c r="F392" s="24"/>
      <c r="G392" s="139" t="str">
        <f>IF(C392="","",IF(C392="","",(VLOOKUP(C392,Listes!$B$31:$C$35,2,FALSE))))</f>
        <v/>
      </c>
      <c r="H392" s="24" t="str">
        <f t="shared" si="12"/>
        <v/>
      </c>
      <c r="I392" s="292"/>
      <c r="J392" s="114" t="str">
        <f>IF(G392="","",IF(G392="","",(VLOOKUP(G392,Listes!$C$31:$D$35,2,FALSE))))</f>
        <v/>
      </c>
      <c r="K392" s="111" t="str">
        <f>IF($G392="","",IF($C392=Listes!$B$32,IF(Forfaitaires!$E392&lt;=Listes!$B$53,(Forfaitaires!$E392*(VLOOKUP(Forfaitaires!$D392,Listes!$A$54:$E$60,2,FALSE))),IF(Forfaitaires!$E392&gt;Listes!$E$53,(Forfaitaires!$E392*(VLOOKUP(Forfaitaires!$D392,Listes!$A$54:$E$60,5,FALSE))),(Forfaitaires!$E392*(VLOOKUP(Forfaitaires!$D392,Listes!$A$54:$E$60,3,FALSE)))+(VLOOKUP(Forfaitaires!$D392,Listes!$A$54:$E$60,4,FALSE))))))</f>
        <v/>
      </c>
      <c r="L392" s="111" t="str">
        <f>IF($G392="","",IF($C392=Listes!$B$31,IF(Forfaitaires!$E392&lt;=Listes!$B$42,(Forfaitaires!$E392*(VLOOKUP(Forfaitaires!$D392,Listes!$A$43:$E$49,2,FALSE))),IF(Forfaitaires!$E392&gt;Listes!$D$42,(Forfaitaires!$E392*(VLOOKUP(Forfaitaires!$D392,Listes!$A$43:$E$49,5,FALSE))),(Forfaitaires!$E392*(VLOOKUP(Forfaitaires!$D392,Listes!$A$43:$E$49,3,FALSE)))+(VLOOKUP(Forfaitaires!$D392,Listes!$A$43:$E$49,4,FALSE))))))</f>
        <v/>
      </c>
      <c r="M392" s="111" t="str">
        <f>IF($G392="","",IF($C392=Listes!$B$34,Listes!$I$31,IF($C392=Listes!$B$35,(VLOOKUP(Forfaitaires!$F392,Listes!$E$31:$F$36,2,FALSE)),IF($C392=Listes!$B$33,IF(Forfaitaires!$E392&lt;Listes!$A$64,Forfaitaires!$E392*Listes!$A$65,IF(Forfaitaires!$E392&gt;Listes!$D$64,Forfaitaires!$E392*Listes!$D$65,((Forfaitaires!$E392*Listes!$B$65)+Listes!$C$65)))))))</f>
        <v/>
      </c>
      <c r="N392" s="114" t="str">
        <f t="shared" si="13"/>
        <v/>
      </c>
      <c r="O392" s="106"/>
    </row>
    <row r="393" spans="1:15" ht="20.100000000000001" customHeight="1" x14ac:dyDescent="0.25">
      <c r="A393" s="51">
        <v>388</v>
      </c>
      <c r="B393" s="24"/>
      <c r="C393" s="24"/>
      <c r="D393" s="24"/>
      <c r="E393" s="24"/>
      <c r="F393" s="24"/>
      <c r="G393" s="139" t="str">
        <f>IF(C393="","",IF(C393="","",(VLOOKUP(C393,Listes!$B$31:$C$35,2,FALSE))))</f>
        <v/>
      </c>
      <c r="H393" s="24" t="str">
        <f t="shared" si="12"/>
        <v/>
      </c>
      <c r="I393" s="292"/>
      <c r="J393" s="114" t="str">
        <f>IF(G393="","",IF(G393="","",(VLOOKUP(G393,Listes!$C$31:$D$35,2,FALSE))))</f>
        <v/>
      </c>
      <c r="K393" s="111" t="str">
        <f>IF($G393="","",IF($C393=Listes!$B$32,IF(Forfaitaires!$E393&lt;=Listes!$B$53,(Forfaitaires!$E393*(VLOOKUP(Forfaitaires!$D393,Listes!$A$54:$E$60,2,FALSE))),IF(Forfaitaires!$E393&gt;Listes!$E$53,(Forfaitaires!$E393*(VLOOKUP(Forfaitaires!$D393,Listes!$A$54:$E$60,5,FALSE))),(Forfaitaires!$E393*(VLOOKUP(Forfaitaires!$D393,Listes!$A$54:$E$60,3,FALSE)))+(VLOOKUP(Forfaitaires!$D393,Listes!$A$54:$E$60,4,FALSE))))))</f>
        <v/>
      </c>
      <c r="L393" s="111" t="str">
        <f>IF($G393="","",IF($C393=Listes!$B$31,IF(Forfaitaires!$E393&lt;=Listes!$B$42,(Forfaitaires!$E393*(VLOOKUP(Forfaitaires!$D393,Listes!$A$43:$E$49,2,FALSE))),IF(Forfaitaires!$E393&gt;Listes!$D$42,(Forfaitaires!$E393*(VLOOKUP(Forfaitaires!$D393,Listes!$A$43:$E$49,5,FALSE))),(Forfaitaires!$E393*(VLOOKUP(Forfaitaires!$D393,Listes!$A$43:$E$49,3,FALSE)))+(VLOOKUP(Forfaitaires!$D393,Listes!$A$43:$E$49,4,FALSE))))))</f>
        <v/>
      </c>
      <c r="M393" s="111" t="str">
        <f>IF($G393="","",IF($C393=Listes!$B$34,Listes!$I$31,IF($C393=Listes!$B$35,(VLOOKUP(Forfaitaires!$F393,Listes!$E$31:$F$36,2,FALSE)),IF($C393=Listes!$B$33,IF(Forfaitaires!$E393&lt;Listes!$A$64,Forfaitaires!$E393*Listes!$A$65,IF(Forfaitaires!$E393&gt;Listes!$D$64,Forfaitaires!$E393*Listes!$D$65,((Forfaitaires!$E393*Listes!$B$65)+Listes!$C$65)))))))</f>
        <v/>
      </c>
      <c r="N393" s="114" t="str">
        <f t="shared" si="13"/>
        <v/>
      </c>
      <c r="O393" s="106"/>
    </row>
    <row r="394" spans="1:15" ht="20.100000000000001" customHeight="1" x14ac:dyDescent="0.25">
      <c r="A394" s="51">
        <v>389</v>
      </c>
      <c r="B394" s="24"/>
      <c r="C394" s="24"/>
      <c r="D394" s="24"/>
      <c r="E394" s="24"/>
      <c r="F394" s="24"/>
      <c r="G394" s="139" t="str">
        <f>IF(C394="","",IF(C394="","",(VLOOKUP(C394,Listes!$B$31:$C$35,2,FALSE))))</f>
        <v/>
      </c>
      <c r="H394" s="24" t="str">
        <f t="shared" si="12"/>
        <v/>
      </c>
      <c r="I394" s="292"/>
      <c r="J394" s="114" t="str">
        <f>IF(G394="","",IF(G394="","",(VLOOKUP(G394,Listes!$C$31:$D$35,2,FALSE))))</f>
        <v/>
      </c>
      <c r="K394" s="111" t="str">
        <f>IF($G394="","",IF($C394=Listes!$B$32,IF(Forfaitaires!$E394&lt;=Listes!$B$53,(Forfaitaires!$E394*(VLOOKUP(Forfaitaires!$D394,Listes!$A$54:$E$60,2,FALSE))),IF(Forfaitaires!$E394&gt;Listes!$E$53,(Forfaitaires!$E394*(VLOOKUP(Forfaitaires!$D394,Listes!$A$54:$E$60,5,FALSE))),(Forfaitaires!$E394*(VLOOKUP(Forfaitaires!$D394,Listes!$A$54:$E$60,3,FALSE)))+(VLOOKUP(Forfaitaires!$D394,Listes!$A$54:$E$60,4,FALSE))))))</f>
        <v/>
      </c>
      <c r="L394" s="111" t="str">
        <f>IF($G394="","",IF($C394=Listes!$B$31,IF(Forfaitaires!$E394&lt;=Listes!$B$42,(Forfaitaires!$E394*(VLOOKUP(Forfaitaires!$D394,Listes!$A$43:$E$49,2,FALSE))),IF(Forfaitaires!$E394&gt;Listes!$D$42,(Forfaitaires!$E394*(VLOOKUP(Forfaitaires!$D394,Listes!$A$43:$E$49,5,FALSE))),(Forfaitaires!$E394*(VLOOKUP(Forfaitaires!$D394,Listes!$A$43:$E$49,3,FALSE)))+(VLOOKUP(Forfaitaires!$D394,Listes!$A$43:$E$49,4,FALSE))))))</f>
        <v/>
      </c>
      <c r="M394" s="111" t="str">
        <f>IF($G394="","",IF($C394=Listes!$B$34,Listes!$I$31,IF($C394=Listes!$B$35,(VLOOKUP(Forfaitaires!$F394,Listes!$E$31:$F$36,2,FALSE)),IF($C394=Listes!$B$33,IF(Forfaitaires!$E394&lt;Listes!$A$64,Forfaitaires!$E394*Listes!$A$65,IF(Forfaitaires!$E394&gt;Listes!$D$64,Forfaitaires!$E394*Listes!$D$65,((Forfaitaires!$E394*Listes!$B$65)+Listes!$C$65)))))))</f>
        <v/>
      </c>
      <c r="N394" s="114" t="str">
        <f t="shared" si="13"/>
        <v/>
      </c>
      <c r="O394" s="106"/>
    </row>
    <row r="395" spans="1:15" ht="20.100000000000001" customHeight="1" x14ac:dyDescent="0.25">
      <c r="A395" s="51">
        <v>390</v>
      </c>
      <c r="B395" s="24"/>
      <c r="C395" s="24"/>
      <c r="D395" s="24"/>
      <c r="E395" s="24"/>
      <c r="F395" s="24"/>
      <c r="G395" s="139" t="str">
        <f>IF(C395="","",IF(C395="","",(VLOOKUP(C395,Listes!$B$31:$C$35,2,FALSE))))</f>
        <v/>
      </c>
      <c r="H395" s="24" t="str">
        <f t="shared" si="12"/>
        <v/>
      </c>
      <c r="I395" s="292"/>
      <c r="J395" s="114" t="str">
        <f>IF(G395="","",IF(G395="","",(VLOOKUP(G395,Listes!$C$31:$D$35,2,FALSE))))</f>
        <v/>
      </c>
      <c r="K395" s="111" t="str">
        <f>IF($G395="","",IF($C395=Listes!$B$32,IF(Forfaitaires!$E395&lt;=Listes!$B$53,(Forfaitaires!$E395*(VLOOKUP(Forfaitaires!$D395,Listes!$A$54:$E$60,2,FALSE))),IF(Forfaitaires!$E395&gt;Listes!$E$53,(Forfaitaires!$E395*(VLOOKUP(Forfaitaires!$D395,Listes!$A$54:$E$60,5,FALSE))),(Forfaitaires!$E395*(VLOOKUP(Forfaitaires!$D395,Listes!$A$54:$E$60,3,FALSE)))+(VLOOKUP(Forfaitaires!$D395,Listes!$A$54:$E$60,4,FALSE))))))</f>
        <v/>
      </c>
      <c r="L395" s="111" t="str">
        <f>IF($G395="","",IF($C395=Listes!$B$31,IF(Forfaitaires!$E395&lt;=Listes!$B$42,(Forfaitaires!$E395*(VLOOKUP(Forfaitaires!$D395,Listes!$A$43:$E$49,2,FALSE))),IF(Forfaitaires!$E395&gt;Listes!$D$42,(Forfaitaires!$E395*(VLOOKUP(Forfaitaires!$D395,Listes!$A$43:$E$49,5,FALSE))),(Forfaitaires!$E395*(VLOOKUP(Forfaitaires!$D395,Listes!$A$43:$E$49,3,FALSE)))+(VLOOKUP(Forfaitaires!$D395,Listes!$A$43:$E$49,4,FALSE))))))</f>
        <v/>
      </c>
      <c r="M395" s="111" t="str">
        <f>IF($G395="","",IF($C395=Listes!$B$34,Listes!$I$31,IF($C395=Listes!$B$35,(VLOOKUP(Forfaitaires!$F395,Listes!$E$31:$F$36,2,FALSE)),IF($C395=Listes!$B$33,IF(Forfaitaires!$E395&lt;Listes!$A$64,Forfaitaires!$E395*Listes!$A$65,IF(Forfaitaires!$E395&gt;Listes!$D$64,Forfaitaires!$E395*Listes!$D$65,((Forfaitaires!$E395*Listes!$B$65)+Listes!$C$65)))))))</f>
        <v/>
      </c>
      <c r="N395" s="114" t="str">
        <f t="shared" si="13"/>
        <v/>
      </c>
      <c r="O395" s="106"/>
    </row>
    <row r="396" spans="1:15" ht="20.100000000000001" customHeight="1" x14ac:dyDescent="0.25">
      <c r="A396" s="51">
        <v>391</v>
      </c>
      <c r="B396" s="24"/>
      <c r="C396" s="24"/>
      <c r="D396" s="24"/>
      <c r="E396" s="24"/>
      <c r="F396" s="24"/>
      <c r="G396" s="139" t="str">
        <f>IF(C396="","",IF(C396="","",(VLOOKUP(C396,Listes!$B$31:$C$35,2,FALSE))))</f>
        <v/>
      </c>
      <c r="H396" s="24" t="str">
        <f t="shared" si="12"/>
        <v/>
      </c>
      <c r="I396" s="292"/>
      <c r="J396" s="114" t="str">
        <f>IF(G396="","",IF(G396="","",(VLOOKUP(G396,Listes!$C$31:$D$35,2,FALSE))))</f>
        <v/>
      </c>
      <c r="K396" s="111" t="str">
        <f>IF($G396="","",IF($C396=Listes!$B$32,IF(Forfaitaires!$E396&lt;=Listes!$B$53,(Forfaitaires!$E396*(VLOOKUP(Forfaitaires!$D396,Listes!$A$54:$E$60,2,FALSE))),IF(Forfaitaires!$E396&gt;Listes!$E$53,(Forfaitaires!$E396*(VLOOKUP(Forfaitaires!$D396,Listes!$A$54:$E$60,5,FALSE))),(Forfaitaires!$E396*(VLOOKUP(Forfaitaires!$D396,Listes!$A$54:$E$60,3,FALSE)))+(VLOOKUP(Forfaitaires!$D396,Listes!$A$54:$E$60,4,FALSE))))))</f>
        <v/>
      </c>
      <c r="L396" s="111" t="str">
        <f>IF($G396="","",IF($C396=Listes!$B$31,IF(Forfaitaires!$E396&lt;=Listes!$B$42,(Forfaitaires!$E396*(VLOOKUP(Forfaitaires!$D396,Listes!$A$43:$E$49,2,FALSE))),IF(Forfaitaires!$E396&gt;Listes!$D$42,(Forfaitaires!$E396*(VLOOKUP(Forfaitaires!$D396,Listes!$A$43:$E$49,5,FALSE))),(Forfaitaires!$E396*(VLOOKUP(Forfaitaires!$D396,Listes!$A$43:$E$49,3,FALSE)))+(VLOOKUP(Forfaitaires!$D396,Listes!$A$43:$E$49,4,FALSE))))))</f>
        <v/>
      </c>
      <c r="M396" s="111" t="str">
        <f>IF($G396="","",IF($C396=Listes!$B$34,Listes!$I$31,IF($C396=Listes!$B$35,(VLOOKUP(Forfaitaires!$F396,Listes!$E$31:$F$36,2,FALSE)),IF($C396=Listes!$B$33,IF(Forfaitaires!$E396&lt;Listes!$A$64,Forfaitaires!$E396*Listes!$A$65,IF(Forfaitaires!$E396&gt;Listes!$D$64,Forfaitaires!$E396*Listes!$D$65,((Forfaitaires!$E396*Listes!$B$65)+Listes!$C$65)))))))</f>
        <v/>
      </c>
      <c r="N396" s="114" t="str">
        <f t="shared" si="13"/>
        <v/>
      </c>
      <c r="O396" s="106"/>
    </row>
    <row r="397" spans="1:15" ht="20.100000000000001" customHeight="1" x14ac:dyDescent="0.25">
      <c r="A397" s="51">
        <v>392</v>
      </c>
      <c r="B397" s="24"/>
      <c r="C397" s="24"/>
      <c r="D397" s="24"/>
      <c r="E397" s="24"/>
      <c r="F397" s="24"/>
      <c r="G397" s="139" t="str">
        <f>IF(C397="","",IF(C397="","",(VLOOKUP(C397,Listes!$B$31:$C$35,2,FALSE))))</f>
        <v/>
      </c>
      <c r="H397" s="24" t="str">
        <f t="shared" si="12"/>
        <v/>
      </c>
      <c r="I397" s="292"/>
      <c r="J397" s="114" t="str">
        <f>IF(G397="","",IF(G397="","",(VLOOKUP(G397,Listes!$C$31:$D$35,2,FALSE))))</f>
        <v/>
      </c>
      <c r="K397" s="111" t="str">
        <f>IF($G397="","",IF($C397=Listes!$B$32,IF(Forfaitaires!$E397&lt;=Listes!$B$53,(Forfaitaires!$E397*(VLOOKUP(Forfaitaires!$D397,Listes!$A$54:$E$60,2,FALSE))),IF(Forfaitaires!$E397&gt;Listes!$E$53,(Forfaitaires!$E397*(VLOOKUP(Forfaitaires!$D397,Listes!$A$54:$E$60,5,FALSE))),(Forfaitaires!$E397*(VLOOKUP(Forfaitaires!$D397,Listes!$A$54:$E$60,3,FALSE)))+(VLOOKUP(Forfaitaires!$D397,Listes!$A$54:$E$60,4,FALSE))))))</f>
        <v/>
      </c>
      <c r="L397" s="111" t="str">
        <f>IF($G397="","",IF($C397=Listes!$B$31,IF(Forfaitaires!$E397&lt;=Listes!$B$42,(Forfaitaires!$E397*(VLOOKUP(Forfaitaires!$D397,Listes!$A$43:$E$49,2,FALSE))),IF(Forfaitaires!$E397&gt;Listes!$D$42,(Forfaitaires!$E397*(VLOOKUP(Forfaitaires!$D397,Listes!$A$43:$E$49,5,FALSE))),(Forfaitaires!$E397*(VLOOKUP(Forfaitaires!$D397,Listes!$A$43:$E$49,3,FALSE)))+(VLOOKUP(Forfaitaires!$D397,Listes!$A$43:$E$49,4,FALSE))))))</f>
        <v/>
      </c>
      <c r="M397" s="111" t="str">
        <f>IF($G397="","",IF($C397=Listes!$B$34,Listes!$I$31,IF($C397=Listes!$B$35,(VLOOKUP(Forfaitaires!$F397,Listes!$E$31:$F$36,2,FALSE)),IF($C397=Listes!$B$33,IF(Forfaitaires!$E397&lt;Listes!$A$64,Forfaitaires!$E397*Listes!$A$65,IF(Forfaitaires!$E397&gt;Listes!$D$64,Forfaitaires!$E397*Listes!$D$65,((Forfaitaires!$E397*Listes!$B$65)+Listes!$C$65)))))))</f>
        <v/>
      </c>
      <c r="N397" s="114" t="str">
        <f t="shared" si="13"/>
        <v/>
      </c>
      <c r="O397" s="106"/>
    </row>
    <row r="398" spans="1:15" ht="20.100000000000001" customHeight="1" x14ac:dyDescent="0.25">
      <c r="A398" s="51">
        <v>393</v>
      </c>
      <c r="B398" s="24"/>
      <c r="C398" s="24"/>
      <c r="D398" s="24"/>
      <c r="E398" s="24"/>
      <c r="F398" s="24"/>
      <c r="G398" s="139" t="str">
        <f>IF(C398="","",IF(C398="","",(VLOOKUP(C398,Listes!$B$31:$C$35,2,FALSE))))</f>
        <v/>
      </c>
      <c r="H398" s="24" t="str">
        <f t="shared" si="12"/>
        <v/>
      </c>
      <c r="I398" s="292"/>
      <c r="J398" s="114" t="str">
        <f>IF(G398="","",IF(G398="","",(VLOOKUP(G398,Listes!$C$31:$D$35,2,FALSE))))</f>
        <v/>
      </c>
      <c r="K398" s="111" t="str">
        <f>IF($G398="","",IF($C398=Listes!$B$32,IF(Forfaitaires!$E398&lt;=Listes!$B$53,(Forfaitaires!$E398*(VLOOKUP(Forfaitaires!$D398,Listes!$A$54:$E$60,2,FALSE))),IF(Forfaitaires!$E398&gt;Listes!$E$53,(Forfaitaires!$E398*(VLOOKUP(Forfaitaires!$D398,Listes!$A$54:$E$60,5,FALSE))),(Forfaitaires!$E398*(VLOOKUP(Forfaitaires!$D398,Listes!$A$54:$E$60,3,FALSE)))+(VLOOKUP(Forfaitaires!$D398,Listes!$A$54:$E$60,4,FALSE))))))</f>
        <v/>
      </c>
      <c r="L398" s="111" t="str">
        <f>IF($G398="","",IF($C398=Listes!$B$31,IF(Forfaitaires!$E398&lt;=Listes!$B$42,(Forfaitaires!$E398*(VLOOKUP(Forfaitaires!$D398,Listes!$A$43:$E$49,2,FALSE))),IF(Forfaitaires!$E398&gt;Listes!$D$42,(Forfaitaires!$E398*(VLOOKUP(Forfaitaires!$D398,Listes!$A$43:$E$49,5,FALSE))),(Forfaitaires!$E398*(VLOOKUP(Forfaitaires!$D398,Listes!$A$43:$E$49,3,FALSE)))+(VLOOKUP(Forfaitaires!$D398,Listes!$A$43:$E$49,4,FALSE))))))</f>
        <v/>
      </c>
      <c r="M398" s="111" t="str">
        <f>IF($G398="","",IF($C398=Listes!$B$34,Listes!$I$31,IF($C398=Listes!$B$35,(VLOOKUP(Forfaitaires!$F398,Listes!$E$31:$F$36,2,FALSE)),IF($C398=Listes!$B$33,IF(Forfaitaires!$E398&lt;Listes!$A$64,Forfaitaires!$E398*Listes!$A$65,IF(Forfaitaires!$E398&gt;Listes!$D$64,Forfaitaires!$E398*Listes!$D$65,((Forfaitaires!$E398*Listes!$B$65)+Listes!$C$65)))))))</f>
        <v/>
      </c>
      <c r="N398" s="114" t="str">
        <f t="shared" si="13"/>
        <v/>
      </c>
      <c r="O398" s="106"/>
    </row>
    <row r="399" spans="1:15" ht="20.100000000000001" customHeight="1" x14ac:dyDescent="0.25">
      <c r="A399" s="51">
        <v>394</v>
      </c>
      <c r="B399" s="24"/>
      <c r="C399" s="24"/>
      <c r="D399" s="24"/>
      <c r="E399" s="24"/>
      <c r="F399" s="24"/>
      <c r="G399" s="139" t="str">
        <f>IF(C399="","",IF(C399="","",(VLOOKUP(C399,Listes!$B$31:$C$35,2,FALSE))))</f>
        <v/>
      </c>
      <c r="H399" s="24" t="str">
        <f t="shared" si="12"/>
        <v/>
      </c>
      <c r="I399" s="292"/>
      <c r="J399" s="114" t="str">
        <f>IF(G399="","",IF(G399="","",(VLOOKUP(G399,Listes!$C$31:$D$35,2,FALSE))))</f>
        <v/>
      </c>
      <c r="K399" s="111" t="str">
        <f>IF($G399="","",IF($C399=Listes!$B$32,IF(Forfaitaires!$E399&lt;=Listes!$B$53,(Forfaitaires!$E399*(VLOOKUP(Forfaitaires!$D399,Listes!$A$54:$E$60,2,FALSE))),IF(Forfaitaires!$E399&gt;Listes!$E$53,(Forfaitaires!$E399*(VLOOKUP(Forfaitaires!$D399,Listes!$A$54:$E$60,5,FALSE))),(Forfaitaires!$E399*(VLOOKUP(Forfaitaires!$D399,Listes!$A$54:$E$60,3,FALSE)))+(VLOOKUP(Forfaitaires!$D399,Listes!$A$54:$E$60,4,FALSE))))))</f>
        <v/>
      </c>
      <c r="L399" s="111" t="str">
        <f>IF($G399="","",IF($C399=Listes!$B$31,IF(Forfaitaires!$E399&lt;=Listes!$B$42,(Forfaitaires!$E399*(VLOOKUP(Forfaitaires!$D399,Listes!$A$43:$E$49,2,FALSE))),IF(Forfaitaires!$E399&gt;Listes!$D$42,(Forfaitaires!$E399*(VLOOKUP(Forfaitaires!$D399,Listes!$A$43:$E$49,5,FALSE))),(Forfaitaires!$E399*(VLOOKUP(Forfaitaires!$D399,Listes!$A$43:$E$49,3,FALSE)))+(VLOOKUP(Forfaitaires!$D399,Listes!$A$43:$E$49,4,FALSE))))))</f>
        <v/>
      </c>
      <c r="M399" s="111" t="str">
        <f>IF($G399="","",IF($C399=Listes!$B$34,Listes!$I$31,IF($C399=Listes!$B$35,(VLOOKUP(Forfaitaires!$F399,Listes!$E$31:$F$36,2,FALSE)),IF($C399=Listes!$B$33,IF(Forfaitaires!$E399&lt;Listes!$A$64,Forfaitaires!$E399*Listes!$A$65,IF(Forfaitaires!$E399&gt;Listes!$D$64,Forfaitaires!$E399*Listes!$D$65,((Forfaitaires!$E399*Listes!$B$65)+Listes!$C$65)))))))</f>
        <v/>
      </c>
      <c r="N399" s="114" t="str">
        <f t="shared" si="13"/>
        <v/>
      </c>
      <c r="O399" s="106"/>
    </row>
    <row r="400" spans="1:15" ht="20.100000000000001" customHeight="1" x14ac:dyDescent="0.25">
      <c r="A400" s="51">
        <v>395</v>
      </c>
      <c r="B400" s="24"/>
      <c r="C400" s="24"/>
      <c r="D400" s="24"/>
      <c r="E400" s="24"/>
      <c r="F400" s="24"/>
      <c r="G400" s="139" t="str">
        <f>IF(C400="","",IF(C400="","",(VLOOKUP(C400,Listes!$B$31:$C$35,2,FALSE))))</f>
        <v/>
      </c>
      <c r="H400" s="24" t="str">
        <f t="shared" si="12"/>
        <v/>
      </c>
      <c r="I400" s="292"/>
      <c r="J400" s="114" t="str">
        <f>IF(G400="","",IF(G400="","",(VLOOKUP(G400,Listes!$C$31:$D$35,2,FALSE))))</f>
        <v/>
      </c>
      <c r="K400" s="111" t="str">
        <f>IF($G400="","",IF($C400=Listes!$B$32,IF(Forfaitaires!$E400&lt;=Listes!$B$53,(Forfaitaires!$E400*(VLOOKUP(Forfaitaires!$D400,Listes!$A$54:$E$60,2,FALSE))),IF(Forfaitaires!$E400&gt;Listes!$E$53,(Forfaitaires!$E400*(VLOOKUP(Forfaitaires!$D400,Listes!$A$54:$E$60,5,FALSE))),(Forfaitaires!$E400*(VLOOKUP(Forfaitaires!$D400,Listes!$A$54:$E$60,3,FALSE)))+(VLOOKUP(Forfaitaires!$D400,Listes!$A$54:$E$60,4,FALSE))))))</f>
        <v/>
      </c>
      <c r="L400" s="111" t="str">
        <f>IF($G400="","",IF($C400=Listes!$B$31,IF(Forfaitaires!$E400&lt;=Listes!$B$42,(Forfaitaires!$E400*(VLOOKUP(Forfaitaires!$D400,Listes!$A$43:$E$49,2,FALSE))),IF(Forfaitaires!$E400&gt;Listes!$D$42,(Forfaitaires!$E400*(VLOOKUP(Forfaitaires!$D400,Listes!$A$43:$E$49,5,FALSE))),(Forfaitaires!$E400*(VLOOKUP(Forfaitaires!$D400,Listes!$A$43:$E$49,3,FALSE)))+(VLOOKUP(Forfaitaires!$D400,Listes!$A$43:$E$49,4,FALSE))))))</f>
        <v/>
      </c>
      <c r="M400" s="111" t="str">
        <f>IF($G400="","",IF($C400=Listes!$B$34,Listes!$I$31,IF($C400=Listes!$B$35,(VLOOKUP(Forfaitaires!$F400,Listes!$E$31:$F$36,2,FALSE)),IF($C400=Listes!$B$33,IF(Forfaitaires!$E400&lt;Listes!$A$64,Forfaitaires!$E400*Listes!$A$65,IF(Forfaitaires!$E400&gt;Listes!$D$64,Forfaitaires!$E400*Listes!$D$65,((Forfaitaires!$E400*Listes!$B$65)+Listes!$C$65)))))))</f>
        <v/>
      </c>
      <c r="N400" s="114" t="str">
        <f t="shared" si="13"/>
        <v/>
      </c>
      <c r="O400" s="106"/>
    </row>
    <row r="401" spans="1:15" ht="20.100000000000001" customHeight="1" x14ac:dyDescent="0.25">
      <c r="A401" s="51">
        <v>396</v>
      </c>
      <c r="B401" s="24"/>
      <c r="C401" s="24"/>
      <c r="D401" s="24"/>
      <c r="E401" s="24"/>
      <c r="F401" s="24"/>
      <c r="G401" s="139" t="str">
        <f>IF(C401="","",IF(C401="","",(VLOOKUP(C401,Listes!$B$31:$C$35,2,FALSE))))</f>
        <v/>
      </c>
      <c r="H401" s="24" t="str">
        <f t="shared" si="12"/>
        <v/>
      </c>
      <c r="I401" s="292"/>
      <c r="J401" s="114" t="str">
        <f>IF(G401="","",IF(G401="","",(VLOOKUP(G401,Listes!$C$31:$D$35,2,FALSE))))</f>
        <v/>
      </c>
      <c r="K401" s="111" t="str">
        <f>IF($G401="","",IF($C401=Listes!$B$32,IF(Forfaitaires!$E401&lt;=Listes!$B$53,(Forfaitaires!$E401*(VLOOKUP(Forfaitaires!$D401,Listes!$A$54:$E$60,2,FALSE))),IF(Forfaitaires!$E401&gt;Listes!$E$53,(Forfaitaires!$E401*(VLOOKUP(Forfaitaires!$D401,Listes!$A$54:$E$60,5,FALSE))),(Forfaitaires!$E401*(VLOOKUP(Forfaitaires!$D401,Listes!$A$54:$E$60,3,FALSE)))+(VLOOKUP(Forfaitaires!$D401,Listes!$A$54:$E$60,4,FALSE))))))</f>
        <v/>
      </c>
      <c r="L401" s="111" t="str">
        <f>IF($G401="","",IF($C401=Listes!$B$31,IF(Forfaitaires!$E401&lt;=Listes!$B$42,(Forfaitaires!$E401*(VLOOKUP(Forfaitaires!$D401,Listes!$A$43:$E$49,2,FALSE))),IF(Forfaitaires!$E401&gt;Listes!$D$42,(Forfaitaires!$E401*(VLOOKUP(Forfaitaires!$D401,Listes!$A$43:$E$49,5,FALSE))),(Forfaitaires!$E401*(VLOOKUP(Forfaitaires!$D401,Listes!$A$43:$E$49,3,FALSE)))+(VLOOKUP(Forfaitaires!$D401,Listes!$A$43:$E$49,4,FALSE))))))</f>
        <v/>
      </c>
      <c r="M401" s="111" t="str">
        <f>IF($G401="","",IF($C401=Listes!$B$34,Listes!$I$31,IF($C401=Listes!$B$35,(VLOOKUP(Forfaitaires!$F401,Listes!$E$31:$F$36,2,FALSE)),IF($C401=Listes!$B$33,IF(Forfaitaires!$E401&lt;Listes!$A$64,Forfaitaires!$E401*Listes!$A$65,IF(Forfaitaires!$E401&gt;Listes!$D$64,Forfaitaires!$E401*Listes!$D$65,((Forfaitaires!$E401*Listes!$B$65)+Listes!$C$65)))))))</f>
        <v/>
      </c>
      <c r="N401" s="114" t="str">
        <f t="shared" si="13"/>
        <v/>
      </c>
      <c r="O401" s="106"/>
    </row>
    <row r="402" spans="1:15" ht="20.100000000000001" customHeight="1" x14ac:dyDescent="0.25">
      <c r="A402" s="51">
        <v>397</v>
      </c>
      <c r="B402" s="24"/>
      <c r="C402" s="24"/>
      <c r="D402" s="24"/>
      <c r="E402" s="24"/>
      <c r="F402" s="24"/>
      <c r="G402" s="139" t="str">
        <f>IF(C402="","",IF(C402="","",(VLOOKUP(C402,Listes!$B$31:$C$35,2,FALSE))))</f>
        <v/>
      </c>
      <c r="H402" s="24" t="str">
        <f t="shared" si="12"/>
        <v/>
      </c>
      <c r="I402" s="292"/>
      <c r="J402" s="114" t="str">
        <f>IF(G402="","",IF(G402="","",(VLOOKUP(G402,Listes!$C$31:$D$35,2,FALSE))))</f>
        <v/>
      </c>
      <c r="K402" s="111" t="str">
        <f>IF($G402="","",IF($C402=Listes!$B$32,IF(Forfaitaires!$E402&lt;=Listes!$B$53,(Forfaitaires!$E402*(VLOOKUP(Forfaitaires!$D402,Listes!$A$54:$E$60,2,FALSE))),IF(Forfaitaires!$E402&gt;Listes!$E$53,(Forfaitaires!$E402*(VLOOKUP(Forfaitaires!$D402,Listes!$A$54:$E$60,5,FALSE))),(Forfaitaires!$E402*(VLOOKUP(Forfaitaires!$D402,Listes!$A$54:$E$60,3,FALSE)))+(VLOOKUP(Forfaitaires!$D402,Listes!$A$54:$E$60,4,FALSE))))))</f>
        <v/>
      </c>
      <c r="L402" s="111" t="str">
        <f>IF($G402="","",IF($C402=Listes!$B$31,IF(Forfaitaires!$E402&lt;=Listes!$B$42,(Forfaitaires!$E402*(VLOOKUP(Forfaitaires!$D402,Listes!$A$43:$E$49,2,FALSE))),IF(Forfaitaires!$E402&gt;Listes!$D$42,(Forfaitaires!$E402*(VLOOKUP(Forfaitaires!$D402,Listes!$A$43:$E$49,5,FALSE))),(Forfaitaires!$E402*(VLOOKUP(Forfaitaires!$D402,Listes!$A$43:$E$49,3,FALSE)))+(VLOOKUP(Forfaitaires!$D402,Listes!$A$43:$E$49,4,FALSE))))))</f>
        <v/>
      </c>
      <c r="M402" s="111" t="str">
        <f>IF($G402="","",IF($C402=Listes!$B$34,Listes!$I$31,IF($C402=Listes!$B$35,(VLOOKUP(Forfaitaires!$F402,Listes!$E$31:$F$36,2,FALSE)),IF($C402=Listes!$B$33,IF(Forfaitaires!$E402&lt;Listes!$A$64,Forfaitaires!$E402*Listes!$A$65,IF(Forfaitaires!$E402&gt;Listes!$D$64,Forfaitaires!$E402*Listes!$D$65,((Forfaitaires!$E402*Listes!$B$65)+Listes!$C$65)))))))</f>
        <v/>
      </c>
      <c r="N402" s="114" t="str">
        <f t="shared" si="13"/>
        <v/>
      </c>
      <c r="O402" s="106"/>
    </row>
    <row r="403" spans="1:15" ht="20.100000000000001" customHeight="1" x14ac:dyDescent="0.25">
      <c r="A403" s="51">
        <v>398</v>
      </c>
      <c r="B403" s="24"/>
      <c r="C403" s="24"/>
      <c r="D403" s="24"/>
      <c r="E403" s="24"/>
      <c r="F403" s="24"/>
      <c r="G403" s="139" t="str">
        <f>IF(C403="","",IF(C403="","",(VLOOKUP(C403,Listes!$B$31:$C$35,2,FALSE))))</f>
        <v/>
      </c>
      <c r="H403" s="24" t="str">
        <f t="shared" si="12"/>
        <v/>
      </c>
      <c r="I403" s="292"/>
      <c r="J403" s="114" t="str">
        <f>IF(G403="","",IF(G403="","",(VLOOKUP(G403,Listes!$C$31:$D$35,2,FALSE))))</f>
        <v/>
      </c>
      <c r="K403" s="111" t="str">
        <f>IF($G403="","",IF($C403=Listes!$B$32,IF(Forfaitaires!$E403&lt;=Listes!$B$53,(Forfaitaires!$E403*(VLOOKUP(Forfaitaires!$D403,Listes!$A$54:$E$60,2,FALSE))),IF(Forfaitaires!$E403&gt;Listes!$E$53,(Forfaitaires!$E403*(VLOOKUP(Forfaitaires!$D403,Listes!$A$54:$E$60,5,FALSE))),(Forfaitaires!$E403*(VLOOKUP(Forfaitaires!$D403,Listes!$A$54:$E$60,3,FALSE)))+(VLOOKUP(Forfaitaires!$D403,Listes!$A$54:$E$60,4,FALSE))))))</f>
        <v/>
      </c>
      <c r="L403" s="111" t="str">
        <f>IF($G403="","",IF($C403=Listes!$B$31,IF(Forfaitaires!$E403&lt;=Listes!$B$42,(Forfaitaires!$E403*(VLOOKUP(Forfaitaires!$D403,Listes!$A$43:$E$49,2,FALSE))),IF(Forfaitaires!$E403&gt;Listes!$D$42,(Forfaitaires!$E403*(VLOOKUP(Forfaitaires!$D403,Listes!$A$43:$E$49,5,FALSE))),(Forfaitaires!$E403*(VLOOKUP(Forfaitaires!$D403,Listes!$A$43:$E$49,3,FALSE)))+(VLOOKUP(Forfaitaires!$D403,Listes!$A$43:$E$49,4,FALSE))))))</f>
        <v/>
      </c>
      <c r="M403" s="111" t="str">
        <f>IF($G403="","",IF($C403=Listes!$B$34,Listes!$I$31,IF($C403=Listes!$B$35,(VLOOKUP(Forfaitaires!$F403,Listes!$E$31:$F$36,2,FALSE)),IF($C403=Listes!$B$33,IF(Forfaitaires!$E403&lt;Listes!$A$64,Forfaitaires!$E403*Listes!$A$65,IF(Forfaitaires!$E403&gt;Listes!$D$64,Forfaitaires!$E403*Listes!$D$65,((Forfaitaires!$E403*Listes!$B$65)+Listes!$C$65)))))))</f>
        <v/>
      </c>
      <c r="N403" s="114" t="str">
        <f t="shared" si="13"/>
        <v/>
      </c>
      <c r="O403" s="106"/>
    </row>
    <row r="404" spans="1:15" ht="20.100000000000001" customHeight="1" x14ac:dyDescent="0.25">
      <c r="A404" s="51">
        <v>399</v>
      </c>
      <c r="B404" s="24"/>
      <c r="C404" s="24"/>
      <c r="D404" s="24"/>
      <c r="E404" s="24"/>
      <c r="F404" s="24"/>
      <c r="G404" s="139" t="str">
        <f>IF(C404="","",IF(C404="","",(VLOOKUP(C404,Listes!$B$31:$C$35,2,FALSE))))</f>
        <v/>
      </c>
      <c r="H404" s="24" t="str">
        <f t="shared" si="12"/>
        <v/>
      </c>
      <c r="I404" s="292"/>
      <c r="J404" s="114" t="str">
        <f>IF(G404="","",IF(G404="","",(VLOOKUP(G404,Listes!$C$31:$D$35,2,FALSE))))</f>
        <v/>
      </c>
      <c r="K404" s="111" t="str">
        <f>IF($G404="","",IF($C404=Listes!$B$32,IF(Forfaitaires!$E404&lt;=Listes!$B$53,(Forfaitaires!$E404*(VLOOKUP(Forfaitaires!$D404,Listes!$A$54:$E$60,2,FALSE))),IF(Forfaitaires!$E404&gt;Listes!$E$53,(Forfaitaires!$E404*(VLOOKUP(Forfaitaires!$D404,Listes!$A$54:$E$60,5,FALSE))),(Forfaitaires!$E404*(VLOOKUP(Forfaitaires!$D404,Listes!$A$54:$E$60,3,FALSE)))+(VLOOKUP(Forfaitaires!$D404,Listes!$A$54:$E$60,4,FALSE))))))</f>
        <v/>
      </c>
      <c r="L404" s="111" t="str">
        <f>IF($G404="","",IF($C404=Listes!$B$31,IF(Forfaitaires!$E404&lt;=Listes!$B$42,(Forfaitaires!$E404*(VLOOKUP(Forfaitaires!$D404,Listes!$A$43:$E$49,2,FALSE))),IF(Forfaitaires!$E404&gt;Listes!$D$42,(Forfaitaires!$E404*(VLOOKUP(Forfaitaires!$D404,Listes!$A$43:$E$49,5,FALSE))),(Forfaitaires!$E404*(VLOOKUP(Forfaitaires!$D404,Listes!$A$43:$E$49,3,FALSE)))+(VLOOKUP(Forfaitaires!$D404,Listes!$A$43:$E$49,4,FALSE))))))</f>
        <v/>
      </c>
      <c r="M404" s="111" t="str">
        <f>IF($G404="","",IF($C404=Listes!$B$34,Listes!$I$31,IF($C404=Listes!$B$35,(VLOOKUP(Forfaitaires!$F404,Listes!$E$31:$F$36,2,FALSE)),IF($C404=Listes!$B$33,IF(Forfaitaires!$E404&lt;Listes!$A$64,Forfaitaires!$E404*Listes!$A$65,IF(Forfaitaires!$E404&gt;Listes!$D$64,Forfaitaires!$E404*Listes!$D$65,((Forfaitaires!$E404*Listes!$B$65)+Listes!$C$65)))))))</f>
        <v/>
      </c>
      <c r="N404" s="114" t="str">
        <f t="shared" si="13"/>
        <v/>
      </c>
      <c r="O404" s="106"/>
    </row>
    <row r="405" spans="1:15" ht="20.100000000000001" customHeight="1" x14ac:dyDescent="0.25">
      <c r="A405" s="51">
        <v>400</v>
      </c>
      <c r="B405" s="24"/>
      <c r="C405" s="24"/>
      <c r="D405" s="24"/>
      <c r="E405" s="24"/>
      <c r="F405" s="24"/>
      <c r="G405" s="139" t="str">
        <f>IF(C405="","",IF(C405="","",(VLOOKUP(C405,Listes!$B$31:$C$35,2,FALSE))))</f>
        <v/>
      </c>
      <c r="H405" s="24" t="str">
        <f t="shared" si="12"/>
        <v/>
      </c>
      <c r="I405" s="292"/>
      <c r="J405" s="114" t="str">
        <f>IF(G405="","",IF(G405="","",(VLOOKUP(G405,Listes!$C$31:$D$35,2,FALSE))))</f>
        <v/>
      </c>
      <c r="K405" s="111" t="str">
        <f>IF($G405="","",IF($C405=Listes!$B$32,IF(Forfaitaires!$E405&lt;=Listes!$B$53,(Forfaitaires!$E405*(VLOOKUP(Forfaitaires!$D405,Listes!$A$54:$E$60,2,FALSE))),IF(Forfaitaires!$E405&gt;Listes!$E$53,(Forfaitaires!$E405*(VLOOKUP(Forfaitaires!$D405,Listes!$A$54:$E$60,5,FALSE))),(Forfaitaires!$E405*(VLOOKUP(Forfaitaires!$D405,Listes!$A$54:$E$60,3,FALSE)))+(VLOOKUP(Forfaitaires!$D405,Listes!$A$54:$E$60,4,FALSE))))))</f>
        <v/>
      </c>
      <c r="L405" s="111" t="str">
        <f>IF($G405="","",IF($C405=Listes!$B$31,IF(Forfaitaires!$E405&lt;=Listes!$B$42,(Forfaitaires!$E405*(VLOOKUP(Forfaitaires!$D405,Listes!$A$43:$E$49,2,FALSE))),IF(Forfaitaires!$E405&gt;Listes!$D$42,(Forfaitaires!$E405*(VLOOKUP(Forfaitaires!$D405,Listes!$A$43:$E$49,5,FALSE))),(Forfaitaires!$E405*(VLOOKUP(Forfaitaires!$D405,Listes!$A$43:$E$49,3,FALSE)))+(VLOOKUP(Forfaitaires!$D405,Listes!$A$43:$E$49,4,FALSE))))))</f>
        <v/>
      </c>
      <c r="M405" s="111" t="str">
        <f>IF($G405="","",IF($C405=Listes!$B$34,Listes!$I$31,IF($C405=Listes!$B$35,(VLOOKUP(Forfaitaires!$F405,Listes!$E$31:$F$36,2,FALSE)),IF($C405=Listes!$B$33,IF(Forfaitaires!$E405&lt;Listes!$A$64,Forfaitaires!$E405*Listes!$A$65,IF(Forfaitaires!$E405&gt;Listes!$D$64,Forfaitaires!$E405*Listes!$D$65,((Forfaitaires!$E405*Listes!$B$65)+Listes!$C$65)))))))</f>
        <v/>
      </c>
      <c r="N405" s="114" t="str">
        <f t="shared" si="13"/>
        <v/>
      </c>
      <c r="O405" s="106"/>
    </row>
    <row r="406" spans="1:15" ht="20.100000000000001" customHeight="1" x14ac:dyDescent="0.25">
      <c r="A406" s="51">
        <v>401</v>
      </c>
      <c r="B406" s="24"/>
      <c r="C406" s="24"/>
      <c r="D406" s="24"/>
      <c r="E406" s="24"/>
      <c r="F406" s="24"/>
      <c r="G406" s="139" t="str">
        <f>IF(C406="","",IF(C406="","",(VLOOKUP(C406,Listes!$B$31:$C$35,2,FALSE))))</f>
        <v/>
      </c>
      <c r="H406" s="24" t="str">
        <f t="shared" si="12"/>
        <v/>
      </c>
      <c r="I406" s="292"/>
      <c r="J406" s="114" t="str">
        <f>IF(G406="","",IF(G406="","",(VLOOKUP(G406,Listes!$C$31:$D$35,2,FALSE))))</f>
        <v/>
      </c>
      <c r="K406" s="111" t="str">
        <f>IF($G406="","",IF($C406=Listes!$B$32,IF(Forfaitaires!$E406&lt;=Listes!$B$53,(Forfaitaires!$E406*(VLOOKUP(Forfaitaires!$D406,Listes!$A$54:$E$60,2,FALSE))),IF(Forfaitaires!$E406&gt;Listes!$E$53,(Forfaitaires!$E406*(VLOOKUP(Forfaitaires!$D406,Listes!$A$54:$E$60,5,FALSE))),(Forfaitaires!$E406*(VLOOKUP(Forfaitaires!$D406,Listes!$A$54:$E$60,3,FALSE)))+(VLOOKUP(Forfaitaires!$D406,Listes!$A$54:$E$60,4,FALSE))))))</f>
        <v/>
      </c>
      <c r="L406" s="111" t="str">
        <f>IF($G406="","",IF($C406=Listes!$B$31,IF(Forfaitaires!$E406&lt;=Listes!$B$42,(Forfaitaires!$E406*(VLOOKUP(Forfaitaires!$D406,Listes!$A$43:$E$49,2,FALSE))),IF(Forfaitaires!$E406&gt;Listes!$D$42,(Forfaitaires!$E406*(VLOOKUP(Forfaitaires!$D406,Listes!$A$43:$E$49,5,FALSE))),(Forfaitaires!$E406*(VLOOKUP(Forfaitaires!$D406,Listes!$A$43:$E$49,3,FALSE)))+(VLOOKUP(Forfaitaires!$D406,Listes!$A$43:$E$49,4,FALSE))))))</f>
        <v/>
      </c>
      <c r="M406" s="111" t="str">
        <f>IF($G406="","",IF($C406=Listes!$B$34,Listes!$I$31,IF($C406=Listes!$B$35,(VLOOKUP(Forfaitaires!$F406,Listes!$E$31:$F$36,2,FALSE)),IF($C406=Listes!$B$33,IF(Forfaitaires!$E406&lt;Listes!$A$64,Forfaitaires!$E406*Listes!$A$65,IF(Forfaitaires!$E406&gt;Listes!$D$64,Forfaitaires!$E406*Listes!$D$65,((Forfaitaires!$E406*Listes!$B$65)+Listes!$C$65)))))))</f>
        <v/>
      </c>
      <c r="N406" s="114" t="str">
        <f t="shared" si="13"/>
        <v/>
      </c>
      <c r="O406" s="106"/>
    </row>
    <row r="407" spans="1:15" ht="20.100000000000001" customHeight="1" x14ac:dyDescent="0.25">
      <c r="A407" s="51">
        <v>402</v>
      </c>
      <c r="B407" s="24"/>
      <c r="C407" s="24"/>
      <c r="D407" s="24"/>
      <c r="E407" s="24"/>
      <c r="F407" s="24"/>
      <c r="G407" s="139" t="str">
        <f>IF(C407="","",IF(C407="","",(VLOOKUP(C407,Listes!$B$31:$C$35,2,FALSE))))</f>
        <v/>
      </c>
      <c r="H407" s="24" t="str">
        <f t="shared" si="12"/>
        <v/>
      </c>
      <c r="I407" s="292"/>
      <c r="J407" s="114" t="str">
        <f>IF(G407="","",IF(G407="","",(VLOOKUP(G407,Listes!$C$31:$D$35,2,FALSE))))</f>
        <v/>
      </c>
      <c r="K407" s="111" t="str">
        <f>IF($G407="","",IF($C407=Listes!$B$32,IF(Forfaitaires!$E407&lt;=Listes!$B$53,(Forfaitaires!$E407*(VLOOKUP(Forfaitaires!$D407,Listes!$A$54:$E$60,2,FALSE))),IF(Forfaitaires!$E407&gt;Listes!$E$53,(Forfaitaires!$E407*(VLOOKUP(Forfaitaires!$D407,Listes!$A$54:$E$60,5,FALSE))),(Forfaitaires!$E407*(VLOOKUP(Forfaitaires!$D407,Listes!$A$54:$E$60,3,FALSE)))+(VLOOKUP(Forfaitaires!$D407,Listes!$A$54:$E$60,4,FALSE))))))</f>
        <v/>
      </c>
      <c r="L407" s="111" t="str">
        <f>IF($G407="","",IF($C407=Listes!$B$31,IF(Forfaitaires!$E407&lt;=Listes!$B$42,(Forfaitaires!$E407*(VLOOKUP(Forfaitaires!$D407,Listes!$A$43:$E$49,2,FALSE))),IF(Forfaitaires!$E407&gt;Listes!$D$42,(Forfaitaires!$E407*(VLOOKUP(Forfaitaires!$D407,Listes!$A$43:$E$49,5,FALSE))),(Forfaitaires!$E407*(VLOOKUP(Forfaitaires!$D407,Listes!$A$43:$E$49,3,FALSE)))+(VLOOKUP(Forfaitaires!$D407,Listes!$A$43:$E$49,4,FALSE))))))</f>
        <v/>
      </c>
      <c r="M407" s="111" t="str">
        <f>IF($G407="","",IF($C407=Listes!$B$34,Listes!$I$31,IF($C407=Listes!$B$35,(VLOOKUP(Forfaitaires!$F407,Listes!$E$31:$F$36,2,FALSE)),IF($C407=Listes!$B$33,IF(Forfaitaires!$E407&lt;Listes!$A$64,Forfaitaires!$E407*Listes!$A$65,IF(Forfaitaires!$E407&gt;Listes!$D$64,Forfaitaires!$E407*Listes!$D$65,((Forfaitaires!$E407*Listes!$B$65)+Listes!$C$65)))))))</f>
        <v/>
      </c>
      <c r="N407" s="114" t="str">
        <f t="shared" si="13"/>
        <v/>
      </c>
      <c r="O407" s="106"/>
    </row>
    <row r="408" spans="1:15" ht="20.100000000000001" customHeight="1" x14ac:dyDescent="0.25">
      <c r="A408" s="51">
        <v>403</v>
      </c>
      <c r="B408" s="24"/>
      <c r="C408" s="24"/>
      <c r="D408" s="24"/>
      <c r="E408" s="24"/>
      <c r="F408" s="24"/>
      <c r="G408" s="139" t="str">
        <f>IF(C408="","",IF(C408="","",(VLOOKUP(C408,Listes!$B$31:$C$35,2,FALSE))))</f>
        <v/>
      </c>
      <c r="H408" s="24" t="str">
        <f t="shared" si="12"/>
        <v/>
      </c>
      <c r="I408" s="292"/>
      <c r="J408" s="114" t="str">
        <f>IF(G408="","",IF(G408="","",(VLOOKUP(G408,Listes!$C$31:$D$35,2,FALSE))))</f>
        <v/>
      </c>
      <c r="K408" s="111" t="str">
        <f>IF($G408="","",IF($C408=Listes!$B$32,IF(Forfaitaires!$E408&lt;=Listes!$B$53,(Forfaitaires!$E408*(VLOOKUP(Forfaitaires!$D408,Listes!$A$54:$E$60,2,FALSE))),IF(Forfaitaires!$E408&gt;Listes!$E$53,(Forfaitaires!$E408*(VLOOKUP(Forfaitaires!$D408,Listes!$A$54:$E$60,5,FALSE))),(Forfaitaires!$E408*(VLOOKUP(Forfaitaires!$D408,Listes!$A$54:$E$60,3,FALSE)))+(VLOOKUP(Forfaitaires!$D408,Listes!$A$54:$E$60,4,FALSE))))))</f>
        <v/>
      </c>
      <c r="L408" s="111" t="str">
        <f>IF($G408="","",IF($C408=Listes!$B$31,IF(Forfaitaires!$E408&lt;=Listes!$B$42,(Forfaitaires!$E408*(VLOOKUP(Forfaitaires!$D408,Listes!$A$43:$E$49,2,FALSE))),IF(Forfaitaires!$E408&gt;Listes!$D$42,(Forfaitaires!$E408*(VLOOKUP(Forfaitaires!$D408,Listes!$A$43:$E$49,5,FALSE))),(Forfaitaires!$E408*(VLOOKUP(Forfaitaires!$D408,Listes!$A$43:$E$49,3,FALSE)))+(VLOOKUP(Forfaitaires!$D408,Listes!$A$43:$E$49,4,FALSE))))))</f>
        <v/>
      </c>
      <c r="M408" s="111" t="str">
        <f>IF($G408="","",IF($C408=Listes!$B$34,Listes!$I$31,IF($C408=Listes!$B$35,(VLOOKUP(Forfaitaires!$F408,Listes!$E$31:$F$36,2,FALSE)),IF($C408=Listes!$B$33,IF(Forfaitaires!$E408&lt;Listes!$A$64,Forfaitaires!$E408*Listes!$A$65,IF(Forfaitaires!$E408&gt;Listes!$D$64,Forfaitaires!$E408*Listes!$D$65,((Forfaitaires!$E408*Listes!$B$65)+Listes!$C$65)))))))</f>
        <v/>
      </c>
      <c r="N408" s="114" t="str">
        <f t="shared" si="13"/>
        <v/>
      </c>
      <c r="O408" s="106"/>
    </row>
    <row r="409" spans="1:15" ht="20.100000000000001" customHeight="1" x14ac:dyDescent="0.25">
      <c r="A409" s="51">
        <v>404</v>
      </c>
      <c r="B409" s="24"/>
      <c r="C409" s="24"/>
      <c r="D409" s="24"/>
      <c r="E409" s="24"/>
      <c r="F409" s="24"/>
      <c r="G409" s="139" t="str">
        <f>IF(C409="","",IF(C409="","",(VLOOKUP(C409,Listes!$B$31:$C$35,2,FALSE))))</f>
        <v/>
      </c>
      <c r="H409" s="24" t="str">
        <f t="shared" si="12"/>
        <v/>
      </c>
      <c r="I409" s="292"/>
      <c r="J409" s="114" t="str">
        <f>IF(G409="","",IF(G409="","",(VLOOKUP(G409,Listes!$C$31:$D$35,2,FALSE))))</f>
        <v/>
      </c>
      <c r="K409" s="111" t="str">
        <f>IF($G409="","",IF($C409=Listes!$B$32,IF(Forfaitaires!$E409&lt;=Listes!$B$53,(Forfaitaires!$E409*(VLOOKUP(Forfaitaires!$D409,Listes!$A$54:$E$60,2,FALSE))),IF(Forfaitaires!$E409&gt;Listes!$E$53,(Forfaitaires!$E409*(VLOOKUP(Forfaitaires!$D409,Listes!$A$54:$E$60,5,FALSE))),(Forfaitaires!$E409*(VLOOKUP(Forfaitaires!$D409,Listes!$A$54:$E$60,3,FALSE)))+(VLOOKUP(Forfaitaires!$D409,Listes!$A$54:$E$60,4,FALSE))))))</f>
        <v/>
      </c>
      <c r="L409" s="111" t="str">
        <f>IF($G409="","",IF($C409=Listes!$B$31,IF(Forfaitaires!$E409&lt;=Listes!$B$42,(Forfaitaires!$E409*(VLOOKUP(Forfaitaires!$D409,Listes!$A$43:$E$49,2,FALSE))),IF(Forfaitaires!$E409&gt;Listes!$D$42,(Forfaitaires!$E409*(VLOOKUP(Forfaitaires!$D409,Listes!$A$43:$E$49,5,FALSE))),(Forfaitaires!$E409*(VLOOKUP(Forfaitaires!$D409,Listes!$A$43:$E$49,3,FALSE)))+(VLOOKUP(Forfaitaires!$D409,Listes!$A$43:$E$49,4,FALSE))))))</f>
        <v/>
      </c>
      <c r="M409" s="111" t="str">
        <f>IF($G409="","",IF($C409=Listes!$B$34,Listes!$I$31,IF($C409=Listes!$B$35,(VLOOKUP(Forfaitaires!$F409,Listes!$E$31:$F$36,2,FALSE)),IF($C409=Listes!$B$33,IF(Forfaitaires!$E409&lt;Listes!$A$64,Forfaitaires!$E409*Listes!$A$65,IF(Forfaitaires!$E409&gt;Listes!$D$64,Forfaitaires!$E409*Listes!$D$65,((Forfaitaires!$E409*Listes!$B$65)+Listes!$C$65)))))))</f>
        <v/>
      </c>
      <c r="N409" s="114" t="str">
        <f t="shared" si="13"/>
        <v/>
      </c>
      <c r="O409" s="106"/>
    </row>
    <row r="410" spans="1:15" ht="20.100000000000001" customHeight="1" x14ac:dyDescent="0.25">
      <c r="A410" s="51">
        <v>405</v>
      </c>
      <c r="B410" s="24"/>
      <c r="C410" s="24"/>
      <c r="D410" s="24"/>
      <c r="E410" s="24"/>
      <c r="F410" s="24"/>
      <c r="G410" s="139" t="str">
        <f>IF(C410="","",IF(C410="","",(VLOOKUP(C410,Listes!$B$31:$C$35,2,FALSE))))</f>
        <v/>
      </c>
      <c r="H410" s="24" t="str">
        <f t="shared" si="12"/>
        <v/>
      </c>
      <c r="I410" s="292"/>
      <c r="J410" s="114" t="str">
        <f>IF(G410="","",IF(G410="","",(VLOOKUP(G410,Listes!$C$31:$D$35,2,FALSE))))</f>
        <v/>
      </c>
      <c r="K410" s="111" t="str">
        <f>IF($G410="","",IF($C410=Listes!$B$32,IF(Forfaitaires!$E410&lt;=Listes!$B$53,(Forfaitaires!$E410*(VLOOKUP(Forfaitaires!$D410,Listes!$A$54:$E$60,2,FALSE))),IF(Forfaitaires!$E410&gt;Listes!$E$53,(Forfaitaires!$E410*(VLOOKUP(Forfaitaires!$D410,Listes!$A$54:$E$60,5,FALSE))),(Forfaitaires!$E410*(VLOOKUP(Forfaitaires!$D410,Listes!$A$54:$E$60,3,FALSE)))+(VLOOKUP(Forfaitaires!$D410,Listes!$A$54:$E$60,4,FALSE))))))</f>
        <v/>
      </c>
      <c r="L410" s="111" t="str">
        <f>IF($G410="","",IF($C410=Listes!$B$31,IF(Forfaitaires!$E410&lt;=Listes!$B$42,(Forfaitaires!$E410*(VLOOKUP(Forfaitaires!$D410,Listes!$A$43:$E$49,2,FALSE))),IF(Forfaitaires!$E410&gt;Listes!$D$42,(Forfaitaires!$E410*(VLOOKUP(Forfaitaires!$D410,Listes!$A$43:$E$49,5,FALSE))),(Forfaitaires!$E410*(VLOOKUP(Forfaitaires!$D410,Listes!$A$43:$E$49,3,FALSE)))+(VLOOKUP(Forfaitaires!$D410,Listes!$A$43:$E$49,4,FALSE))))))</f>
        <v/>
      </c>
      <c r="M410" s="111" t="str">
        <f>IF($G410="","",IF($C410=Listes!$B$34,Listes!$I$31,IF($C410=Listes!$B$35,(VLOOKUP(Forfaitaires!$F410,Listes!$E$31:$F$36,2,FALSE)),IF($C410=Listes!$B$33,IF(Forfaitaires!$E410&lt;Listes!$A$64,Forfaitaires!$E410*Listes!$A$65,IF(Forfaitaires!$E410&gt;Listes!$D$64,Forfaitaires!$E410*Listes!$D$65,((Forfaitaires!$E410*Listes!$B$65)+Listes!$C$65)))))))</f>
        <v/>
      </c>
      <c r="N410" s="114" t="str">
        <f t="shared" si="13"/>
        <v/>
      </c>
      <c r="O410" s="106"/>
    </row>
    <row r="411" spans="1:15" ht="20.100000000000001" customHeight="1" x14ac:dyDescent="0.25">
      <c r="A411" s="51">
        <v>406</v>
      </c>
      <c r="B411" s="24"/>
      <c r="C411" s="24"/>
      <c r="D411" s="24"/>
      <c r="E411" s="24"/>
      <c r="F411" s="24"/>
      <c r="G411" s="139" t="str">
        <f>IF(C411="","",IF(C411="","",(VLOOKUP(C411,Listes!$B$31:$C$35,2,FALSE))))</f>
        <v/>
      </c>
      <c r="H411" s="24" t="str">
        <f t="shared" si="12"/>
        <v/>
      </c>
      <c r="I411" s="292"/>
      <c r="J411" s="114" t="str">
        <f>IF(G411="","",IF(G411="","",(VLOOKUP(G411,Listes!$C$31:$D$35,2,FALSE))))</f>
        <v/>
      </c>
      <c r="K411" s="111" t="str">
        <f>IF($G411="","",IF($C411=Listes!$B$32,IF(Forfaitaires!$E411&lt;=Listes!$B$53,(Forfaitaires!$E411*(VLOOKUP(Forfaitaires!$D411,Listes!$A$54:$E$60,2,FALSE))),IF(Forfaitaires!$E411&gt;Listes!$E$53,(Forfaitaires!$E411*(VLOOKUP(Forfaitaires!$D411,Listes!$A$54:$E$60,5,FALSE))),(Forfaitaires!$E411*(VLOOKUP(Forfaitaires!$D411,Listes!$A$54:$E$60,3,FALSE)))+(VLOOKUP(Forfaitaires!$D411,Listes!$A$54:$E$60,4,FALSE))))))</f>
        <v/>
      </c>
      <c r="L411" s="111" t="str">
        <f>IF($G411="","",IF($C411=Listes!$B$31,IF(Forfaitaires!$E411&lt;=Listes!$B$42,(Forfaitaires!$E411*(VLOOKUP(Forfaitaires!$D411,Listes!$A$43:$E$49,2,FALSE))),IF(Forfaitaires!$E411&gt;Listes!$D$42,(Forfaitaires!$E411*(VLOOKUP(Forfaitaires!$D411,Listes!$A$43:$E$49,5,FALSE))),(Forfaitaires!$E411*(VLOOKUP(Forfaitaires!$D411,Listes!$A$43:$E$49,3,FALSE)))+(VLOOKUP(Forfaitaires!$D411,Listes!$A$43:$E$49,4,FALSE))))))</f>
        <v/>
      </c>
      <c r="M411" s="111" t="str">
        <f>IF($G411="","",IF($C411=Listes!$B$34,Listes!$I$31,IF($C411=Listes!$B$35,(VLOOKUP(Forfaitaires!$F411,Listes!$E$31:$F$36,2,FALSE)),IF($C411=Listes!$B$33,IF(Forfaitaires!$E411&lt;Listes!$A$64,Forfaitaires!$E411*Listes!$A$65,IF(Forfaitaires!$E411&gt;Listes!$D$64,Forfaitaires!$E411*Listes!$D$65,((Forfaitaires!$E411*Listes!$B$65)+Listes!$C$65)))))))</f>
        <v/>
      </c>
      <c r="N411" s="114" t="str">
        <f t="shared" si="13"/>
        <v/>
      </c>
      <c r="O411" s="106"/>
    </row>
    <row r="412" spans="1:15" ht="20.100000000000001" customHeight="1" x14ac:dyDescent="0.25">
      <c r="A412" s="51">
        <v>407</v>
      </c>
      <c r="B412" s="24"/>
      <c r="C412" s="24"/>
      <c r="D412" s="24"/>
      <c r="E412" s="24"/>
      <c r="F412" s="24"/>
      <c r="G412" s="139" t="str">
        <f>IF(C412="","",IF(C412="","",(VLOOKUP(C412,Listes!$B$31:$C$35,2,FALSE))))</f>
        <v/>
      </c>
      <c r="H412" s="24" t="str">
        <f t="shared" si="12"/>
        <v/>
      </c>
      <c r="I412" s="292"/>
      <c r="J412" s="114" t="str">
        <f>IF(G412="","",IF(G412="","",(VLOOKUP(G412,Listes!$C$31:$D$35,2,FALSE))))</f>
        <v/>
      </c>
      <c r="K412" s="111" t="str">
        <f>IF($G412="","",IF($C412=Listes!$B$32,IF(Forfaitaires!$E412&lt;=Listes!$B$53,(Forfaitaires!$E412*(VLOOKUP(Forfaitaires!$D412,Listes!$A$54:$E$60,2,FALSE))),IF(Forfaitaires!$E412&gt;Listes!$E$53,(Forfaitaires!$E412*(VLOOKUP(Forfaitaires!$D412,Listes!$A$54:$E$60,5,FALSE))),(Forfaitaires!$E412*(VLOOKUP(Forfaitaires!$D412,Listes!$A$54:$E$60,3,FALSE)))+(VLOOKUP(Forfaitaires!$D412,Listes!$A$54:$E$60,4,FALSE))))))</f>
        <v/>
      </c>
      <c r="L412" s="111" t="str">
        <f>IF($G412="","",IF($C412=Listes!$B$31,IF(Forfaitaires!$E412&lt;=Listes!$B$42,(Forfaitaires!$E412*(VLOOKUP(Forfaitaires!$D412,Listes!$A$43:$E$49,2,FALSE))),IF(Forfaitaires!$E412&gt;Listes!$D$42,(Forfaitaires!$E412*(VLOOKUP(Forfaitaires!$D412,Listes!$A$43:$E$49,5,FALSE))),(Forfaitaires!$E412*(VLOOKUP(Forfaitaires!$D412,Listes!$A$43:$E$49,3,FALSE)))+(VLOOKUP(Forfaitaires!$D412,Listes!$A$43:$E$49,4,FALSE))))))</f>
        <v/>
      </c>
      <c r="M412" s="111" t="str">
        <f>IF($G412="","",IF($C412=Listes!$B$34,Listes!$I$31,IF($C412=Listes!$B$35,(VLOOKUP(Forfaitaires!$F412,Listes!$E$31:$F$36,2,FALSE)),IF($C412=Listes!$B$33,IF(Forfaitaires!$E412&lt;Listes!$A$64,Forfaitaires!$E412*Listes!$A$65,IF(Forfaitaires!$E412&gt;Listes!$D$64,Forfaitaires!$E412*Listes!$D$65,((Forfaitaires!$E412*Listes!$B$65)+Listes!$C$65)))))))</f>
        <v/>
      </c>
      <c r="N412" s="114" t="str">
        <f t="shared" si="13"/>
        <v/>
      </c>
      <c r="O412" s="106"/>
    </row>
    <row r="413" spans="1:15" ht="20.100000000000001" customHeight="1" x14ac:dyDescent="0.25">
      <c r="A413" s="51">
        <v>408</v>
      </c>
      <c r="B413" s="24"/>
      <c r="C413" s="24"/>
      <c r="D413" s="24"/>
      <c r="E413" s="24"/>
      <c r="F413" s="24"/>
      <c r="G413" s="139" t="str">
        <f>IF(C413="","",IF(C413="","",(VLOOKUP(C413,Listes!$B$31:$C$35,2,FALSE))))</f>
        <v/>
      </c>
      <c r="H413" s="24" t="str">
        <f t="shared" si="12"/>
        <v/>
      </c>
      <c r="I413" s="292"/>
      <c r="J413" s="114" t="str">
        <f>IF(G413="","",IF(G413="","",(VLOOKUP(G413,Listes!$C$31:$D$35,2,FALSE))))</f>
        <v/>
      </c>
      <c r="K413" s="111" t="str">
        <f>IF($G413="","",IF($C413=Listes!$B$32,IF(Forfaitaires!$E413&lt;=Listes!$B$53,(Forfaitaires!$E413*(VLOOKUP(Forfaitaires!$D413,Listes!$A$54:$E$60,2,FALSE))),IF(Forfaitaires!$E413&gt;Listes!$E$53,(Forfaitaires!$E413*(VLOOKUP(Forfaitaires!$D413,Listes!$A$54:$E$60,5,FALSE))),(Forfaitaires!$E413*(VLOOKUP(Forfaitaires!$D413,Listes!$A$54:$E$60,3,FALSE)))+(VLOOKUP(Forfaitaires!$D413,Listes!$A$54:$E$60,4,FALSE))))))</f>
        <v/>
      </c>
      <c r="L413" s="111" t="str">
        <f>IF($G413="","",IF($C413=Listes!$B$31,IF(Forfaitaires!$E413&lt;=Listes!$B$42,(Forfaitaires!$E413*(VLOOKUP(Forfaitaires!$D413,Listes!$A$43:$E$49,2,FALSE))),IF(Forfaitaires!$E413&gt;Listes!$D$42,(Forfaitaires!$E413*(VLOOKUP(Forfaitaires!$D413,Listes!$A$43:$E$49,5,FALSE))),(Forfaitaires!$E413*(VLOOKUP(Forfaitaires!$D413,Listes!$A$43:$E$49,3,FALSE)))+(VLOOKUP(Forfaitaires!$D413,Listes!$A$43:$E$49,4,FALSE))))))</f>
        <v/>
      </c>
      <c r="M413" s="111" t="str">
        <f>IF($G413="","",IF($C413=Listes!$B$34,Listes!$I$31,IF($C413=Listes!$B$35,(VLOOKUP(Forfaitaires!$F413,Listes!$E$31:$F$36,2,FALSE)),IF($C413=Listes!$B$33,IF(Forfaitaires!$E413&lt;Listes!$A$64,Forfaitaires!$E413*Listes!$A$65,IF(Forfaitaires!$E413&gt;Listes!$D$64,Forfaitaires!$E413*Listes!$D$65,((Forfaitaires!$E413*Listes!$B$65)+Listes!$C$65)))))))</f>
        <v/>
      </c>
      <c r="N413" s="114" t="str">
        <f t="shared" si="13"/>
        <v/>
      </c>
      <c r="O413" s="106"/>
    </row>
    <row r="414" spans="1:15" ht="20.100000000000001" customHeight="1" x14ac:dyDescent="0.25">
      <c r="A414" s="51">
        <v>409</v>
      </c>
      <c r="B414" s="24"/>
      <c r="C414" s="24"/>
      <c r="D414" s="24"/>
      <c r="E414" s="24"/>
      <c r="F414" s="24"/>
      <c r="G414" s="139" t="str">
        <f>IF(C414="","",IF(C414="","",(VLOOKUP(C414,Listes!$B$31:$C$35,2,FALSE))))</f>
        <v/>
      </c>
      <c r="H414" s="24" t="str">
        <f t="shared" si="12"/>
        <v/>
      </c>
      <c r="I414" s="292"/>
      <c r="J414" s="114" t="str">
        <f>IF(G414="","",IF(G414="","",(VLOOKUP(G414,Listes!$C$31:$D$35,2,FALSE))))</f>
        <v/>
      </c>
      <c r="K414" s="111" t="str">
        <f>IF($G414="","",IF($C414=Listes!$B$32,IF(Forfaitaires!$E414&lt;=Listes!$B$53,(Forfaitaires!$E414*(VLOOKUP(Forfaitaires!$D414,Listes!$A$54:$E$60,2,FALSE))),IF(Forfaitaires!$E414&gt;Listes!$E$53,(Forfaitaires!$E414*(VLOOKUP(Forfaitaires!$D414,Listes!$A$54:$E$60,5,FALSE))),(Forfaitaires!$E414*(VLOOKUP(Forfaitaires!$D414,Listes!$A$54:$E$60,3,FALSE)))+(VLOOKUP(Forfaitaires!$D414,Listes!$A$54:$E$60,4,FALSE))))))</f>
        <v/>
      </c>
      <c r="L414" s="111" t="str">
        <f>IF($G414="","",IF($C414=Listes!$B$31,IF(Forfaitaires!$E414&lt;=Listes!$B$42,(Forfaitaires!$E414*(VLOOKUP(Forfaitaires!$D414,Listes!$A$43:$E$49,2,FALSE))),IF(Forfaitaires!$E414&gt;Listes!$D$42,(Forfaitaires!$E414*(VLOOKUP(Forfaitaires!$D414,Listes!$A$43:$E$49,5,FALSE))),(Forfaitaires!$E414*(VLOOKUP(Forfaitaires!$D414,Listes!$A$43:$E$49,3,FALSE)))+(VLOOKUP(Forfaitaires!$D414,Listes!$A$43:$E$49,4,FALSE))))))</f>
        <v/>
      </c>
      <c r="M414" s="111" t="str">
        <f>IF($G414="","",IF($C414=Listes!$B$34,Listes!$I$31,IF($C414=Listes!$B$35,(VLOOKUP(Forfaitaires!$F414,Listes!$E$31:$F$36,2,FALSE)),IF($C414=Listes!$B$33,IF(Forfaitaires!$E414&lt;Listes!$A$64,Forfaitaires!$E414*Listes!$A$65,IF(Forfaitaires!$E414&gt;Listes!$D$64,Forfaitaires!$E414*Listes!$D$65,((Forfaitaires!$E414*Listes!$B$65)+Listes!$C$65)))))))</f>
        <v/>
      </c>
      <c r="N414" s="114" t="str">
        <f t="shared" si="13"/>
        <v/>
      </c>
      <c r="O414" s="106"/>
    </row>
    <row r="415" spans="1:15" ht="20.100000000000001" customHeight="1" x14ac:dyDescent="0.25">
      <c r="A415" s="51">
        <v>410</v>
      </c>
      <c r="B415" s="24"/>
      <c r="C415" s="24"/>
      <c r="D415" s="24"/>
      <c r="E415" s="24"/>
      <c r="F415" s="24"/>
      <c r="G415" s="139" t="str">
        <f>IF(C415="","",IF(C415="","",(VLOOKUP(C415,Listes!$B$31:$C$35,2,FALSE))))</f>
        <v/>
      </c>
      <c r="H415" s="24" t="str">
        <f t="shared" si="12"/>
        <v/>
      </c>
      <c r="I415" s="292"/>
      <c r="J415" s="114" t="str">
        <f>IF(G415="","",IF(G415="","",(VLOOKUP(G415,Listes!$C$31:$D$35,2,FALSE))))</f>
        <v/>
      </c>
      <c r="K415" s="111" t="str">
        <f>IF($G415="","",IF($C415=Listes!$B$32,IF(Forfaitaires!$E415&lt;=Listes!$B$53,(Forfaitaires!$E415*(VLOOKUP(Forfaitaires!$D415,Listes!$A$54:$E$60,2,FALSE))),IF(Forfaitaires!$E415&gt;Listes!$E$53,(Forfaitaires!$E415*(VLOOKUP(Forfaitaires!$D415,Listes!$A$54:$E$60,5,FALSE))),(Forfaitaires!$E415*(VLOOKUP(Forfaitaires!$D415,Listes!$A$54:$E$60,3,FALSE)))+(VLOOKUP(Forfaitaires!$D415,Listes!$A$54:$E$60,4,FALSE))))))</f>
        <v/>
      </c>
      <c r="L415" s="111" t="str">
        <f>IF($G415="","",IF($C415=Listes!$B$31,IF(Forfaitaires!$E415&lt;=Listes!$B$42,(Forfaitaires!$E415*(VLOOKUP(Forfaitaires!$D415,Listes!$A$43:$E$49,2,FALSE))),IF(Forfaitaires!$E415&gt;Listes!$D$42,(Forfaitaires!$E415*(VLOOKUP(Forfaitaires!$D415,Listes!$A$43:$E$49,5,FALSE))),(Forfaitaires!$E415*(VLOOKUP(Forfaitaires!$D415,Listes!$A$43:$E$49,3,FALSE)))+(VLOOKUP(Forfaitaires!$D415,Listes!$A$43:$E$49,4,FALSE))))))</f>
        <v/>
      </c>
      <c r="M415" s="111" t="str">
        <f>IF($G415="","",IF($C415=Listes!$B$34,Listes!$I$31,IF($C415=Listes!$B$35,(VLOOKUP(Forfaitaires!$F415,Listes!$E$31:$F$36,2,FALSE)),IF($C415=Listes!$B$33,IF(Forfaitaires!$E415&lt;Listes!$A$64,Forfaitaires!$E415*Listes!$A$65,IF(Forfaitaires!$E415&gt;Listes!$D$64,Forfaitaires!$E415*Listes!$D$65,((Forfaitaires!$E415*Listes!$B$65)+Listes!$C$65)))))))</f>
        <v/>
      </c>
      <c r="N415" s="114" t="str">
        <f t="shared" si="13"/>
        <v/>
      </c>
      <c r="O415" s="106"/>
    </row>
    <row r="416" spans="1:15" ht="20.100000000000001" customHeight="1" x14ac:dyDescent="0.25">
      <c r="A416" s="51">
        <v>411</v>
      </c>
      <c r="B416" s="24"/>
      <c r="C416" s="24"/>
      <c r="D416" s="24"/>
      <c r="E416" s="24"/>
      <c r="F416" s="24"/>
      <c r="G416" s="139" t="str">
        <f>IF(C416="","",IF(C416="","",(VLOOKUP(C416,Listes!$B$31:$C$35,2,FALSE))))</f>
        <v/>
      </c>
      <c r="H416" s="24" t="str">
        <f t="shared" si="12"/>
        <v/>
      </c>
      <c r="I416" s="292"/>
      <c r="J416" s="114" t="str">
        <f>IF(G416="","",IF(G416="","",(VLOOKUP(G416,Listes!$C$31:$D$35,2,FALSE))))</f>
        <v/>
      </c>
      <c r="K416" s="111" t="str">
        <f>IF($G416="","",IF($C416=Listes!$B$32,IF(Forfaitaires!$E416&lt;=Listes!$B$53,(Forfaitaires!$E416*(VLOOKUP(Forfaitaires!$D416,Listes!$A$54:$E$60,2,FALSE))),IF(Forfaitaires!$E416&gt;Listes!$E$53,(Forfaitaires!$E416*(VLOOKUP(Forfaitaires!$D416,Listes!$A$54:$E$60,5,FALSE))),(Forfaitaires!$E416*(VLOOKUP(Forfaitaires!$D416,Listes!$A$54:$E$60,3,FALSE)))+(VLOOKUP(Forfaitaires!$D416,Listes!$A$54:$E$60,4,FALSE))))))</f>
        <v/>
      </c>
      <c r="L416" s="111" t="str">
        <f>IF($G416="","",IF($C416=Listes!$B$31,IF(Forfaitaires!$E416&lt;=Listes!$B$42,(Forfaitaires!$E416*(VLOOKUP(Forfaitaires!$D416,Listes!$A$43:$E$49,2,FALSE))),IF(Forfaitaires!$E416&gt;Listes!$D$42,(Forfaitaires!$E416*(VLOOKUP(Forfaitaires!$D416,Listes!$A$43:$E$49,5,FALSE))),(Forfaitaires!$E416*(VLOOKUP(Forfaitaires!$D416,Listes!$A$43:$E$49,3,FALSE)))+(VLOOKUP(Forfaitaires!$D416,Listes!$A$43:$E$49,4,FALSE))))))</f>
        <v/>
      </c>
      <c r="M416" s="111" t="str">
        <f>IF($G416="","",IF($C416=Listes!$B$34,Listes!$I$31,IF($C416=Listes!$B$35,(VLOOKUP(Forfaitaires!$F416,Listes!$E$31:$F$36,2,FALSE)),IF($C416=Listes!$B$33,IF(Forfaitaires!$E416&lt;Listes!$A$64,Forfaitaires!$E416*Listes!$A$65,IF(Forfaitaires!$E416&gt;Listes!$D$64,Forfaitaires!$E416*Listes!$D$65,((Forfaitaires!$E416*Listes!$B$65)+Listes!$C$65)))))))</f>
        <v/>
      </c>
      <c r="N416" s="114" t="str">
        <f t="shared" si="13"/>
        <v/>
      </c>
      <c r="O416" s="106"/>
    </row>
    <row r="417" spans="1:15" ht="20.100000000000001" customHeight="1" x14ac:dyDescent="0.25">
      <c r="A417" s="51">
        <v>412</v>
      </c>
      <c r="B417" s="24"/>
      <c r="C417" s="24"/>
      <c r="D417" s="24"/>
      <c r="E417" s="24"/>
      <c r="F417" s="24"/>
      <c r="G417" s="139" t="str">
        <f>IF(C417="","",IF(C417="","",(VLOOKUP(C417,Listes!$B$31:$C$35,2,FALSE))))</f>
        <v/>
      </c>
      <c r="H417" s="24" t="str">
        <f t="shared" si="12"/>
        <v/>
      </c>
      <c r="I417" s="292"/>
      <c r="J417" s="114" t="str">
        <f>IF(G417="","",IF(G417="","",(VLOOKUP(G417,Listes!$C$31:$D$35,2,FALSE))))</f>
        <v/>
      </c>
      <c r="K417" s="111" t="str">
        <f>IF($G417="","",IF($C417=Listes!$B$32,IF(Forfaitaires!$E417&lt;=Listes!$B$53,(Forfaitaires!$E417*(VLOOKUP(Forfaitaires!$D417,Listes!$A$54:$E$60,2,FALSE))),IF(Forfaitaires!$E417&gt;Listes!$E$53,(Forfaitaires!$E417*(VLOOKUP(Forfaitaires!$D417,Listes!$A$54:$E$60,5,FALSE))),(Forfaitaires!$E417*(VLOOKUP(Forfaitaires!$D417,Listes!$A$54:$E$60,3,FALSE)))+(VLOOKUP(Forfaitaires!$D417,Listes!$A$54:$E$60,4,FALSE))))))</f>
        <v/>
      </c>
      <c r="L417" s="111" t="str">
        <f>IF($G417="","",IF($C417=Listes!$B$31,IF(Forfaitaires!$E417&lt;=Listes!$B$42,(Forfaitaires!$E417*(VLOOKUP(Forfaitaires!$D417,Listes!$A$43:$E$49,2,FALSE))),IF(Forfaitaires!$E417&gt;Listes!$D$42,(Forfaitaires!$E417*(VLOOKUP(Forfaitaires!$D417,Listes!$A$43:$E$49,5,FALSE))),(Forfaitaires!$E417*(VLOOKUP(Forfaitaires!$D417,Listes!$A$43:$E$49,3,FALSE)))+(VLOOKUP(Forfaitaires!$D417,Listes!$A$43:$E$49,4,FALSE))))))</f>
        <v/>
      </c>
      <c r="M417" s="111" t="str">
        <f>IF($G417="","",IF($C417=Listes!$B$34,Listes!$I$31,IF($C417=Listes!$B$35,(VLOOKUP(Forfaitaires!$F417,Listes!$E$31:$F$36,2,FALSE)),IF($C417=Listes!$B$33,IF(Forfaitaires!$E417&lt;Listes!$A$64,Forfaitaires!$E417*Listes!$A$65,IF(Forfaitaires!$E417&gt;Listes!$D$64,Forfaitaires!$E417*Listes!$D$65,((Forfaitaires!$E417*Listes!$B$65)+Listes!$C$65)))))))</f>
        <v/>
      </c>
      <c r="N417" s="114" t="str">
        <f t="shared" si="13"/>
        <v/>
      </c>
      <c r="O417" s="106"/>
    </row>
    <row r="418" spans="1:15" ht="20.100000000000001" customHeight="1" x14ac:dyDescent="0.25">
      <c r="A418" s="51">
        <v>413</v>
      </c>
      <c r="B418" s="24"/>
      <c r="C418" s="24"/>
      <c r="D418" s="24"/>
      <c r="E418" s="24"/>
      <c r="F418" s="24"/>
      <c r="G418" s="139" t="str">
        <f>IF(C418="","",IF(C418="","",(VLOOKUP(C418,Listes!$B$31:$C$35,2,FALSE))))</f>
        <v/>
      </c>
      <c r="H418" s="24" t="str">
        <f t="shared" si="12"/>
        <v/>
      </c>
      <c r="I418" s="292"/>
      <c r="J418" s="114" t="str">
        <f>IF(G418="","",IF(G418="","",(VLOOKUP(G418,Listes!$C$31:$D$35,2,FALSE))))</f>
        <v/>
      </c>
      <c r="K418" s="111" t="str">
        <f>IF($G418="","",IF($C418=Listes!$B$32,IF(Forfaitaires!$E418&lt;=Listes!$B$53,(Forfaitaires!$E418*(VLOOKUP(Forfaitaires!$D418,Listes!$A$54:$E$60,2,FALSE))),IF(Forfaitaires!$E418&gt;Listes!$E$53,(Forfaitaires!$E418*(VLOOKUP(Forfaitaires!$D418,Listes!$A$54:$E$60,5,FALSE))),(Forfaitaires!$E418*(VLOOKUP(Forfaitaires!$D418,Listes!$A$54:$E$60,3,FALSE)))+(VLOOKUP(Forfaitaires!$D418,Listes!$A$54:$E$60,4,FALSE))))))</f>
        <v/>
      </c>
      <c r="L418" s="111" t="str">
        <f>IF($G418="","",IF($C418=Listes!$B$31,IF(Forfaitaires!$E418&lt;=Listes!$B$42,(Forfaitaires!$E418*(VLOOKUP(Forfaitaires!$D418,Listes!$A$43:$E$49,2,FALSE))),IF(Forfaitaires!$E418&gt;Listes!$D$42,(Forfaitaires!$E418*(VLOOKUP(Forfaitaires!$D418,Listes!$A$43:$E$49,5,FALSE))),(Forfaitaires!$E418*(VLOOKUP(Forfaitaires!$D418,Listes!$A$43:$E$49,3,FALSE)))+(VLOOKUP(Forfaitaires!$D418,Listes!$A$43:$E$49,4,FALSE))))))</f>
        <v/>
      </c>
      <c r="M418" s="111" t="str">
        <f>IF($G418="","",IF($C418=Listes!$B$34,Listes!$I$31,IF($C418=Listes!$B$35,(VLOOKUP(Forfaitaires!$F418,Listes!$E$31:$F$36,2,FALSE)),IF($C418=Listes!$B$33,IF(Forfaitaires!$E418&lt;Listes!$A$64,Forfaitaires!$E418*Listes!$A$65,IF(Forfaitaires!$E418&gt;Listes!$D$64,Forfaitaires!$E418*Listes!$D$65,((Forfaitaires!$E418*Listes!$B$65)+Listes!$C$65)))))))</f>
        <v/>
      </c>
      <c r="N418" s="114" t="str">
        <f t="shared" si="13"/>
        <v/>
      </c>
      <c r="O418" s="106"/>
    </row>
    <row r="419" spans="1:15" ht="20.100000000000001" customHeight="1" x14ac:dyDescent="0.25">
      <c r="A419" s="51">
        <v>414</v>
      </c>
      <c r="B419" s="24"/>
      <c r="C419" s="24"/>
      <c r="D419" s="24"/>
      <c r="E419" s="24"/>
      <c r="F419" s="24"/>
      <c r="G419" s="139" t="str">
        <f>IF(C419="","",IF(C419="","",(VLOOKUP(C419,Listes!$B$31:$C$35,2,FALSE))))</f>
        <v/>
      </c>
      <c r="H419" s="24" t="str">
        <f t="shared" si="12"/>
        <v/>
      </c>
      <c r="I419" s="292"/>
      <c r="J419" s="114" t="str">
        <f>IF(G419="","",IF(G419="","",(VLOOKUP(G419,Listes!$C$31:$D$35,2,FALSE))))</f>
        <v/>
      </c>
      <c r="K419" s="111" t="str">
        <f>IF($G419="","",IF($C419=Listes!$B$32,IF(Forfaitaires!$E419&lt;=Listes!$B$53,(Forfaitaires!$E419*(VLOOKUP(Forfaitaires!$D419,Listes!$A$54:$E$60,2,FALSE))),IF(Forfaitaires!$E419&gt;Listes!$E$53,(Forfaitaires!$E419*(VLOOKUP(Forfaitaires!$D419,Listes!$A$54:$E$60,5,FALSE))),(Forfaitaires!$E419*(VLOOKUP(Forfaitaires!$D419,Listes!$A$54:$E$60,3,FALSE)))+(VLOOKUP(Forfaitaires!$D419,Listes!$A$54:$E$60,4,FALSE))))))</f>
        <v/>
      </c>
      <c r="L419" s="111" t="str">
        <f>IF($G419="","",IF($C419=Listes!$B$31,IF(Forfaitaires!$E419&lt;=Listes!$B$42,(Forfaitaires!$E419*(VLOOKUP(Forfaitaires!$D419,Listes!$A$43:$E$49,2,FALSE))),IF(Forfaitaires!$E419&gt;Listes!$D$42,(Forfaitaires!$E419*(VLOOKUP(Forfaitaires!$D419,Listes!$A$43:$E$49,5,FALSE))),(Forfaitaires!$E419*(VLOOKUP(Forfaitaires!$D419,Listes!$A$43:$E$49,3,FALSE)))+(VLOOKUP(Forfaitaires!$D419,Listes!$A$43:$E$49,4,FALSE))))))</f>
        <v/>
      </c>
      <c r="M419" s="111" t="str">
        <f>IF($G419="","",IF($C419=Listes!$B$34,Listes!$I$31,IF($C419=Listes!$B$35,(VLOOKUP(Forfaitaires!$F419,Listes!$E$31:$F$36,2,FALSE)),IF($C419=Listes!$B$33,IF(Forfaitaires!$E419&lt;Listes!$A$64,Forfaitaires!$E419*Listes!$A$65,IF(Forfaitaires!$E419&gt;Listes!$D$64,Forfaitaires!$E419*Listes!$D$65,((Forfaitaires!$E419*Listes!$B$65)+Listes!$C$65)))))))</f>
        <v/>
      </c>
      <c r="N419" s="114" t="str">
        <f t="shared" si="13"/>
        <v/>
      </c>
      <c r="O419" s="106"/>
    </row>
    <row r="420" spans="1:15" ht="20.100000000000001" customHeight="1" x14ac:dyDescent="0.25">
      <c r="A420" s="51">
        <v>415</v>
      </c>
      <c r="B420" s="24"/>
      <c r="C420" s="24"/>
      <c r="D420" s="24"/>
      <c r="E420" s="24"/>
      <c r="F420" s="24"/>
      <c r="G420" s="139" t="str">
        <f>IF(C420="","",IF(C420="","",(VLOOKUP(C420,Listes!$B$31:$C$35,2,FALSE))))</f>
        <v/>
      </c>
      <c r="H420" s="24" t="str">
        <f t="shared" si="12"/>
        <v/>
      </c>
      <c r="I420" s="292"/>
      <c r="J420" s="114" t="str">
        <f>IF(G420="","",IF(G420="","",(VLOOKUP(G420,Listes!$C$31:$D$35,2,FALSE))))</f>
        <v/>
      </c>
      <c r="K420" s="111" t="str">
        <f>IF($G420="","",IF($C420=Listes!$B$32,IF(Forfaitaires!$E420&lt;=Listes!$B$53,(Forfaitaires!$E420*(VLOOKUP(Forfaitaires!$D420,Listes!$A$54:$E$60,2,FALSE))),IF(Forfaitaires!$E420&gt;Listes!$E$53,(Forfaitaires!$E420*(VLOOKUP(Forfaitaires!$D420,Listes!$A$54:$E$60,5,FALSE))),(Forfaitaires!$E420*(VLOOKUP(Forfaitaires!$D420,Listes!$A$54:$E$60,3,FALSE)))+(VLOOKUP(Forfaitaires!$D420,Listes!$A$54:$E$60,4,FALSE))))))</f>
        <v/>
      </c>
      <c r="L420" s="111" t="str">
        <f>IF($G420="","",IF($C420=Listes!$B$31,IF(Forfaitaires!$E420&lt;=Listes!$B$42,(Forfaitaires!$E420*(VLOOKUP(Forfaitaires!$D420,Listes!$A$43:$E$49,2,FALSE))),IF(Forfaitaires!$E420&gt;Listes!$D$42,(Forfaitaires!$E420*(VLOOKUP(Forfaitaires!$D420,Listes!$A$43:$E$49,5,FALSE))),(Forfaitaires!$E420*(VLOOKUP(Forfaitaires!$D420,Listes!$A$43:$E$49,3,FALSE)))+(VLOOKUP(Forfaitaires!$D420,Listes!$A$43:$E$49,4,FALSE))))))</f>
        <v/>
      </c>
      <c r="M420" s="111" t="str">
        <f>IF($G420="","",IF($C420=Listes!$B$34,Listes!$I$31,IF($C420=Listes!$B$35,(VLOOKUP(Forfaitaires!$F420,Listes!$E$31:$F$36,2,FALSE)),IF($C420=Listes!$B$33,IF(Forfaitaires!$E420&lt;Listes!$A$64,Forfaitaires!$E420*Listes!$A$65,IF(Forfaitaires!$E420&gt;Listes!$D$64,Forfaitaires!$E420*Listes!$D$65,((Forfaitaires!$E420*Listes!$B$65)+Listes!$C$65)))))))</f>
        <v/>
      </c>
      <c r="N420" s="114" t="str">
        <f t="shared" si="13"/>
        <v/>
      </c>
      <c r="O420" s="106"/>
    </row>
    <row r="421" spans="1:15" ht="20.100000000000001" customHeight="1" x14ac:dyDescent="0.25">
      <c r="A421" s="51">
        <v>416</v>
      </c>
      <c r="B421" s="24"/>
      <c r="C421" s="24"/>
      <c r="D421" s="24"/>
      <c r="E421" s="24"/>
      <c r="F421" s="24"/>
      <c r="G421" s="139" t="str">
        <f>IF(C421="","",IF(C421="","",(VLOOKUP(C421,Listes!$B$31:$C$35,2,FALSE))))</f>
        <v/>
      </c>
      <c r="H421" s="24" t="str">
        <f t="shared" si="12"/>
        <v/>
      </c>
      <c r="I421" s="292"/>
      <c r="J421" s="114" t="str">
        <f>IF(G421="","",IF(G421="","",(VLOOKUP(G421,Listes!$C$31:$D$35,2,FALSE))))</f>
        <v/>
      </c>
      <c r="K421" s="111" t="str">
        <f>IF($G421="","",IF($C421=Listes!$B$32,IF(Forfaitaires!$E421&lt;=Listes!$B$53,(Forfaitaires!$E421*(VLOOKUP(Forfaitaires!$D421,Listes!$A$54:$E$60,2,FALSE))),IF(Forfaitaires!$E421&gt;Listes!$E$53,(Forfaitaires!$E421*(VLOOKUP(Forfaitaires!$D421,Listes!$A$54:$E$60,5,FALSE))),(Forfaitaires!$E421*(VLOOKUP(Forfaitaires!$D421,Listes!$A$54:$E$60,3,FALSE)))+(VLOOKUP(Forfaitaires!$D421,Listes!$A$54:$E$60,4,FALSE))))))</f>
        <v/>
      </c>
      <c r="L421" s="111" t="str">
        <f>IF($G421="","",IF($C421=Listes!$B$31,IF(Forfaitaires!$E421&lt;=Listes!$B$42,(Forfaitaires!$E421*(VLOOKUP(Forfaitaires!$D421,Listes!$A$43:$E$49,2,FALSE))),IF(Forfaitaires!$E421&gt;Listes!$D$42,(Forfaitaires!$E421*(VLOOKUP(Forfaitaires!$D421,Listes!$A$43:$E$49,5,FALSE))),(Forfaitaires!$E421*(VLOOKUP(Forfaitaires!$D421,Listes!$A$43:$E$49,3,FALSE)))+(VLOOKUP(Forfaitaires!$D421,Listes!$A$43:$E$49,4,FALSE))))))</f>
        <v/>
      </c>
      <c r="M421" s="111" t="str">
        <f>IF($G421="","",IF($C421=Listes!$B$34,Listes!$I$31,IF($C421=Listes!$B$35,(VLOOKUP(Forfaitaires!$F421,Listes!$E$31:$F$36,2,FALSE)),IF($C421=Listes!$B$33,IF(Forfaitaires!$E421&lt;Listes!$A$64,Forfaitaires!$E421*Listes!$A$65,IF(Forfaitaires!$E421&gt;Listes!$D$64,Forfaitaires!$E421*Listes!$D$65,((Forfaitaires!$E421*Listes!$B$65)+Listes!$C$65)))))))</f>
        <v/>
      </c>
      <c r="N421" s="114" t="str">
        <f t="shared" si="13"/>
        <v/>
      </c>
      <c r="O421" s="106"/>
    </row>
    <row r="422" spans="1:15" ht="20.100000000000001" customHeight="1" x14ac:dyDescent="0.25">
      <c r="A422" s="51">
        <v>417</v>
      </c>
      <c r="B422" s="24"/>
      <c r="C422" s="24"/>
      <c r="D422" s="24"/>
      <c r="E422" s="24"/>
      <c r="F422" s="24"/>
      <c r="G422" s="139" t="str">
        <f>IF(C422="","",IF(C422="","",(VLOOKUP(C422,Listes!$B$31:$C$35,2,FALSE))))</f>
        <v/>
      </c>
      <c r="H422" s="24" t="str">
        <f t="shared" si="12"/>
        <v/>
      </c>
      <c r="I422" s="292"/>
      <c r="J422" s="114" t="str">
        <f>IF(G422="","",IF(G422="","",(VLOOKUP(G422,Listes!$C$31:$D$35,2,FALSE))))</f>
        <v/>
      </c>
      <c r="K422" s="111" t="str">
        <f>IF($G422="","",IF($C422=Listes!$B$32,IF(Forfaitaires!$E422&lt;=Listes!$B$53,(Forfaitaires!$E422*(VLOOKUP(Forfaitaires!$D422,Listes!$A$54:$E$60,2,FALSE))),IF(Forfaitaires!$E422&gt;Listes!$E$53,(Forfaitaires!$E422*(VLOOKUP(Forfaitaires!$D422,Listes!$A$54:$E$60,5,FALSE))),(Forfaitaires!$E422*(VLOOKUP(Forfaitaires!$D422,Listes!$A$54:$E$60,3,FALSE)))+(VLOOKUP(Forfaitaires!$D422,Listes!$A$54:$E$60,4,FALSE))))))</f>
        <v/>
      </c>
      <c r="L422" s="111" t="str">
        <f>IF($G422="","",IF($C422=Listes!$B$31,IF(Forfaitaires!$E422&lt;=Listes!$B$42,(Forfaitaires!$E422*(VLOOKUP(Forfaitaires!$D422,Listes!$A$43:$E$49,2,FALSE))),IF(Forfaitaires!$E422&gt;Listes!$D$42,(Forfaitaires!$E422*(VLOOKUP(Forfaitaires!$D422,Listes!$A$43:$E$49,5,FALSE))),(Forfaitaires!$E422*(VLOOKUP(Forfaitaires!$D422,Listes!$A$43:$E$49,3,FALSE)))+(VLOOKUP(Forfaitaires!$D422,Listes!$A$43:$E$49,4,FALSE))))))</f>
        <v/>
      </c>
      <c r="M422" s="111" t="str">
        <f>IF($G422="","",IF($C422=Listes!$B$34,Listes!$I$31,IF($C422=Listes!$B$35,(VLOOKUP(Forfaitaires!$F422,Listes!$E$31:$F$36,2,FALSE)),IF($C422=Listes!$B$33,IF(Forfaitaires!$E422&lt;Listes!$A$64,Forfaitaires!$E422*Listes!$A$65,IF(Forfaitaires!$E422&gt;Listes!$D$64,Forfaitaires!$E422*Listes!$D$65,((Forfaitaires!$E422*Listes!$B$65)+Listes!$C$65)))))))</f>
        <v/>
      </c>
      <c r="N422" s="114" t="str">
        <f t="shared" si="13"/>
        <v/>
      </c>
      <c r="O422" s="106"/>
    </row>
    <row r="423" spans="1:15" ht="20.100000000000001" customHeight="1" x14ac:dyDescent="0.25">
      <c r="A423" s="51">
        <v>418</v>
      </c>
      <c r="B423" s="24"/>
      <c r="C423" s="24"/>
      <c r="D423" s="24"/>
      <c r="E423" s="24"/>
      <c r="F423" s="24"/>
      <c r="G423" s="139" t="str">
        <f>IF(C423="","",IF(C423="","",(VLOOKUP(C423,Listes!$B$31:$C$35,2,FALSE))))</f>
        <v/>
      </c>
      <c r="H423" s="24" t="str">
        <f t="shared" si="12"/>
        <v/>
      </c>
      <c r="I423" s="292"/>
      <c r="J423" s="114" t="str">
        <f>IF(G423="","",IF(G423="","",(VLOOKUP(G423,Listes!$C$31:$D$35,2,FALSE))))</f>
        <v/>
      </c>
      <c r="K423" s="111" t="str">
        <f>IF($G423="","",IF($C423=Listes!$B$32,IF(Forfaitaires!$E423&lt;=Listes!$B$53,(Forfaitaires!$E423*(VLOOKUP(Forfaitaires!$D423,Listes!$A$54:$E$60,2,FALSE))),IF(Forfaitaires!$E423&gt;Listes!$E$53,(Forfaitaires!$E423*(VLOOKUP(Forfaitaires!$D423,Listes!$A$54:$E$60,5,FALSE))),(Forfaitaires!$E423*(VLOOKUP(Forfaitaires!$D423,Listes!$A$54:$E$60,3,FALSE)))+(VLOOKUP(Forfaitaires!$D423,Listes!$A$54:$E$60,4,FALSE))))))</f>
        <v/>
      </c>
      <c r="L423" s="111" t="str">
        <f>IF($G423="","",IF($C423=Listes!$B$31,IF(Forfaitaires!$E423&lt;=Listes!$B$42,(Forfaitaires!$E423*(VLOOKUP(Forfaitaires!$D423,Listes!$A$43:$E$49,2,FALSE))),IF(Forfaitaires!$E423&gt;Listes!$D$42,(Forfaitaires!$E423*(VLOOKUP(Forfaitaires!$D423,Listes!$A$43:$E$49,5,FALSE))),(Forfaitaires!$E423*(VLOOKUP(Forfaitaires!$D423,Listes!$A$43:$E$49,3,FALSE)))+(VLOOKUP(Forfaitaires!$D423,Listes!$A$43:$E$49,4,FALSE))))))</f>
        <v/>
      </c>
      <c r="M423" s="111" t="str">
        <f>IF($G423="","",IF($C423=Listes!$B$34,Listes!$I$31,IF($C423=Listes!$B$35,(VLOOKUP(Forfaitaires!$F423,Listes!$E$31:$F$36,2,FALSE)),IF($C423=Listes!$B$33,IF(Forfaitaires!$E423&lt;Listes!$A$64,Forfaitaires!$E423*Listes!$A$65,IF(Forfaitaires!$E423&gt;Listes!$D$64,Forfaitaires!$E423*Listes!$D$65,((Forfaitaires!$E423*Listes!$B$65)+Listes!$C$65)))))))</f>
        <v/>
      </c>
      <c r="N423" s="114" t="str">
        <f t="shared" si="13"/>
        <v/>
      </c>
      <c r="O423" s="106"/>
    </row>
    <row r="424" spans="1:15" ht="20.100000000000001" customHeight="1" x14ac:dyDescent="0.25">
      <c r="A424" s="51">
        <v>419</v>
      </c>
      <c r="B424" s="24"/>
      <c r="C424" s="24"/>
      <c r="D424" s="24"/>
      <c r="E424" s="24"/>
      <c r="F424" s="24"/>
      <c r="G424" s="139" t="str">
        <f>IF(C424="","",IF(C424="","",(VLOOKUP(C424,Listes!$B$31:$C$35,2,FALSE))))</f>
        <v/>
      </c>
      <c r="H424" s="24" t="str">
        <f t="shared" si="12"/>
        <v/>
      </c>
      <c r="I424" s="292"/>
      <c r="J424" s="114" t="str">
        <f>IF(G424="","",IF(G424="","",(VLOOKUP(G424,Listes!$C$31:$D$35,2,FALSE))))</f>
        <v/>
      </c>
      <c r="K424" s="111" t="str">
        <f>IF($G424="","",IF($C424=Listes!$B$32,IF(Forfaitaires!$E424&lt;=Listes!$B$53,(Forfaitaires!$E424*(VLOOKUP(Forfaitaires!$D424,Listes!$A$54:$E$60,2,FALSE))),IF(Forfaitaires!$E424&gt;Listes!$E$53,(Forfaitaires!$E424*(VLOOKUP(Forfaitaires!$D424,Listes!$A$54:$E$60,5,FALSE))),(Forfaitaires!$E424*(VLOOKUP(Forfaitaires!$D424,Listes!$A$54:$E$60,3,FALSE)))+(VLOOKUP(Forfaitaires!$D424,Listes!$A$54:$E$60,4,FALSE))))))</f>
        <v/>
      </c>
      <c r="L424" s="111" t="str">
        <f>IF($G424="","",IF($C424=Listes!$B$31,IF(Forfaitaires!$E424&lt;=Listes!$B$42,(Forfaitaires!$E424*(VLOOKUP(Forfaitaires!$D424,Listes!$A$43:$E$49,2,FALSE))),IF(Forfaitaires!$E424&gt;Listes!$D$42,(Forfaitaires!$E424*(VLOOKUP(Forfaitaires!$D424,Listes!$A$43:$E$49,5,FALSE))),(Forfaitaires!$E424*(VLOOKUP(Forfaitaires!$D424,Listes!$A$43:$E$49,3,FALSE)))+(VLOOKUP(Forfaitaires!$D424,Listes!$A$43:$E$49,4,FALSE))))))</f>
        <v/>
      </c>
      <c r="M424" s="111" t="str">
        <f>IF($G424="","",IF($C424=Listes!$B$34,Listes!$I$31,IF($C424=Listes!$B$35,(VLOOKUP(Forfaitaires!$F424,Listes!$E$31:$F$36,2,FALSE)),IF($C424=Listes!$B$33,IF(Forfaitaires!$E424&lt;Listes!$A$64,Forfaitaires!$E424*Listes!$A$65,IF(Forfaitaires!$E424&gt;Listes!$D$64,Forfaitaires!$E424*Listes!$D$65,((Forfaitaires!$E424*Listes!$B$65)+Listes!$C$65)))))))</f>
        <v/>
      </c>
      <c r="N424" s="114" t="str">
        <f t="shared" si="13"/>
        <v/>
      </c>
      <c r="O424" s="106"/>
    </row>
    <row r="425" spans="1:15" ht="20.100000000000001" customHeight="1" x14ac:dyDescent="0.25">
      <c r="A425" s="51">
        <v>420</v>
      </c>
      <c r="B425" s="24"/>
      <c r="C425" s="24"/>
      <c r="D425" s="24"/>
      <c r="E425" s="24"/>
      <c r="F425" s="24"/>
      <c r="G425" s="139" t="str">
        <f>IF(C425="","",IF(C425="","",(VLOOKUP(C425,Listes!$B$31:$C$35,2,FALSE))))</f>
        <v/>
      </c>
      <c r="H425" s="24" t="str">
        <f t="shared" si="12"/>
        <v/>
      </c>
      <c r="I425" s="292"/>
      <c r="J425" s="114" t="str">
        <f>IF(G425="","",IF(G425="","",(VLOOKUP(G425,Listes!$C$31:$D$35,2,FALSE))))</f>
        <v/>
      </c>
      <c r="K425" s="111" t="str">
        <f>IF($G425="","",IF($C425=Listes!$B$32,IF(Forfaitaires!$E425&lt;=Listes!$B$53,(Forfaitaires!$E425*(VLOOKUP(Forfaitaires!$D425,Listes!$A$54:$E$60,2,FALSE))),IF(Forfaitaires!$E425&gt;Listes!$E$53,(Forfaitaires!$E425*(VLOOKUP(Forfaitaires!$D425,Listes!$A$54:$E$60,5,FALSE))),(Forfaitaires!$E425*(VLOOKUP(Forfaitaires!$D425,Listes!$A$54:$E$60,3,FALSE)))+(VLOOKUP(Forfaitaires!$D425,Listes!$A$54:$E$60,4,FALSE))))))</f>
        <v/>
      </c>
      <c r="L425" s="111" t="str">
        <f>IF($G425="","",IF($C425=Listes!$B$31,IF(Forfaitaires!$E425&lt;=Listes!$B$42,(Forfaitaires!$E425*(VLOOKUP(Forfaitaires!$D425,Listes!$A$43:$E$49,2,FALSE))),IF(Forfaitaires!$E425&gt;Listes!$D$42,(Forfaitaires!$E425*(VLOOKUP(Forfaitaires!$D425,Listes!$A$43:$E$49,5,FALSE))),(Forfaitaires!$E425*(VLOOKUP(Forfaitaires!$D425,Listes!$A$43:$E$49,3,FALSE)))+(VLOOKUP(Forfaitaires!$D425,Listes!$A$43:$E$49,4,FALSE))))))</f>
        <v/>
      </c>
      <c r="M425" s="111" t="str">
        <f>IF($G425="","",IF($C425=Listes!$B$34,Listes!$I$31,IF($C425=Listes!$B$35,(VLOOKUP(Forfaitaires!$F425,Listes!$E$31:$F$36,2,FALSE)),IF($C425=Listes!$B$33,IF(Forfaitaires!$E425&lt;Listes!$A$64,Forfaitaires!$E425*Listes!$A$65,IF(Forfaitaires!$E425&gt;Listes!$D$64,Forfaitaires!$E425*Listes!$D$65,((Forfaitaires!$E425*Listes!$B$65)+Listes!$C$65)))))))</f>
        <v/>
      </c>
      <c r="N425" s="114" t="str">
        <f t="shared" si="13"/>
        <v/>
      </c>
      <c r="O425" s="106"/>
    </row>
    <row r="426" spans="1:15" ht="20.100000000000001" customHeight="1" x14ac:dyDescent="0.25">
      <c r="A426" s="51">
        <v>421</v>
      </c>
      <c r="B426" s="24"/>
      <c r="C426" s="24"/>
      <c r="D426" s="24"/>
      <c r="E426" s="24"/>
      <c r="F426" s="24"/>
      <c r="G426" s="139" t="str">
        <f>IF(C426="","",IF(C426="","",(VLOOKUP(C426,Listes!$B$31:$C$35,2,FALSE))))</f>
        <v/>
      </c>
      <c r="H426" s="24" t="str">
        <f t="shared" si="12"/>
        <v/>
      </c>
      <c r="I426" s="292"/>
      <c r="J426" s="114" t="str">
        <f>IF(G426="","",IF(G426="","",(VLOOKUP(G426,Listes!$C$31:$D$35,2,FALSE))))</f>
        <v/>
      </c>
      <c r="K426" s="111" t="str">
        <f>IF($G426="","",IF($C426=Listes!$B$32,IF(Forfaitaires!$E426&lt;=Listes!$B$53,(Forfaitaires!$E426*(VLOOKUP(Forfaitaires!$D426,Listes!$A$54:$E$60,2,FALSE))),IF(Forfaitaires!$E426&gt;Listes!$E$53,(Forfaitaires!$E426*(VLOOKUP(Forfaitaires!$D426,Listes!$A$54:$E$60,5,FALSE))),(Forfaitaires!$E426*(VLOOKUP(Forfaitaires!$D426,Listes!$A$54:$E$60,3,FALSE)))+(VLOOKUP(Forfaitaires!$D426,Listes!$A$54:$E$60,4,FALSE))))))</f>
        <v/>
      </c>
      <c r="L426" s="111" t="str">
        <f>IF($G426="","",IF($C426=Listes!$B$31,IF(Forfaitaires!$E426&lt;=Listes!$B$42,(Forfaitaires!$E426*(VLOOKUP(Forfaitaires!$D426,Listes!$A$43:$E$49,2,FALSE))),IF(Forfaitaires!$E426&gt;Listes!$D$42,(Forfaitaires!$E426*(VLOOKUP(Forfaitaires!$D426,Listes!$A$43:$E$49,5,FALSE))),(Forfaitaires!$E426*(VLOOKUP(Forfaitaires!$D426,Listes!$A$43:$E$49,3,FALSE)))+(VLOOKUP(Forfaitaires!$D426,Listes!$A$43:$E$49,4,FALSE))))))</f>
        <v/>
      </c>
      <c r="M426" s="111" t="str">
        <f>IF($G426="","",IF($C426=Listes!$B$34,Listes!$I$31,IF($C426=Listes!$B$35,(VLOOKUP(Forfaitaires!$F426,Listes!$E$31:$F$36,2,FALSE)),IF($C426=Listes!$B$33,IF(Forfaitaires!$E426&lt;Listes!$A$64,Forfaitaires!$E426*Listes!$A$65,IF(Forfaitaires!$E426&gt;Listes!$D$64,Forfaitaires!$E426*Listes!$D$65,((Forfaitaires!$E426*Listes!$B$65)+Listes!$C$65)))))))</f>
        <v/>
      </c>
      <c r="N426" s="114" t="str">
        <f t="shared" si="13"/>
        <v/>
      </c>
      <c r="O426" s="106"/>
    </row>
    <row r="427" spans="1:15" ht="20.100000000000001" customHeight="1" x14ac:dyDescent="0.25">
      <c r="A427" s="51">
        <v>422</v>
      </c>
      <c r="B427" s="24"/>
      <c r="C427" s="24"/>
      <c r="D427" s="24"/>
      <c r="E427" s="24"/>
      <c r="F427" s="24"/>
      <c r="G427" s="139" t="str">
        <f>IF(C427="","",IF(C427="","",(VLOOKUP(C427,Listes!$B$31:$C$35,2,FALSE))))</f>
        <v/>
      </c>
      <c r="H427" s="24" t="str">
        <f t="shared" si="12"/>
        <v/>
      </c>
      <c r="I427" s="292"/>
      <c r="J427" s="114" t="str">
        <f>IF(G427="","",IF(G427="","",(VLOOKUP(G427,Listes!$C$31:$D$35,2,FALSE))))</f>
        <v/>
      </c>
      <c r="K427" s="111" t="str">
        <f>IF($G427="","",IF($C427=Listes!$B$32,IF(Forfaitaires!$E427&lt;=Listes!$B$53,(Forfaitaires!$E427*(VLOOKUP(Forfaitaires!$D427,Listes!$A$54:$E$60,2,FALSE))),IF(Forfaitaires!$E427&gt;Listes!$E$53,(Forfaitaires!$E427*(VLOOKUP(Forfaitaires!$D427,Listes!$A$54:$E$60,5,FALSE))),(Forfaitaires!$E427*(VLOOKUP(Forfaitaires!$D427,Listes!$A$54:$E$60,3,FALSE)))+(VLOOKUP(Forfaitaires!$D427,Listes!$A$54:$E$60,4,FALSE))))))</f>
        <v/>
      </c>
      <c r="L427" s="111" t="str">
        <f>IF($G427="","",IF($C427=Listes!$B$31,IF(Forfaitaires!$E427&lt;=Listes!$B$42,(Forfaitaires!$E427*(VLOOKUP(Forfaitaires!$D427,Listes!$A$43:$E$49,2,FALSE))),IF(Forfaitaires!$E427&gt;Listes!$D$42,(Forfaitaires!$E427*(VLOOKUP(Forfaitaires!$D427,Listes!$A$43:$E$49,5,FALSE))),(Forfaitaires!$E427*(VLOOKUP(Forfaitaires!$D427,Listes!$A$43:$E$49,3,FALSE)))+(VLOOKUP(Forfaitaires!$D427,Listes!$A$43:$E$49,4,FALSE))))))</f>
        <v/>
      </c>
      <c r="M427" s="111" t="str">
        <f>IF($G427="","",IF($C427=Listes!$B$34,Listes!$I$31,IF($C427=Listes!$B$35,(VLOOKUP(Forfaitaires!$F427,Listes!$E$31:$F$36,2,FALSE)),IF($C427=Listes!$B$33,IF(Forfaitaires!$E427&lt;Listes!$A$64,Forfaitaires!$E427*Listes!$A$65,IF(Forfaitaires!$E427&gt;Listes!$D$64,Forfaitaires!$E427*Listes!$D$65,((Forfaitaires!$E427*Listes!$B$65)+Listes!$C$65)))))))</f>
        <v/>
      </c>
      <c r="N427" s="114" t="str">
        <f t="shared" si="13"/>
        <v/>
      </c>
      <c r="O427" s="106"/>
    </row>
    <row r="428" spans="1:15" ht="20.100000000000001" customHeight="1" x14ac:dyDescent="0.25">
      <c r="A428" s="51">
        <v>423</v>
      </c>
      <c r="B428" s="24"/>
      <c r="C428" s="24"/>
      <c r="D428" s="24"/>
      <c r="E428" s="24"/>
      <c r="F428" s="24"/>
      <c r="G428" s="139" t="str">
        <f>IF(C428="","",IF(C428="","",(VLOOKUP(C428,Listes!$B$31:$C$35,2,FALSE))))</f>
        <v/>
      </c>
      <c r="H428" s="24" t="str">
        <f t="shared" si="12"/>
        <v/>
      </c>
      <c r="I428" s="292"/>
      <c r="J428" s="114" t="str">
        <f>IF(G428="","",IF(G428="","",(VLOOKUP(G428,Listes!$C$31:$D$35,2,FALSE))))</f>
        <v/>
      </c>
      <c r="K428" s="111" t="str">
        <f>IF($G428="","",IF($C428=Listes!$B$32,IF(Forfaitaires!$E428&lt;=Listes!$B$53,(Forfaitaires!$E428*(VLOOKUP(Forfaitaires!$D428,Listes!$A$54:$E$60,2,FALSE))),IF(Forfaitaires!$E428&gt;Listes!$E$53,(Forfaitaires!$E428*(VLOOKUP(Forfaitaires!$D428,Listes!$A$54:$E$60,5,FALSE))),(Forfaitaires!$E428*(VLOOKUP(Forfaitaires!$D428,Listes!$A$54:$E$60,3,FALSE)))+(VLOOKUP(Forfaitaires!$D428,Listes!$A$54:$E$60,4,FALSE))))))</f>
        <v/>
      </c>
      <c r="L428" s="111" t="str">
        <f>IF($G428="","",IF($C428=Listes!$B$31,IF(Forfaitaires!$E428&lt;=Listes!$B$42,(Forfaitaires!$E428*(VLOOKUP(Forfaitaires!$D428,Listes!$A$43:$E$49,2,FALSE))),IF(Forfaitaires!$E428&gt;Listes!$D$42,(Forfaitaires!$E428*(VLOOKUP(Forfaitaires!$D428,Listes!$A$43:$E$49,5,FALSE))),(Forfaitaires!$E428*(VLOOKUP(Forfaitaires!$D428,Listes!$A$43:$E$49,3,FALSE)))+(VLOOKUP(Forfaitaires!$D428,Listes!$A$43:$E$49,4,FALSE))))))</f>
        <v/>
      </c>
      <c r="M428" s="111" t="str">
        <f>IF($G428="","",IF($C428=Listes!$B$34,Listes!$I$31,IF($C428=Listes!$B$35,(VLOOKUP(Forfaitaires!$F428,Listes!$E$31:$F$36,2,FALSE)),IF($C428=Listes!$B$33,IF(Forfaitaires!$E428&lt;Listes!$A$64,Forfaitaires!$E428*Listes!$A$65,IF(Forfaitaires!$E428&gt;Listes!$D$64,Forfaitaires!$E428*Listes!$D$65,((Forfaitaires!$E428*Listes!$B$65)+Listes!$C$65)))))))</f>
        <v/>
      </c>
      <c r="N428" s="114" t="str">
        <f t="shared" si="13"/>
        <v/>
      </c>
      <c r="O428" s="106"/>
    </row>
    <row r="429" spans="1:15" ht="20.100000000000001" customHeight="1" x14ac:dyDescent="0.25">
      <c r="A429" s="51">
        <v>424</v>
      </c>
      <c r="B429" s="24"/>
      <c r="C429" s="24"/>
      <c r="D429" s="24"/>
      <c r="E429" s="24"/>
      <c r="F429" s="24"/>
      <c r="G429" s="139" t="str">
        <f>IF(C429="","",IF(C429="","",(VLOOKUP(C429,Listes!$B$31:$C$35,2,FALSE))))</f>
        <v/>
      </c>
      <c r="H429" s="24" t="str">
        <f t="shared" si="12"/>
        <v/>
      </c>
      <c r="I429" s="292"/>
      <c r="J429" s="114" t="str">
        <f>IF(G429="","",IF(G429="","",(VLOOKUP(G429,Listes!$C$31:$D$35,2,FALSE))))</f>
        <v/>
      </c>
      <c r="K429" s="111" t="str">
        <f>IF($G429="","",IF($C429=Listes!$B$32,IF(Forfaitaires!$E429&lt;=Listes!$B$53,(Forfaitaires!$E429*(VLOOKUP(Forfaitaires!$D429,Listes!$A$54:$E$60,2,FALSE))),IF(Forfaitaires!$E429&gt;Listes!$E$53,(Forfaitaires!$E429*(VLOOKUP(Forfaitaires!$D429,Listes!$A$54:$E$60,5,FALSE))),(Forfaitaires!$E429*(VLOOKUP(Forfaitaires!$D429,Listes!$A$54:$E$60,3,FALSE)))+(VLOOKUP(Forfaitaires!$D429,Listes!$A$54:$E$60,4,FALSE))))))</f>
        <v/>
      </c>
      <c r="L429" s="111" t="str">
        <f>IF($G429="","",IF($C429=Listes!$B$31,IF(Forfaitaires!$E429&lt;=Listes!$B$42,(Forfaitaires!$E429*(VLOOKUP(Forfaitaires!$D429,Listes!$A$43:$E$49,2,FALSE))),IF(Forfaitaires!$E429&gt;Listes!$D$42,(Forfaitaires!$E429*(VLOOKUP(Forfaitaires!$D429,Listes!$A$43:$E$49,5,FALSE))),(Forfaitaires!$E429*(VLOOKUP(Forfaitaires!$D429,Listes!$A$43:$E$49,3,FALSE)))+(VLOOKUP(Forfaitaires!$D429,Listes!$A$43:$E$49,4,FALSE))))))</f>
        <v/>
      </c>
      <c r="M429" s="111" t="str">
        <f>IF($G429="","",IF($C429=Listes!$B$34,Listes!$I$31,IF($C429=Listes!$B$35,(VLOOKUP(Forfaitaires!$F429,Listes!$E$31:$F$36,2,FALSE)),IF($C429=Listes!$B$33,IF(Forfaitaires!$E429&lt;Listes!$A$64,Forfaitaires!$E429*Listes!$A$65,IF(Forfaitaires!$E429&gt;Listes!$D$64,Forfaitaires!$E429*Listes!$D$65,((Forfaitaires!$E429*Listes!$B$65)+Listes!$C$65)))))))</f>
        <v/>
      </c>
      <c r="N429" s="114" t="str">
        <f t="shared" si="13"/>
        <v/>
      </c>
      <c r="O429" s="106"/>
    </row>
    <row r="430" spans="1:15" ht="20.100000000000001" customHeight="1" x14ac:dyDescent="0.25">
      <c r="A430" s="51">
        <v>425</v>
      </c>
      <c r="B430" s="24"/>
      <c r="C430" s="24"/>
      <c r="D430" s="24"/>
      <c r="E430" s="24"/>
      <c r="F430" s="24"/>
      <c r="G430" s="139" t="str">
        <f>IF(C430="","",IF(C430="","",(VLOOKUP(C430,Listes!$B$31:$C$35,2,FALSE))))</f>
        <v/>
      </c>
      <c r="H430" s="24" t="str">
        <f t="shared" si="12"/>
        <v/>
      </c>
      <c r="I430" s="292"/>
      <c r="J430" s="114" t="str">
        <f>IF(G430="","",IF(G430="","",(VLOOKUP(G430,Listes!$C$31:$D$35,2,FALSE))))</f>
        <v/>
      </c>
      <c r="K430" s="111" t="str">
        <f>IF($G430="","",IF($C430=Listes!$B$32,IF(Forfaitaires!$E430&lt;=Listes!$B$53,(Forfaitaires!$E430*(VLOOKUP(Forfaitaires!$D430,Listes!$A$54:$E$60,2,FALSE))),IF(Forfaitaires!$E430&gt;Listes!$E$53,(Forfaitaires!$E430*(VLOOKUP(Forfaitaires!$D430,Listes!$A$54:$E$60,5,FALSE))),(Forfaitaires!$E430*(VLOOKUP(Forfaitaires!$D430,Listes!$A$54:$E$60,3,FALSE)))+(VLOOKUP(Forfaitaires!$D430,Listes!$A$54:$E$60,4,FALSE))))))</f>
        <v/>
      </c>
      <c r="L430" s="111" t="str">
        <f>IF($G430="","",IF($C430=Listes!$B$31,IF(Forfaitaires!$E430&lt;=Listes!$B$42,(Forfaitaires!$E430*(VLOOKUP(Forfaitaires!$D430,Listes!$A$43:$E$49,2,FALSE))),IF(Forfaitaires!$E430&gt;Listes!$D$42,(Forfaitaires!$E430*(VLOOKUP(Forfaitaires!$D430,Listes!$A$43:$E$49,5,FALSE))),(Forfaitaires!$E430*(VLOOKUP(Forfaitaires!$D430,Listes!$A$43:$E$49,3,FALSE)))+(VLOOKUP(Forfaitaires!$D430,Listes!$A$43:$E$49,4,FALSE))))))</f>
        <v/>
      </c>
      <c r="M430" s="111" t="str">
        <f>IF($G430="","",IF($C430=Listes!$B$34,Listes!$I$31,IF($C430=Listes!$B$35,(VLOOKUP(Forfaitaires!$F430,Listes!$E$31:$F$36,2,FALSE)),IF($C430=Listes!$B$33,IF(Forfaitaires!$E430&lt;Listes!$A$64,Forfaitaires!$E430*Listes!$A$65,IF(Forfaitaires!$E430&gt;Listes!$D$64,Forfaitaires!$E430*Listes!$D$65,((Forfaitaires!$E430*Listes!$B$65)+Listes!$C$65)))))))</f>
        <v/>
      </c>
      <c r="N430" s="114" t="str">
        <f t="shared" si="13"/>
        <v/>
      </c>
      <c r="O430" s="106"/>
    </row>
    <row r="431" spans="1:15" ht="20.100000000000001" customHeight="1" x14ac:dyDescent="0.25">
      <c r="A431" s="51">
        <v>426</v>
      </c>
      <c r="B431" s="24"/>
      <c r="C431" s="24"/>
      <c r="D431" s="24"/>
      <c r="E431" s="24"/>
      <c r="F431" s="24"/>
      <c r="G431" s="139" t="str">
        <f>IF(C431="","",IF(C431="","",(VLOOKUP(C431,Listes!$B$31:$C$35,2,FALSE))))</f>
        <v/>
      </c>
      <c r="H431" s="24" t="str">
        <f t="shared" si="12"/>
        <v/>
      </c>
      <c r="I431" s="292"/>
      <c r="J431" s="114" t="str">
        <f>IF(G431="","",IF(G431="","",(VLOOKUP(G431,Listes!$C$31:$D$35,2,FALSE))))</f>
        <v/>
      </c>
      <c r="K431" s="111" t="str">
        <f>IF($G431="","",IF($C431=Listes!$B$32,IF(Forfaitaires!$E431&lt;=Listes!$B$53,(Forfaitaires!$E431*(VLOOKUP(Forfaitaires!$D431,Listes!$A$54:$E$60,2,FALSE))),IF(Forfaitaires!$E431&gt;Listes!$E$53,(Forfaitaires!$E431*(VLOOKUP(Forfaitaires!$D431,Listes!$A$54:$E$60,5,FALSE))),(Forfaitaires!$E431*(VLOOKUP(Forfaitaires!$D431,Listes!$A$54:$E$60,3,FALSE)))+(VLOOKUP(Forfaitaires!$D431,Listes!$A$54:$E$60,4,FALSE))))))</f>
        <v/>
      </c>
      <c r="L431" s="111" t="str">
        <f>IF($G431="","",IF($C431=Listes!$B$31,IF(Forfaitaires!$E431&lt;=Listes!$B$42,(Forfaitaires!$E431*(VLOOKUP(Forfaitaires!$D431,Listes!$A$43:$E$49,2,FALSE))),IF(Forfaitaires!$E431&gt;Listes!$D$42,(Forfaitaires!$E431*(VLOOKUP(Forfaitaires!$D431,Listes!$A$43:$E$49,5,FALSE))),(Forfaitaires!$E431*(VLOOKUP(Forfaitaires!$D431,Listes!$A$43:$E$49,3,FALSE)))+(VLOOKUP(Forfaitaires!$D431,Listes!$A$43:$E$49,4,FALSE))))))</f>
        <v/>
      </c>
      <c r="M431" s="111" t="str">
        <f>IF($G431="","",IF($C431=Listes!$B$34,Listes!$I$31,IF($C431=Listes!$B$35,(VLOOKUP(Forfaitaires!$F431,Listes!$E$31:$F$36,2,FALSE)),IF($C431=Listes!$B$33,IF(Forfaitaires!$E431&lt;Listes!$A$64,Forfaitaires!$E431*Listes!$A$65,IF(Forfaitaires!$E431&gt;Listes!$D$64,Forfaitaires!$E431*Listes!$D$65,((Forfaitaires!$E431*Listes!$B$65)+Listes!$C$65)))))))</f>
        <v/>
      </c>
      <c r="N431" s="114" t="str">
        <f t="shared" si="13"/>
        <v/>
      </c>
      <c r="O431" s="106"/>
    </row>
    <row r="432" spans="1:15" ht="20.100000000000001" customHeight="1" x14ac:dyDescent="0.25">
      <c r="A432" s="51">
        <v>427</v>
      </c>
      <c r="B432" s="24"/>
      <c r="C432" s="24"/>
      <c r="D432" s="24"/>
      <c r="E432" s="24"/>
      <c r="F432" s="24"/>
      <c r="G432" s="139" t="str">
        <f>IF(C432="","",IF(C432="","",(VLOOKUP(C432,Listes!$B$31:$C$35,2,FALSE))))</f>
        <v/>
      </c>
      <c r="H432" s="24" t="str">
        <f t="shared" si="12"/>
        <v/>
      </c>
      <c r="I432" s="292"/>
      <c r="J432" s="114" t="str">
        <f>IF(G432="","",IF(G432="","",(VLOOKUP(G432,Listes!$C$31:$D$35,2,FALSE))))</f>
        <v/>
      </c>
      <c r="K432" s="111" t="str">
        <f>IF($G432="","",IF($C432=Listes!$B$32,IF(Forfaitaires!$E432&lt;=Listes!$B$53,(Forfaitaires!$E432*(VLOOKUP(Forfaitaires!$D432,Listes!$A$54:$E$60,2,FALSE))),IF(Forfaitaires!$E432&gt;Listes!$E$53,(Forfaitaires!$E432*(VLOOKUP(Forfaitaires!$D432,Listes!$A$54:$E$60,5,FALSE))),(Forfaitaires!$E432*(VLOOKUP(Forfaitaires!$D432,Listes!$A$54:$E$60,3,FALSE)))+(VLOOKUP(Forfaitaires!$D432,Listes!$A$54:$E$60,4,FALSE))))))</f>
        <v/>
      </c>
      <c r="L432" s="111" t="str">
        <f>IF($G432="","",IF($C432=Listes!$B$31,IF(Forfaitaires!$E432&lt;=Listes!$B$42,(Forfaitaires!$E432*(VLOOKUP(Forfaitaires!$D432,Listes!$A$43:$E$49,2,FALSE))),IF(Forfaitaires!$E432&gt;Listes!$D$42,(Forfaitaires!$E432*(VLOOKUP(Forfaitaires!$D432,Listes!$A$43:$E$49,5,FALSE))),(Forfaitaires!$E432*(VLOOKUP(Forfaitaires!$D432,Listes!$A$43:$E$49,3,FALSE)))+(VLOOKUP(Forfaitaires!$D432,Listes!$A$43:$E$49,4,FALSE))))))</f>
        <v/>
      </c>
      <c r="M432" s="111" t="str">
        <f>IF($G432="","",IF($C432=Listes!$B$34,Listes!$I$31,IF($C432=Listes!$B$35,(VLOOKUP(Forfaitaires!$F432,Listes!$E$31:$F$36,2,FALSE)),IF($C432=Listes!$B$33,IF(Forfaitaires!$E432&lt;Listes!$A$64,Forfaitaires!$E432*Listes!$A$65,IF(Forfaitaires!$E432&gt;Listes!$D$64,Forfaitaires!$E432*Listes!$D$65,((Forfaitaires!$E432*Listes!$B$65)+Listes!$C$65)))))))</f>
        <v/>
      </c>
      <c r="N432" s="114" t="str">
        <f t="shared" si="13"/>
        <v/>
      </c>
      <c r="O432" s="106"/>
    </row>
    <row r="433" spans="1:15" ht="20.100000000000001" customHeight="1" x14ac:dyDescent="0.25">
      <c r="A433" s="51">
        <v>428</v>
      </c>
      <c r="B433" s="24"/>
      <c r="C433" s="24"/>
      <c r="D433" s="24"/>
      <c r="E433" s="24"/>
      <c r="F433" s="24"/>
      <c r="G433" s="139" t="str">
        <f>IF(C433="","",IF(C433="","",(VLOOKUP(C433,Listes!$B$31:$C$35,2,FALSE))))</f>
        <v/>
      </c>
      <c r="H433" s="24" t="str">
        <f t="shared" si="12"/>
        <v/>
      </c>
      <c r="I433" s="292"/>
      <c r="J433" s="114" t="str">
        <f>IF(G433="","",IF(G433="","",(VLOOKUP(G433,Listes!$C$31:$D$35,2,FALSE))))</f>
        <v/>
      </c>
      <c r="K433" s="111" t="str">
        <f>IF($G433="","",IF($C433=Listes!$B$32,IF(Forfaitaires!$E433&lt;=Listes!$B$53,(Forfaitaires!$E433*(VLOOKUP(Forfaitaires!$D433,Listes!$A$54:$E$60,2,FALSE))),IF(Forfaitaires!$E433&gt;Listes!$E$53,(Forfaitaires!$E433*(VLOOKUP(Forfaitaires!$D433,Listes!$A$54:$E$60,5,FALSE))),(Forfaitaires!$E433*(VLOOKUP(Forfaitaires!$D433,Listes!$A$54:$E$60,3,FALSE)))+(VLOOKUP(Forfaitaires!$D433,Listes!$A$54:$E$60,4,FALSE))))))</f>
        <v/>
      </c>
      <c r="L433" s="111" t="str">
        <f>IF($G433="","",IF($C433=Listes!$B$31,IF(Forfaitaires!$E433&lt;=Listes!$B$42,(Forfaitaires!$E433*(VLOOKUP(Forfaitaires!$D433,Listes!$A$43:$E$49,2,FALSE))),IF(Forfaitaires!$E433&gt;Listes!$D$42,(Forfaitaires!$E433*(VLOOKUP(Forfaitaires!$D433,Listes!$A$43:$E$49,5,FALSE))),(Forfaitaires!$E433*(VLOOKUP(Forfaitaires!$D433,Listes!$A$43:$E$49,3,FALSE)))+(VLOOKUP(Forfaitaires!$D433,Listes!$A$43:$E$49,4,FALSE))))))</f>
        <v/>
      </c>
      <c r="M433" s="111" t="str">
        <f>IF($G433="","",IF($C433=Listes!$B$34,Listes!$I$31,IF($C433=Listes!$B$35,(VLOOKUP(Forfaitaires!$F433,Listes!$E$31:$F$36,2,FALSE)),IF($C433=Listes!$B$33,IF(Forfaitaires!$E433&lt;Listes!$A$64,Forfaitaires!$E433*Listes!$A$65,IF(Forfaitaires!$E433&gt;Listes!$D$64,Forfaitaires!$E433*Listes!$D$65,((Forfaitaires!$E433*Listes!$B$65)+Listes!$C$65)))))))</f>
        <v/>
      </c>
      <c r="N433" s="114" t="str">
        <f t="shared" si="13"/>
        <v/>
      </c>
      <c r="O433" s="106"/>
    </row>
    <row r="434" spans="1:15" ht="20.100000000000001" customHeight="1" x14ac:dyDescent="0.25">
      <c r="A434" s="51">
        <v>429</v>
      </c>
      <c r="B434" s="24"/>
      <c r="C434" s="24"/>
      <c r="D434" s="24"/>
      <c r="E434" s="24"/>
      <c r="F434" s="24"/>
      <c r="G434" s="139" t="str">
        <f>IF(C434="","",IF(C434="","",(VLOOKUP(C434,Listes!$B$31:$C$35,2,FALSE))))</f>
        <v/>
      </c>
      <c r="H434" s="24" t="str">
        <f t="shared" si="12"/>
        <v/>
      </c>
      <c r="I434" s="292"/>
      <c r="J434" s="114" t="str">
        <f>IF(G434="","",IF(G434="","",(VLOOKUP(G434,Listes!$C$31:$D$35,2,FALSE))))</f>
        <v/>
      </c>
      <c r="K434" s="111" t="str">
        <f>IF($G434="","",IF($C434=Listes!$B$32,IF(Forfaitaires!$E434&lt;=Listes!$B$53,(Forfaitaires!$E434*(VLOOKUP(Forfaitaires!$D434,Listes!$A$54:$E$60,2,FALSE))),IF(Forfaitaires!$E434&gt;Listes!$E$53,(Forfaitaires!$E434*(VLOOKUP(Forfaitaires!$D434,Listes!$A$54:$E$60,5,FALSE))),(Forfaitaires!$E434*(VLOOKUP(Forfaitaires!$D434,Listes!$A$54:$E$60,3,FALSE)))+(VLOOKUP(Forfaitaires!$D434,Listes!$A$54:$E$60,4,FALSE))))))</f>
        <v/>
      </c>
      <c r="L434" s="111" t="str">
        <f>IF($G434="","",IF($C434=Listes!$B$31,IF(Forfaitaires!$E434&lt;=Listes!$B$42,(Forfaitaires!$E434*(VLOOKUP(Forfaitaires!$D434,Listes!$A$43:$E$49,2,FALSE))),IF(Forfaitaires!$E434&gt;Listes!$D$42,(Forfaitaires!$E434*(VLOOKUP(Forfaitaires!$D434,Listes!$A$43:$E$49,5,FALSE))),(Forfaitaires!$E434*(VLOOKUP(Forfaitaires!$D434,Listes!$A$43:$E$49,3,FALSE)))+(VLOOKUP(Forfaitaires!$D434,Listes!$A$43:$E$49,4,FALSE))))))</f>
        <v/>
      </c>
      <c r="M434" s="111" t="str">
        <f>IF($G434="","",IF($C434=Listes!$B$34,Listes!$I$31,IF($C434=Listes!$B$35,(VLOOKUP(Forfaitaires!$F434,Listes!$E$31:$F$36,2,FALSE)),IF($C434=Listes!$B$33,IF(Forfaitaires!$E434&lt;Listes!$A$64,Forfaitaires!$E434*Listes!$A$65,IF(Forfaitaires!$E434&gt;Listes!$D$64,Forfaitaires!$E434*Listes!$D$65,((Forfaitaires!$E434*Listes!$B$65)+Listes!$C$65)))))))</f>
        <v/>
      </c>
      <c r="N434" s="114" t="str">
        <f t="shared" si="13"/>
        <v/>
      </c>
      <c r="O434" s="106"/>
    </row>
    <row r="435" spans="1:15" ht="20.100000000000001" customHeight="1" x14ac:dyDescent="0.25">
      <c r="A435" s="51">
        <v>430</v>
      </c>
      <c r="B435" s="24"/>
      <c r="C435" s="24"/>
      <c r="D435" s="24"/>
      <c r="E435" s="24"/>
      <c r="F435" s="24"/>
      <c r="G435" s="139" t="str">
        <f>IF(C435="","",IF(C435="","",(VLOOKUP(C435,Listes!$B$31:$C$35,2,FALSE))))</f>
        <v/>
      </c>
      <c r="H435" s="24" t="str">
        <f t="shared" si="12"/>
        <v/>
      </c>
      <c r="I435" s="292"/>
      <c r="J435" s="114" t="str">
        <f>IF(G435="","",IF(G435="","",(VLOOKUP(G435,Listes!$C$31:$D$35,2,FALSE))))</f>
        <v/>
      </c>
      <c r="K435" s="111" t="str">
        <f>IF($G435="","",IF($C435=Listes!$B$32,IF(Forfaitaires!$E435&lt;=Listes!$B$53,(Forfaitaires!$E435*(VLOOKUP(Forfaitaires!$D435,Listes!$A$54:$E$60,2,FALSE))),IF(Forfaitaires!$E435&gt;Listes!$E$53,(Forfaitaires!$E435*(VLOOKUP(Forfaitaires!$D435,Listes!$A$54:$E$60,5,FALSE))),(Forfaitaires!$E435*(VLOOKUP(Forfaitaires!$D435,Listes!$A$54:$E$60,3,FALSE)))+(VLOOKUP(Forfaitaires!$D435,Listes!$A$54:$E$60,4,FALSE))))))</f>
        <v/>
      </c>
      <c r="L435" s="111" t="str">
        <f>IF($G435="","",IF($C435=Listes!$B$31,IF(Forfaitaires!$E435&lt;=Listes!$B$42,(Forfaitaires!$E435*(VLOOKUP(Forfaitaires!$D435,Listes!$A$43:$E$49,2,FALSE))),IF(Forfaitaires!$E435&gt;Listes!$D$42,(Forfaitaires!$E435*(VLOOKUP(Forfaitaires!$D435,Listes!$A$43:$E$49,5,FALSE))),(Forfaitaires!$E435*(VLOOKUP(Forfaitaires!$D435,Listes!$A$43:$E$49,3,FALSE)))+(VLOOKUP(Forfaitaires!$D435,Listes!$A$43:$E$49,4,FALSE))))))</f>
        <v/>
      </c>
      <c r="M435" s="111" t="str">
        <f>IF($G435="","",IF($C435=Listes!$B$34,Listes!$I$31,IF($C435=Listes!$B$35,(VLOOKUP(Forfaitaires!$F435,Listes!$E$31:$F$36,2,FALSE)),IF($C435=Listes!$B$33,IF(Forfaitaires!$E435&lt;Listes!$A$64,Forfaitaires!$E435*Listes!$A$65,IF(Forfaitaires!$E435&gt;Listes!$D$64,Forfaitaires!$E435*Listes!$D$65,((Forfaitaires!$E435*Listes!$B$65)+Listes!$C$65)))))))</f>
        <v/>
      </c>
      <c r="N435" s="114" t="str">
        <f t="shared" si="13"/>
        <v/>
      </c>
      <c r="O435" s="106"/>
    </row>
    <row r="436" spans="1:15" ht="20.100000000000001" customHeight="1" x14ac:dyDescent="0.25">
      <c r="A436" s="51">
        <v>431</v>
      </c>
      <c r="B436" s="24"/>
      <c r="C436" s="24"/>
      <c r="D436" s="24"/>
      <c r="E436" s="24"/>
      <c r="F436" s="24"/>
      <c r="G436" s="139" t="str">
        <f>IF(C436="","",IF(C436="","",(VLOOKUP(C436,Listes!$B$31:$C$35,2,FALSE))))</f>
        <v/>
      </c>
      <c r="H436" s="24" t="str">
        <f t="shared" si="12"/>
        <v/>
      </c>
      <c r="I436" s="292"/>
      <c r="J436" s="114" t="str">
        <f>IF(G436="","",IF(G436="","",(VLOOKUP(G436,Listes!$C$31:$D$35,2,FALSE))))</f>
        <v/>
      </c>
      <c r="K436" s="111" t="str">
        <f>IF($G436="","",IF($C436=Listes!$B$32,IF(Forfaitaires!$E436&lt;=Listes!$B$53,(Forfaitaires!$E436*(VLOOKUP(Forfaitaires!$D436,Listes!$A$54:$E$60,2,FALSE))),IF(Forfaitaires!$E436&gt;Listes!$E$53,(Forfaitaires!$E436*(VLOOKUP(Forfaitaires!$D436,Listes!$A$54:$E$60,5,FALSE))),(Forfaitaires!$E436*(VLOOKUP(Forfaitaires!$D436,Listes!$A$54:$E$60,3,FALSE)))+(VLOOKUP(Forfaitaires!$D436,Listes!$A$54:$E$60,4,FALSE))))))</f>
        <v/>
      </c>
      <c r="L436" s="111" t="str">
        <f>IF($G436="","",IF($C436=Listes!$B$31,IF(Forfaitaires!$E436&lt;=Listes!$B$42,(Forfaitaires!$E436*(VLOOKUP(Forfaitaires!$D436,Listes!$A$43:$E$49,2,FALSE))),IF(Forfaitaires!$E436&gt;Listes!$D$42,(Forfaitaires!$E436*(VLOOKUP(Forfaitaires!$D436,Listes!$A$43:$E$49,5,FALSE))),(Forfaitaires!$E436*(VLOOKUP(Forfaitaires!$D436,Listes!$A$43:$E$49,3,FALSE)))+(VLOOKUP(Forfaitaires!$D436,Listes!$A$43:$E$49,4,FALSE))))))</f>
        <v/>
      </c>
      <c r="M436" s="111" t="str">
        <f>IF($G436="","",IF($C436=Listes!$B$34,Listes!$I$31,IF($C436=Listes!$B$35,(VLOOKUP(Forfaitaires!$F436,Listes!$E$31:$F$36,2,FALSE)),IF($C436=Listes!$B$33,IF(Forfaitaires!$E436&lt;Listes!$A$64,Forfaitaires!$E436*Listes!$A$65,IF(Forfaitaires!$E436&gt;Listes!$D$64,Forfaitaires!$E436*Listes!$D$65,((Forfaitaires!$E436*Listes!$B$65)+Listes!$C$65)))))))</f>
        <v/>
      </c>
      <c r="N436" s="114" t="str">
        <f t="shared" si="13"/>
        <v/>
      </c>
      <c r="O436" s="106"/>
    </row>
    <row r="437" spans="1:15" ht="20.100000000000001" customHeight="1" x14ac:dyDescent="0.25">
      <c r="A437" s="51">
        <v>432</v>
      </c>
      <c r="B437" s="24"/>
      <c r="C437" s="24"/>
      <c r="D437" s="24"/>
      <c r="E437" s="24"/>
      <c r="F437" s="24"/>
      <c r="G437" s="139" t="str">
        <f>IF(C437="","",IF(C437="","",(VLOOKUP(C437,Listes!$B$31:$C$35,2,FALSE))))</f>
        <v/>
      </c>
      <c r="H437" s="24" t="str">
        <f t="shared" si="12"/>
        <v/>
      </c>
      <c r="I437" s="292"/>
      <c r="J437" s="114" t="str">
        <f>IF(G437="","",IF(G437="","",(VLOOKUP(G437,Listes!$C$31:$D$35,2,FALSE))))</f>
        <v/>
      </c>
      <c r="K437" s="111" t="str">
        <f>IF($G437="","",IF($C437=Listes!$B$32,IF(Forfaitaires!$E437&lt;=Listes!$B$53,(Forfaitaires!$E437*(VLOOKUP(Forfaitaires!$D437,Listes!$A$54:$E$60,2,FALSE))),IF(Forfaitaires!$E437&gt;Listes!$E$53,(Forfaitaires!$E437*(VLOOKUP(Forfaitaires!$D437,Listes!$A$54:$E$60,5,FALSE))),(Forfaitaires!$E437*(VLOOKUP(Forfaitaires!$D437,Listes!$A$54:$E$60,3,FALSE)))+(VLOOKUP(Forfaitaires!$D437,Listes!$A$54:$E$60,4,FALSE))))))</f>
        <v/>
      </c>
      <c r="L437" s="111" t="str">
        <f>IF($G437="","",IF($C437=Listes!$B$31,IF(Forfaitaires!$E437&lt;=Listes!$B$42,(Forfaitaires!$E437*(VLOOKUP(Forfaitaires!$D437,Listes!$A$43:$E$49,2,FALSE))),IF(Forfaitaires!$E437&gt;Listes!$D$42,(Forfaitaires!$E437*(VLOOKUP(Forfaitaires!$D437,Listes!$A$43:$E$49,5,FALSE))),(Forfaitaires!$E437*(VLOOKUP(Forfaitaires!$D437,Listes!$A$43:$E$49,3,FALSE)))+(VLOOKUP(Forfaitaires!$D437,Listes!$A$43:$E$49,4,FALSE))))))</f>
        <v/>
      </c>
      <c r="M437" s="111" t="str">
        <f>IF($G437="","",IF($C437=Listes!$B$34,Listes!$I$31,IF($C437=Listes!$B$35,(VLOOKUP(Forfaitaires!$F437,Listes!$E$31:$F$36,2,FALSE)),IF($C437=Listes!$B$33,IF(Forfaitaires!$E437&lt;Listes!$A$64,Forfaitaires!$E437*Listes!$A$65,IF(Forfaitaires!$E437&gt;Listes!$D$64,Forfaitaires!$E437*Listes!$D$65,((Forfaitaires!$E437*Listes!$B$65)+Listes!$C$65)))))))</f>
        <v/>
      </c>
      <c r="N437" s="114" t="str">
        <f t="shared" si="13"/>
        <v/>
      </c>
      <c r="O437" s="106"/>
    </row>
    <row r="438" spans="1:15" ht="20.100000000000001" customHeight="1" x14ac:dyDescent="0.25">
      <c r="A438" s="51">
        <v>433</v>
      </c>
      <c r="B438" s="24"/>
      <c r="C438" s="24"/>
      <c r="D438" s="24"/>
      <c r="E438" s="24"/>
      <c r="F438" s="24"/>
      <c r="G438" s="139" t="str">
        <f>IF(C438="","",IF(C438="","",(VLOOKUP(C438,Listes!$B$31:$C$35,2,FALSE))))</f>
        <v/>
      </c>
      <c r="H438" s="24" t="str">
        <f t="shared" si="12"/>
        <v/>
      </c>
      <c r="I438" s="292"/>
      <c r="J438" s="114" t="str">
        <f>IF(G438="","",IF(G438="","",(VLOOKUP(G438,Listes!$C$31:$D$35,2,FALSE))))</f>
        <v/>
      </c>
      <c r="K438" s="111" t="str">
        <f>IF($G438="","",IF($C438=Listes!$B$32,IF(Forfaitaires!$E438&lt;=Listes!$B$53,(Forfaitaires!$E438*(VLOOKUP(Forfaitaires!$D438,Listes!$A$54:$E$60,2,FALSE))),IF(Forfaitaires!$E438&gt;Listes!$E$53,(Forfaitaires!$E438*(VLOOKUP(Forfaitaires!$D438,Listes!$A$54:$E$60,5,FALSE))),(Forfaitaires!$E438*(VLOOKUP(Forfaitaires!$D438,Listes!$A$54:$E$60,3,FALSE)))+(VLOOKUP(Forfaitaires!$D438,Listes!$A$54:$E$60,4,FALSE))))))</f>
        <v/>
      </c>
      <c r="L438" s="111" t="str">
        <f>IF($G438="","",IF($C438=Listes!$B$31,IF(Forfaitaires!$E438&lt;=Listes!$B$42,(Forfaitaires!$E438*(VLOOKUP(Forfaitaires!$D438,Listes!$A$43:$E$49,2,FALSE))),IF(Forfaitaires!$E438&gt;Listes!$D$42,(Forfaitaires!$E438*(VLOOKUP(Forfaitaires!$D438,Listes!$A$43:$E$49,5,FALSE))),(Forfaitaires!$E438*(VLOOKUP(Forfaitaires!$D438,Listes!$A$43:$E$49,3,FALSE)))+(VLOOKUP(Forfaitaires!$D438,Listes!$A$43:$E$49,4,FALSE))))))</f>
        <v/>
      </c>
      <c r="M438" s="111" t="str">
        <f>IF($G438="","",IF($C438=Listes!$B$34,Listes!$I$31,IF($C438=Listes!$B$35,(VLOOKUP(Forfaitaires!$F438,Listes!$E$31:$F$36,2,FALSE)),IF($C438=Listes!$B$33,IF(Forfaitaires!$E438&lt;Listes!$A$64,Forfaitaires!$E438*Listes!$A$65,IF(Forfaitaires!$E438&gt;Listes!$D$64,Forfaitaires!$E438*Listes!$D$65,((Forfaitaires!$E438*Listes!$B$65)+Listes!$C$65)))))))</f>
        <v/>
      </c>
      <c r="N438" s="114" t="str">
        <f t="shared" si="13"/>
        <v/>
      </c>
      <c r="O438" s="106"/>
    </row>
    <row r="439" spans="1:15" ht="20.100000000000001" customHeight="1" x14ac:dyDescent="0.25">
      <c r="A439" s="51">
        <v>434</v>
      </c>
      <c r="B439" s="24"/>
      <c r="C439" s="24"/>
      <c r="D439" s="24"/>
      <c r="E439" s="24"/>
      <c r="F439" s="24"/>
      <c r="G439" s="139" t="str">
        <f>IF(C439="","",IF(C439="","",(VLOOKUP(C439,Listes!$B$31:$C$35,2,FALSE))))</f>
        <v/>
      </c>
      <c r="H439" s="24" t="str">
        <f t="shared" si="12"/>
        <v/>
      </c>
      <c r="I439" s="292"/>
      <c r="J439" s="114" t="str">
        <f>IF(G439="","",IF(G439="","",(VLOOKUP(G439,Listes!$C$31:$D$35,2,FALSE))))</f>
        <v/>
      </c>
      <c r="K439" s="111" t="str">
        <f>IF($G439="","",IF($C439=Listes!$B$32,IF(Forfaitaires!$E439&lt;=Listes!$B$53,(Forfaitaires!$E439*(VLOOKUP(Forfaitaires!$D439,Listes!$A$54:$E$60,2,FALSE))),IF(Forfaitaires!$E439&gt;Listes!$E$53,(Forfaitaires!$E439*(VLOOKUP(Forfaitaires!$D439,Listes!$A$54:$E$60,5,FALSE))),(Forfaitaires!$E439*(VLOOKUP(Forfaitaires!$D439,Listes!$A$54:$E$60,3,FALSE)))+(VLOOKUP(Forfaitaires!$D439,Listes!$A$54:$E$60,4,FALSE))))))</f>
        <v/>
      </c>
      <c r="L439" s="111" t="str">
        <f>IF($G439="","",IF($C439=Listes!$B$31,IF(Forfaitaires!$E439&lt;=Listes!$B$42,(Forfaitaires!$E439*(VLOOKUP(Forfaitaires!$D439,Listes!$A$43:$E$49,2,FALSE))),IF(Forfaitaires!$E439&gt;Listes!$D$42,(Forfaitaires!$E439*(VLOOKUP(Forfaitaires!$D439,Listes!$A$43:$E$49,5,FALSE))),(Forfaitaires!$E439*(VLOOKUP(Forfaitaires!$D439,Listes!$A$43:$E$49,3,FALSE)))+(VLOOKUP(Forfaitaires!$D439,Listes!$A$43:$E$49,4,FALSE))))))</f>
        <v/>
      </c>
      <c r="M439" s="111" t="str">
        <f>IF($G439="","",IF($C439=Listes!$B$34,Listes!$I$31,IF($C439=Listes!$B$35,(VLOOKUP(Forfaitaires!$F439,Listes!$E$31:$F$36,2,FALSE)),IF($C439=Listes!$B$33,IF(Forfaitaires!$E439&lt;Listes!$A$64,Forfaitaires!$E439*Listes!$A$65,IF(Forfaitaires!$E439&gt;Listes!$D$64,Forfaitaires!$E439*Listes!$D$65,((Forfaitaires!$E439*Listes!$B$65)+Listes!$C$65)))))))</f>
        <v/>
      </c>
      <c r="N439" s="114" t="str">
        <f t="shared" si="13"/>
        <v/>
      </c>
      <c r="O439" s="106"/>
    </row>
    <row r="440" spans="1:15" ht="20.100000000000001" customHeight="1" x14ac:dyDescent="0.25">
      <c r="A440" s="51">
        <v>435</v>
      </c>
      <c r="B440" s="24"/>
      <c r="C440" s="24"/>
      <c r="D440" s="24"/>
      <c r="E440" s="24"/>
      <c r="F440" s="24"/>
      <c r="G440" s="139" t="str">
        <f>IF(C440="","",IF(C440="","",(VLOOKUP(C440,Listes!$B$31:$C$35,2,FALSE))))</f>
        <v/>
      </c>
      <c r="H440" s="24" t="str">
        <f t="shared" si="12"/>
        <v/>
      </c>
      <c r="I440" s="292"/>
      <c r="J440" s="114" t="str">
        <f>IF(G440="","",IF(G440="","",(VLOOKUP(G440,Listes!$C$31:$D$35,2,FALSE))))</f>
        <v/>
      </c>
      <c r="K440" s="111" t="str">
        <f>IF($G440="","",IF($C440=Listes!$B$32,IF(Forfaitaires!$E440&lt;=Listes!$B$53,(Forfaitaires!$E440*(VLOOKUP(Forfaitaires!$D440,Listes!$A$54:$E$60,2,FALSE))),IF(Forfaitaires!$E440&gt;Listes!$E$53,(Forfaitaires!$E440*(VLOOKUP(Forfaitaires!$D440,Listes!$A$54:$E$60,5,FALSE))),(Forfaitaires!$E440*(VLOOKUP(Forfaitaires!$D440,Listes!$A$54:$E$60,3,FALSE)))+(VLOOKUP(Forfaitaires!$D440,Listes!$A$54:$E$60,4,FALSE))))))</f>
        <v/>
      </c>
      <c r="L440" s="111" t="str">
        <f>IF($G440="","",IF($C440=Listes!$B$31,IF(Forfaitaires!$E440&lt;=Listes!$B$42,(Forfaitaires!$E440*(VLOOKUP(Forfaitaires!$D440,Listes!$A$43:$E$49,2,FALSE))),IF(Forfaitaires!$E440&gt;Listes!$D$42,(Forfaitaires!$E440*(VLOOKUP(Forfaitaires!$D440,Listes!$A$43:$E$49,5,FALSE))),(Forfaitaires!$E440*(VLOOKUP(Forfaitaires!$D440,Listes!$A$43:$E$49,3,FALSE)))+(VLOOKUP(Forfaitaires!$D440,Listes!$A$43:$E$49,4,FALSE))))))</f>
        <v/>
      </c>
      <c r="M440" s="111" t="str">
        <f>IF($G440="","",IF($C440=Listes!$B$34,Listes!$I$31,IF($C440=Listes!$B$35,(VLOOKUP(Forfaitaires!$F440,Listes!$E$31:$F$36,2,FALSE)),IF($C440=Listes!$B$33,IF(Forfaitaires!$E440&lt;Listes!$A$64,Forfaitaires!$E440*Listes!$A$65,IF(Forfaitaires!$E440&gt;Listes!$D$64,Forfaitaires!$E440*Listes!$D$65,((Forfaitaires!$E440*Listes!$B$65)+Listes!$C$65)))))))</f>
        <v/>
      </c>
      <c r="N440" s="114" t="str">
        <f t="shared" si="13"/>
        <v/>
      </c>
      <c r="O440" s="106"/>
    </row>
    <row r="441" spans="1:15" ht="20.100000000000001" customHeight="1" x14ac:dyDescent="0.25">
      <c r="A441" s="51">
        <v>436</v>
      </c>
      <c r="B441" s="24"/>
      <c r="C441" s="24"/>
      <c r="D441" s="24"/>
      <c r="E441" s="24"/>
      <c r="F441" s="24"/>
      <c r="G441" s="139" t="str">
        <f>IF(C441="","",IF(C441="","",(VLOOKUP(C441,Listes!$B$31:$C$35,2,FALSE))))</f>
        <v/>
      </c>
      <c r="H441" s="24" t="str">
        <f t="shared" si="12"/>
        <v/>
      </c>
      <c r="I441" s="292"/>
      <c r="J441" s="114" t="str">
        <f>IF(G441="","",IF(G441="","",(VLOOKUP(G441,Listes!$C$31:$D$35,2,FALSE))))</f>
        <v/>
      </c>
      <c r="K441" s="111" t="str">
        <f>IF($G441="","",IF($C441=Listes!$B$32,IF(Forfaitaires!$E441&lt;=Listes!$B$53,(Forfaitaires!$E441*(VLOOKUP(Forfaitaires!$D441,Listes!$A$54:$E$60,2,FALSE))),IF(Forfaitaires!$E441&gt;Listes!$E$53,(Forfaitaires!$E441*(VLOOKUP(Forfaitaires!$D441,Listes!$A$54:$E$60,5,FALSE))),(Forfaitaires!$E441*(VLOOKUP(Forfaitaires!$D441,Listes!$A$54:$E$60,3,FALSE)))+(VLOOKUP(Forfaitaires!$D441,Listes!$A$54:$E$60,4,FALSE))))))</f>
        <v/>
      </c>
      <c r="L441" s="111" t="str">
        <f>IF($G441="","",IF($C441=Listes!$B$31,IF(Forfaitaires!$E441&lt;=Listes!$B$42,(Forfaitaires!$E441*(VLOOKUP(Forfaitaires!$D441,Listes!$A$43:$E$49,2,FALSE))),IF(Forfaitaires!$E441&gt;Listes!$D$42,(Forfaitaires!$E441*(VLOOKUP(Forfaitaires!$D441,Listes!$A$43:$E$49,5,FALSE))),(Forfaitaires!$E441*(VLOOKUP(Forfaitaires!$D441,Listes!$A$43:$E$49,3,FALSE)))+(VLOOKUP(Forfaitaires!$D441,Listes!$A$43:$E$49,4,FALSE))))))</f>
        <v/>
      </c>
      <c r="M441" s="111" t="str">
        <f>IF($G441="","",IF($C441=Listes!$B$34,Listes!$I$31,IF($C441=Listes!$B$35,(VLOOKUP(Forfaitaires!$F441,Listes!$E$31:$F$36,2,FALSE)),IF($C441=Listes!$B$33,IF(Forfaitaires!$E441&lt;Listes!$A$64,Forfaitaires!$E441*Listes!$A$65,IF(Forfaitaires!$E441&gt;Listes!$D$64,Forfaitaires!$E441*Listes!$D$65,((Forfaitaires!$E441*Listes!$B$65)+Listes!$C$65)))))))</f>
        <v/>
      </c>
      <c r="N441" s="114" t="str">
        <f t="shared" si="13"/>
        <v/>
      </c>
      <c r="O441" s="106"/>
    </row>
    <row r="442" spans="1:15" ht="20.100000000000001" customHeight="1" x14ac:dyDescent="0.25">
      <c r="A442" s="51">
        <v>437</v>
      </c>
      <c r="B442" s="24"/>
      <c r="C442" s="24"/>
      <c r="D442" s="24"/>
      <c r="E442" s="24"/>
      <c r="F442" s="24"/>
      <c r="G442" s="139" t="str">
        <f>IF(C442="","",IF(C442="","",(VLOOKUP(C442,Listes!$B$31:$C$35,2,FALSE))))</f>
        <v/>
      </c>
      <c r="H442" s="24" t="str">
        <f t="shared" si="12"/>
        <v/>
      </c>
      <c r="I442" s="292"/>
      <c r="J442" s="114" t="str">
        <f>IF(G442="","",IF(G442="","",(VLOOKUP(G442,Listes!$C$31:$D$35,2,FALSE))))</f>
        <v/>
      </c>
      <c r="K442" s="111" t="str">
        <f>IF($G442="","",IF($C442=Listes!$B$32,IF(Forfaitaires!$E442&lt;=Listes!$B$53,(Forfaitaires!$E442*(VLOOKUP(Forfaitaires!$D442,Listes!$A$54:$E$60,2,FALSE))),IF(Forfaitaires!$E442&gt;Listes!$E$53,(Forfaitaires!$E442*(VLOOKUP(Forfaitaires!$D442,Listes!$A$54:$E$60,5,FALSE))),(Forfaitaires!$E442*(VLOOKUP(Forfaitaires!$D442,Listes!$A$54:$E$60,3,FALSE)))+(VLOOKUP(Forfaitaires!$D442,Listes!$A$54:$E$60,4,FALSE))))))</f>
        <v/>
      </c>
      <c r="L442" s="111" t="str">
        <f>IF($G442="","",IF($C442=Listes!$B$31,IF(Forfaitaires!$E442&lt;=Listes!$B$42,(Forfaitaires!$E442*(VLOOKUP(Forfaitaires!$D442,Listes!$A$43:$E$49,2,FALSE))),IF(Forfaitaires!$E442&gt;Listes!$D$42,(Forfaitaires!$E442*(VLOOKUP(Forfaitaires!$D442,Listes!$A$43:$E$49,5,FALSE))),(Forfaitaires!$E442*(VLOOKUP(Forfaitaires!$D442,Listes!$A$43:$E$49,3,FALSE)))+(VLOOKUP(Forfaitaires!$D442,Listes!$A$43:$E$49,4,FALSE))))))</f>
        <v/>
      </c>
      <c r="M442" s="111" t="str">
        <f>IF($G442="","",IF($C442=Listes!$B$34,Listes!$I$31,IF($C442=Listes!$B$35,(VLOOKUP(Forfaitaires!$F442,Listes!$E$31:$F$36,2,FALSE)),IF($C442=Listes!$B$33,IF(Forfaitaires!$E442&lt;Listes!$A$64,Forfaitaires!$E442*Listes!$A$65,IF(Forfaitaires!$E442&gt;Listes!$D$64,Forfaitaires!$E442*Listes!$D$65,((Forfaitaires!$E442*Listes!$B$65)+Listes!$C$65)))))))</f>
        <v/>
      </c>
      <c r="N442" s="114" t="str">
        <f t="shared" si="13"/>
        <v/>
      </c>
      <c r="O442" s="106"/>
    </row>
    <row r="443" spans="1:15" ht="20.100000000000001" customHeight="1" x14ac:dyDescent="0.25">
      <c r="A443" s="51">
        <v>438</v>
      </c>
      <c r="B443" s="24"/>
      <c r="C443" s="24"/>
      <c r="D443" s="24"/>
      <c r="E443" s="24"/>
      <c r="F443" s="24"/>
      <c r="G443" s="139" t="str">
        <f>IF(C443="","",IF(C443="","",(VLOOKUP(C443,Listes!$B$31:$C$35,2,FALSE))))</f>
        <v/>
      </c>
      <c r="H443" s="24" t="str">
        <f t="shared" si="12"/>
        <v/>
      </c>
      <c r="I443" s="292"/>
      <c r="J443" s="114" t="str">
        <f>IF(G443="","",IF(G443="","",(VLOOKUP(G443,Listes!$C$31:$D$35,2,FALSE))))</f>
        <v/>
      </c>
      <c r="K443" s="111" t="str">
        <f>IF($G443="","",IF($C443=Listes!$B$32,IF(Forfaitaires!$E443&lt;=Listes!$B$53,(Forfaitaires!$E443*(VLOOKUP(Forfaitaires!$D443,Listes!$A$54:$E$60,2,FALSE))),IF(Forfaitaires!$E443&gt;Listes!$E$53,(Forfaitaires!$E443*(VLOOKUP(Forfaitaires!$D443,Listes!$A$54:$E$60,5,FALSE))),(Forfaitaires!$E443*(VLOOKUP(Forfaitaires!$D443,Listes!$A$54:$E$60,3,FALSE)))+(VLOOKUP(Forfaitaires!$D443,Listes!$A$54:$E$60,4,FALSE))))))</f>
        <v/>
      </c>
      <c r="L443" s="111" t="str">
        <f>IF($G443="","",IF($C443=Listes!$B$31,IF(Forfaitaires!$E443&lt;=Listes!$B$42,(Forfaitaires!$E443*(VLOOKUP(Forfaitaires!$D443,Listes!$A$43:$E$49,2,FALSE))),IF(Forfaitaires!$E443&gt;Listes!$D$42,(Forfaitaires!$E443*(VLOOKUP(Forfaitaires!$D443,Listes!$A$43:$E$49,5,FALSE))),(Forfaitaires!$E443*(VLOOKUP(Forfaitaires!$D443,Listes!$A$43:$E$49,3,FALSE)))+(VLOOKUP(Forfaitaires!$D443,Listes!$A$43:$E$49,4,FALSE))))))</f>
        <v/>
      </c>
      <c r="M443" s="111" t="str">
        <f>IF($G443="","",IF($C443=Listes!$B$34,Listes!$I$31,IF($C443=Listes!$B$35,(VLOOKUP(Forfaitaires!$F443,Listes!$E$31:$F$36,2,FALSE)),IF($C443=Listes!$B$33,IF(Forfaitaires!$E443&lt;Listes!$A$64,Forfaitaires!$E443*Listes!$A$65,IF(Forfaitaires!$E443&gt;Listes!$D$64,Forfaitaires!$E443*Listes!$D$65,((Forfaitaires!$E443*Listes!$B$65)+Listes!$C$65)))))))</f>
        <v/>
      </c>
      <c r="N443" s="114" t="str">
        <f t="shared" si="13"/>
        <v/>
      </c>
      <c r="O443" s="106"/>
    </row>
    <row r="444" spans="1:15" ht="20.100000000000001" customHeight="1" x14ac:dyDescent="0.25">
      <c r="A444" s="51">
        <v>439</v>
      </c>
      <c r="B444" s="24"/>
      <c r="C444" s="24"/>
      <c r="D444" s="24"/>
      <c r="E444" s="24"/>
      <c r="F444" s="24"/>
      <c r="G444" s="139" t="str">
        <f>IF(C444="","",IF(C444="","",(VLOOKUP(C444,Listes!$B$31:$C$35,2,FALSE))))</f>
        <v/>
      </c>
      <c r="H444" s="24" t="str">
        <f t="shared" si="12"/>
        <v/>
      </c>
      <c r="I444" s="292"/>
      <c r="J444" s="114" t="str">
        <f>IF(G444="","",IF(G444="","",(VLOOKUP(G444,Listes!$C$31:$D$35,2,FALSE))))</f>
        <v/>
      </c>
      <c r="K444" s="111" t="str">
        <f>IF($G444="","",IF($C444=Listes!$B$32,IF(Forfaitaires!$E444&lt;=Listes!$B$53,(Forfaitaires!$E444*(VLOOKUP(Forfaitaires!$D444,Listes!$A$54:$E$60,2,FALSE))),IF(Forfaitaires!$E444&gt;Listes!$E$53,(Forfaitaires!$E444*(VLOOKUP(Forfaitaires!$D444,Listes!$A$54:$E$60,5,FALSE))),(Forfaitaires!$E444*(VLOOKUP(Forfaitaires!$D444,Listes!$A$54:$E$60,3,FALSE)))+(VLOOKUP(Forfaitaires!$D444,Listes!$A$54:$E$60,4,FALSE))))))</f>
        <v/>
      </c>
      <c r="L444" s="111" t="str">
        <f>IF($G444="","",IF($C444=Listes!$B$31,IF(Forfaitaires!$E444&lt;=Listes!$B$42,(Forfaitaires!$E444*(VLOOKUP(Forfaitaires!$D444,Listes!$A$43:$E$49,2,FALSE))),IF(Forfaitaires!$E444&gt;Listes!$D$42,(Forfaitaires!$E444*(VLOOKUP(Forfaitaires!$D444,Listes!$A$43:$E$49,5,FALSE))),(Forfaitaires!$E444*(VLOOKUP(Forfaitaires!$D444,Listes!$A$43:$E$49,3,FALSE)))+(VLOOKUP(Forfaitaires!$D444,Listes!$A$43:$E$49,4,FALSE))))))</f>
        <v/>
      </c>
      <c r="M444" s="111" t="str">
        <f>IF($G444="","",IF($C444=Listes!$B$34,Listes!$I$31,IF($C444=Listes!$B$35,(VLOOKUP(Forfaitaires!$F444,Listes!$E$31:$F$36,2,FALSE)),IF($C444=Listes!$B$33,IF(Forfaitaires!$E444&lt;Listes!$A$64,Forfaitaires!$E444*Listes!$A$65,IF(Forfaitaires!$E444&gt;Listes!$D$64,Forfaitaires!$E444*Listes!$D$65,((Forfaitaires!$E444*Listes!$B$65)+Listes!$C$65)))))))</f>
        <v/>
      </c>
      <c r="N444" s="114" t="str">
        <f t="shared" si="13"/>
        <v/>
      </c>
      <c r="O444" s="106"/>
    </row>
    <row r="445" spans="1:15" ht="20.100000000000001" customHeight="1" x14ac:dyDescent="0.25">
      <c r="A445" s="51">
        <v>440</v>
      </c>
      <c r="B445" s="24"/>
      <c r="C445" s="24"/>
      <c r="D445" s="24"/>
      <c r="E445" s="24"/>
      <c r="F445" s="24"/>
      <c r="G445" s="139" t="str">
        <f>IF(C445="","",IF(C445="","",(VLOOKUP(C445,Listes!$B$31:$C$35,2,FALSE))))</f>
        <v/>
      </c>
      <c r="H445" s="24" t="str">
        <f t="shared" si="12"/>
        <v/>
      </c>
      <c r="I445" s="292"/>
      <c r="J445" s="114" t="str">
        <f>IF(G445="","",IF(G445="","",(VLOOKUP(G445,Listes!$C$31:$D$35,2,FALSE))))</f>
        <v/>
      </c>
      <c r="K445" s="111" t="str">
        <f>IF($G445="","",IF($C445=Listes!$B$32,IF(Forfaitaires!$E445&lt;=Listes!$B$53,(Forfaitaires!$E445*(VLOOKUP(Forfaitaires!$D445,Listes!$A$54:$E$60,2,FALSE))),IF(Forfaitaires!$E445&gt;Listes!$E$53,(Forfaitaires!$E445*(VLOOKUP(Forfaitaires!$D445,Listes!$A$54:$E$60,5,FALSE))),(Forfaitaires!$E445*(VLOOKUP(Forfaitaires!$D445,Listes!$A$54:$E$60,3,FALSE)))+(VLOOKUP(Forfaitaires!$D445,Listes!$A$54:$E$60,4,FALSE))))))</f>
        <v/>
      </c>
      <c r="L445" s="111" t="str">
        <f>IF($G445="","",IF($C445=Listes!$B$31,IF(Forfaitaires!$E445&lt;=Listes!$B$42,(Forfaitaires!$E445*(VLOOKUP(Forfaitaires!$D445,Listes!$A$43:$E$49,2,FALSE))),IF(Forfaitaires!$E445&gt;Listes!$D$42,(Forfaitaires!$E445*(VLOOKUP(Forfaitaires!$D445,Listes!$A$43:$E$49,5,FALSE))),(Forfaitaires!$E445*(VLOOKUP(Forfaitaires!$D445,Listes!$A$43:$E$49,3,FALSE)))+(VLOOKUP(Forfaitaires!$D445,Listes!$A$43:$E$49,4,FALSE))))))</f>
        <v/>
      </c>
      <c r="M445" s="111" t="str">
        <f>IF($G445="","",IF($C445=Listes!$B$34,Listes!$I$31,IF($C445=Listes!$B$35,(VLOOKUP(Forfaitaires!$F445,Listes!$E$31:$F$36,2,FALSE)),IF($C445=Listes!$B$33,IF(Forfaitaires!$E445&lt;Listes!$A$64,Forfaitaires!$E445*Listes!$A$65,IF(Forfaitaires!$E445&gt;Listes!$D$64,Forfaitaires!$E445*Listes!$D$65,((Forfaitaires!$E445*Listes!$B$65)+Listes!$C$65)))))))</f>
        <v/>
      </c>
      <c r="N445" s="114" t="str">
        <f t="shared" si="13"/>
        <v/>
      </c>
      <c r="O445" s="106"/>
    </row>
    <row r="446" spans="1:15" ht="20.100000000000001" customHeight="1" x14ac:dyDescent="0.25">
      <c r="A446" s="51">
        <v>441</v>
      </c>
      <c r="B446" s="24"/>
      <c r="C446" s="24"/>
      <c r="D446" s="24"/>
      <c r="E446" s="24"/>
      <c r="F446" s="24"/>
      <c r="G446" s="139" t="str">
        <f>IF(C446="","",IF(C446="","",(VLOOKUP(C446,Listes!$B$31:$C$35,2,FALSE))))</f>
        <v/>
      </c>
      <c r="H446" s="24" t="str">
        <f t="shared" si="12"/>
        <v/>
      </c>
      <c r="I446" s="292"/>
      <c r="J446" s="114" t="str">
        <f>IF(G446="","",IF(G446="","",(VLOOKUP(G446,Listes!$C$31:$D$35,2,FALSE))))</f>
        <v/>
      </c>
      <c r="K446" s="111" t="str">
        <f>IF($G446="","",IF($C446=Listes!$B$32,IF(Forfaitaires!$E446&lt;=Listes!$B$53,(Forfaitaires!$E446*(VLOOKUP(Forfaitaires!$D446,Listes!$A$54:$E$60,2,FALSE))),IF(Forfaitaires!$E446&gt;Listes!$E$53,(Forfaitaires!$E446*(VLOOKUP(Forfaitaires!$D446,Listes!$A$54:$E$60,5,FALSE))),(Forfaitaires!$E446*(VLOOKUP(Forfaitaires!$D446,Listes!$A$54:$E$60,3,FALSE)))+(VLOOKUP(Forfaitaires!$D446,Listes!$A$54:$E$60,4,FALSE))))))</f>
        <v/>
      </c>
      <c r="L446" s="111" t="str">
        <f>IF($G446="","",IF($C446=Listes!$B$31,IF(Forfaitaires!$E446&lt;=Listes!$B$42,(Forfaitaires!$E446*(VLOOKUP(Forfaitaires!$D446,Listes!$A$43:$E$49,2,FALSE))),IF(Forfaitaires!$E446&gt;Listes!$D$42,(Forfaitaires!$E446*(VLOOKUP(Forfaitaires!$D446,Listes!$A$43:$E$49,5,FALSE))),(Forfaitaires!$E446*(VLOOKUP(Forfaitaires!$D446,Listes!$A$43:$E$49,3,FALSE)))+(VLOOKUP(Forfaitaires!$D446,Listes!$A$43:$E$49,4,FALSE))))))</f>
        <v/>
      </c>
      <c r="M446" s="111" t="str">
        <f>IF($G446="","",IF($C446=Listes!$B$34,Listes!$I$31,IF($C446=Listes!$B$35,(VLOOKUP(Forfaitaires!$F446,Listes!$E$31:$F$36,2,FALSE)),IF($C446=Listes!$B$33,IF(Forfaitaires!$E446&lt;Listes!$A$64,Forfaitaires!$E446*Listes!$A$65,IF(Forfaitaires!$E446&gt;Listes!$D$64,Forfaitaires!$E446*Listes!$D$65,((Forfaitaires!$E446*Listes!$B$65)+Listes!$C$65)))))))</f>
        <v/>
      </c>
      <c r="N446" s="114" t="str">
        <f t="shared" si="13"/>
        <v/>
      </c>
      <c r="O446" s="106"/>
    </row>
    <row r="447" spans="1:15" ht="20.100000000000001" customHeight="1" x14ac:dyDescent="0.25">
      <c r="A447" s="51">
        <v>442</v>
      </c>
      <c r="B447" s="24"/>
      <c r="C447" s="24"/>
      <c r="D447" s="24"/>
      <c r="E447" s="24"/>
      <c r="F447" s="24"/>
      <c r="G447" s="139" t="str">
        <f>IF(C447="","",IF(C447="","",(VLOOKUP(C447,Listes!$B$31:$C$35,2,FALSE))))</f>
        <v/>
      </c>
      <c r="H447" s="24" t="str">
        <f t="shared" si="12"/>
        <v/>
      </c>
      <c r="I447" s="292"/>
      <c r="J447" s="114" t="str">
        <f>IF(G447="","",IF(G447="","",(VLOOKUP(G447,Listes!$C$31:$D$35,2,FALSE))))</f>
        <v/>
      </c>
      <c r="K447" s="111" t="str">
        <f>IF($G447="","",IF($C447=Listes!$B$32,IF(Forfaitaires!$E447&lt;=Listes!$B$53,(Forfaitaires!$E447*(VLOOKUP(Forfaitaires!$D447,Listes!$A$54:$E$60,2,FALSE))),IF(Forfaitaires!$E447&gt;Listes!$E$53,(Forfaitaires!$E447*(VLOOKUP(Forfaitaires!$D447,Listes!$A$54:$E$60,5,FALSE))),(Forfaitaires!$E447*(VLOOKUP(Forfaitaires!$D447,Listes!$A$54:$E$60,3,FALSE)))+(VLOOKUP(Forfaitaires!$D447,Listes!$A$54:$E$60,4,FALSE))))))</f>
        <v/>
      </c>
      <c r="L447" s="111" t="str">
        <f>IF($G447="","",IF($C447=Listes!$B$31,IF(Forfaitaires!$E447&lt;=Listes!$B$42,(Forfaitaires!$E447*(VLOOKUP(Forfaitaires!$D447,Listes!$A$43:$E$49,2,FALSE))),IF(Forfaitaires!$E447&gt;Listes!$D$42,(Forfaitaires!$E447*(VLOOKUP(Forfaitaires!$D447,Listes!$A$43:$E$49,5,FALSE))),(Forfaitaires!$E447*(VLOOKUP(Forfaitaires!$D447,Listes!$A$43:$E$49,3,FALSE)))+(VLOOKUP(Forfaitaires!$D447,Listes!$A$43:$E$49,4,FALSE))))))</f>
        <v/>
      </c>
      <c r="M447" s="111" t="str">
        <f>IF($G447="","",IF($C447=Listes!$B$34,Listes!$I$31,IF($C447=Listes!$B$35,(VLOOKUP(Forfaitaires!$F447,Listes!$E$31:$F$36,2,FALSE)),IF($C447=Listes!$B$33,IF(Forfaitaires!$E447&lt;Listes!$A$64,Forfaitaires!$E447*Listes!$A$65,IF(Forfaitaires!$E447&gt;Listes!$D$64,Forfaitaires!$E447*Listes!$D$65,((Forfaitaires!$E447*Listes!$B$65)+Listes!$C$65)))))))</f>
        <v/>
      </c>
      <c r="N447" s="114" t="str">
        <f t="shared" si="13"/>
        <v/>
      </c>
      <c r="O447" s="106"/>
    </row>
    <row r="448" spans="1:15" ht="20.100000000000001" customHeight="1" x14ac:dyDescent="0.25">
      <c r="A448" s="51">
        <v>443</v>
      </c>
      <c r="B448" s="24"/>
      <c r="C448" s="24"/>
      <c r="D448" s="24"/>
      <c r="E448" s="24"/>
      <c r="F448" s="24"/>
      <c r="G448" s="139" t="str">
        <f>IF(C448="","",IF(C448="","",(VLOOKUP(C448,Listes!$B$31:$C$35,2,FALSE))))</f>
        <v/>
      </c>
      <c r="H448" s="24" t="str">
        <f t="shared" si="12"/>
        <v/>
      </c>
      <c r="I448" s="292"/>
      <c r="J448" s="114" t="str">
        <f>IF(G448="","",IF(G448="","",(VLOOKUP(G448,Listes!$C$31:$D$35,2,FALSE))))</f>
        <v/>
      </c>
      <c r="K448" s="111" t="str">
        <f>IF($G448="","",IF($C448=Listes!$B$32,IF(Forfaitaires!$E448&lt;=Listes!$B$53,(Forfaitaires!$E448*(VLOOKUP(Forfaitaires!$D448,Listes!$A$54:$E$60,2,FALSE))),IF(Forfaitaires!$E448&gt;Listes!$E$53,(Forfaitaires!$E448*(VLOOKUP(Forfaitaires!$D448,Listes!$A$54:$E$60,5,FALSE))),(Forfaitaires!$E448*(VLOOKUP(Forfaitaires!$D448,Listes!$A$54:$E$60,3,FALSE)))+(VLOOKUP(Forfaitaires!$D448,Listes!$A$54:$E$60,4,FALSE))))))</f>
        <v/>
      </c>
      <c r="L448" s="111" t="str">
        <f>IF($G448="","",IF($C448=Listes!$B$31,IF(Forfaitaires!$E448&lt;=Listes!$B$42,(Forfaitaires!$E448*(VLOOKUP(Forfaitaires!$D448,Listes!$A$43:$E$49,2,FALSE))),IF(Forfaitaires!$E448&gt;Listes!$D$42,(Forfaitaires!$E448*(VLOOKUP(Forfaitaires!$D448,Listes!$A$43:$E$49,5,FALSE))),(Forfaitaires!$E448*(VLOOKUP(Forfaitaires!$D448,Listes!$A$43:$E$49,3,FALSE)))+(VLOOKUP(Forfaitaires!$D448,Listes!$A$43:$E$49,4,FALSE))))))</f>
        <v/>
      </c>
      <c r="M448" s="111" t="str">
        <f>IF($G448="","",IF($C448=Listes!$B$34,Listes!$I$31,IF($C448=Listes!$B$35,(VLOOKUP(Forfaitaires!$F448,Listes!$E$31:$F$36,2,FALSE)),IF($C448=Listes!$B$33,IF(Forfaitaires!$E448&lt;Listes!$A$64,Forfaitaires!$E448*Listes!$A$65,IF(Forfaitaires!$E448&gt;Listes!$D$64,Forfaitaires!$E448*Listes!$D$65,((Forfaitaires!$E448*Listes!$B$65)+Listes!$C$65)))))))</f>
        <v/>
      </c>
      <c r="N448" s="114" t="str">
        <f t="shared" si="13"/>
        <v/>
      </c>
      <c r="O448" s="106"/>
    </row>
    <row r="449" spans="1:15" ht="20.100000000000001" customHeight="1" x14ac:dyDescent="0.25">
      <c r="A449" s="51">
        <v>444</v>
      </c>
      <c r="B449" s="24"/>
      <c r="C449" s="24"/>
      <c r="D449" s="24"/>
      <c r="E449" s="24"/>
      <c r="F449" s="24"/>
      <c r="G449" s="139" t="str">
        <f>IF(C449="","",IF(C449="","",(VLOOKUP(C449,Listes!$B$31:$C$35,2,FALSE))))</f>
        <v/>
      </c>
      <c r="H449" s="24" t="str">
        <f t="shared" si="12"/>
        <v/>
      </c>
      <c r="I449" s="292"/>
      <c r="J449" s="114" t="str">
        <f>IF(G449="","",IF(G449="","",(VLOOKUP(G449,Listes!$C$31:$D$35,2,FALSE))))</f>
        <v/>
      </c>
      <c r="K449" s="111" t="str">
        <f>IF($G449="","",IF($C449=Listes!$B$32,IF(Forfaitaires!$E449&lt;=Listes!$B$53,(Forfaitaires!$E449*(VLOOKUP(Forfaitaires!$D449,Listes!$A$54:$E$60,2,FALSE))),IF(Forfaitaires!$E449&gt;Listes!$E$53,(Forfaitaires!$E449*(VLOOKUP(Forfaitaires!$D449,Listes!$A$54:$E$60,5,FALSE))),(Forfaitaires!$E449*(VLOOKUP(Forfaitaires!$D449,Listes!$A$54:$E$60,3,FALSE)))+(VLOOKUP(Forfaitaires!$D449,Listes!$A$54:$E$60,4,FALSE))))))</f>
        <v/>
      </c>
      <c r="L449" s="111" t="str">
        <f>IF($G449="","",IF($C449=Listes!$B$31,IF(Forfaitaires!$E449&lt;=Listes!$B$42,(Forfaitaires!$E449*(VLOOKUP(Forfaitaires!$D449,Listes!$A$43:$E$49,2,FALSE))),IF(Forfaitaires!$E449&gt;Listes!$D$42,(Forfaitaires!$E449*(VLOOKUP(Forfaitaires!$D449,Listes!$A$43:$E$49,5,FALSE))),(Forfaitaires!$E449*(VLOOKUP(Forfaitaires!$D449,Listes!$A$43:$E$49,3,FALSE)))+(VLOOKUP(Forfaitaires!$D449,Listes!$A$43:$E$49,4,FALSE))))))</f>
        <v/>
      </c>
      <c r="M449" s="111" t="str">
        <f>IF($G449="","",IF($C449=Listes!$B$34,Listes!$I$31,IF($C449=Listes!$B$35,(VLOOKUP(Forfaitaires!$F449,Listes!$E$31:$F$36,2,FALSE)),IF($C449=Listes!$B$33,IF(Forfaitaires!$E449&lt;Listes!$A$64,Forfaitaires!$E449*Listes!$A$65,IF(Forfaitaires!$E449&gt;Listes!$D$64,Forfaitaires!$E449*Listes!$D$65,((Forfaitaires!$E449*Listes!$B$65)+Listes!$C$65)))))))</f>
        <v/>
      </c>
      <c r="N449" s="114" t="str">
        <f t="shared" si="13"/>
        <v/>
      </c>
      <c r="O449" s="106"/>
    </row>
    <row r="450" spans="1:15" ht="20.100000000000001" customHeight="1" x14ac:dyDescent="0.25">
      <c r="A450" s="51">
        <v>445</v>
      </c>
      <c r="B450" s="24"/>
      <c r="C450" s="24"/>
      <c r="D450" s="24"/>
      <c r="E450" s="24"/>
      <c r="F450" s="24"/>
      <c r="G450" s="139" t="str">
        <f>IF(C450="","",IF(C450="","",(VLOOKUP(C450,Listes!$B$31:$C$35,2,FALSE))))</f>
        <v/>
      </c>
      <c r="H450" s="24" t="str">
        <f t="shared" si="12"/>
        <v/>
      </c>
      <c r="I450" s="292"/>
      <c r="J450" s="114" t="str">
        <f>IF(G450="","",IF(G450="","",(VLOOKUP(G450,Listes!$C$31:$D$35,2,FALSE))))</f>
        <v/>
      </c>
      <c r="K450" s="111" t="str">
        <f>IF($G450="","",IF($C450=Listes!$B$32,IF(Forfaitaires!$E450&lt;=Listes!$B$53,(Forfaitaires!$E450*(VLOOKUP(Forfaitaires!$D450,Listes!$A$54:$E$60,2,FALSE))),IF(Forfaitaires!$E450&gt;Listes!$E$53,(Forfaitaires!$E450*(VLOOKUP(Forfaitaires!$D450,Listes!$A$54:$E$60,5,FALSE))),(Forfaitaires!$E450*(VLOOKUP(Forfaitaires!$D450,Listes!$A$54:$E$60,3,FALSE)))+(VLOOKUP(Forfaitaires!$D450,Listes!$A$54:$E$60,4,FALSE))))))</f>
        <v/>
      </c>
      <c r="L450" s="111" t="str">
        <f>IF($G450="","",IF($C450=Listes!$B$31,IF(Forfaitaires!$E450&lt;=Listes!$B$42,(Forfaitaires!$E450*(VLOOKUP(Forfaitaires!$D450,Listes!$A$43:$E$49,2,FALSE))),IF(Forfaitaires!$E450&gt;Listes!$D$42,(Forfaitaires!$E450*(VLOOKUP(Forfaitaires!$D450,Listes!$A$43:$E$49,5,FALSE))),(Forfaitaires!$E450*(VLOOKUP(Forfaitaires!$D450,Listes!$A$43:$E$49,3,FALSE)))+(VLOOKUP(Forfaitaires!$D450,Listes!$A$43:$E$49,4,FALSE))))))</f>
        <v/>
      </c>
      <c r="M450" s="111" t="str">
        <f>IF($G450="","",IF($C450=Listes!$B$34,Listes!$I$31,IF($C450=Listes!$B$35,(VLOOKUP(Forfaitaires!$F450,Listes!$E$31:$F$36,2,FALSE)),IF($C450=Listes!$B$33,IF(Forfaitaires!$E450&lt;Listes!$A$64,Forfaitaires!$E450*Listes!$A$65,IF(Forfaitaires!$E450&gt;Listes!$D$64,Forfaitaires!$E450*Listes!$D$65,((Forfaitaires!$E450*Listes!$B$65)+Listes!$C$65)))))))</f>
        <v/>
      </c>
      <c r="N450" s="114" t="str">
        <f t="shared" si="13"/>
        <v/>
      </c>
      <c r="O450" s="106"/>
    </row>
    <row r="451" spans="1:15" ht="20.100000000000001" customHeight="1" x14ac:dyDescent="0.25">
      <c r="A451" s="51">
        <v>446</v>
      </c>
      <c r="B451" s="24"/>
      <c r="C451" s="24"/>
      <c r="D451" s="24"/>
      <c r="E451" s="24"/>
      <c r="F451" s="24"/>
      <c r="G451" s="139" t="str">
        <f>IF(C451="","",IF(C451="","",(VLOOKUP(C451,Listes!$B$31:$C$35,2,FALSE))))</f>
        <v/>
      </c>
      <c r="H451" s="24" t="str">
        <f t="shared" si="12"/>
        <v/>
      </c>
      <c r="I451" s="292"/>
      <c r="J451" s="114" t="str">
        <f>IF(G451="","",IF(G451="","",(VLOOKUP(G451,Listes!$C$31:$D$35,2,FALSE))))</f>
        <v/>
      </c>
      <c r="K451" s="111" t="str">
        <f>IF($G451="","",IF($C451=Listes!$B$32,IF(Forfaitaires!$E451&lt;=Listes!$B$53,(Forfaitaires!$E451*(VLOOKUP(Forfaitaires!$D451,Listes!$A$54:$E$60,2,FALSE))),IF(Forfaitaires!$E451&gt;Listes!$E$53,(Forfaitaires!$E451*(VLOOKUP(Forfaitaires!$D451,Listes!$A$54:$E$60,5,FALSE))),(Forfaitaires!$E451*(VLOOKUP(Forfaitaires!$D451,Listes!$A$54:$E$60,3,FALSE)))+(VLOOKUP(Forfaitaires!$D451,Listes!$A$54:$E$60,4,FALSE))))))</f>
        <v/>
      </c>
      <c r="L451" s="111" t="str">
        <f>IF($G451="","",IF($C451=Listes!$B$31,IF(Forfaitaires!$E451&lt;=Listes!$B$42,(Forfaitaires!$E451*(VLOOKUP(Forfaitaires!$D451,Listes!$A$43:$E$49,2,FALSE))),IF(Forfaitaires!$E451&gt;Listes!$D$42,(Forfaitaires!$E451*(VLOOKUP(Forfaitaires!$D451,Listes!$A$43:$E$49,5,FALSE))),(Forfaitaires!$E451*(VLOOKUP(Forfaitaires!$D451,Listes!$A$43:$E$49,3,FALSE)))+(VLOOKUP(Forfaitaires!$D451,Listes!$A$43:$E$49,4,FALSE))))))</f>
        <v/>
      </c>
      <c r="M451" s="111" t="str">
        <f>IF($G451="","",IF($C451=Listes!$B$34,Listes!$I$31,IF($C451=Listes!$B$35,(VLOOKUP(Forfaitaires!$F451,Listes!$E$31:$F$36,2,FALSE)),IF($C451=Listes!$B$33,IF(Forfaitaires!$E451&lt;Listes!$A$64,Forfaitaires!$E451*Listes!$A$65,IF(Forfaitaires!$E451&gt;Listes!$D$64,Forfaitaires!$E451*Listes!$D$65,((Forfaitaires!$E451*Listes!$B$65)+Listes!$C$65)))))))</f>
        <v/>
      </c>
      <c r="N451" s="114" t="str">
        <f t="shared" si="13"/>
        <v/>
      </c>
      <c r="O451" s="106"/>
    </row>
    <row r="452" spans="1:15" ht="20.100000000000001" customHeight="1" x14ac:dyDescent="0.25">
      <c r="A452" s="51">
        <v>447</v>
      </c>
      <c r="B452" s="24"/>
      <c r="C452" s="24"/>
      <c r="D452" s="24"/>
      <c r="E452" s="24"/>
      <c r="F452" s="24"/>
      <c r="G452" s="139" t="str">
        <f>IF(C452="","",IF(C452="","",(VLOOKUP(C452,Listes!$B$31:$C$35,2,FALSE))))</f>
        <v/>
      </c>
      <c r="H452" s="24" t="str">
        <f t="shared" si="12"/>
        <v/>
      </c>
      <c r="I452" s="292"/>
      <c r="J452" s="114" t="str">
        <f>IF(G452="","",IF(G452="","",(VLOOKUP(G452,Listes!$C$31:$D$35,2,FALSE))))</f>
        <v/>
      </c>
      <c r="K452" s="111" t="str">
        <f>IF($G452="","",IF($C452=Listes!$B$32,IF(Forfaitaires!$E452&lt;=Listes!$B$53,(Forfaitaires!$E452*(VLOOKUP(Forfaitaires!$D452,Listes!$A$54:$E$60,2,FALSE))),IF(Forfaitaires!$E452&gt;Listes!$E$53,(Forfaitaires!$E452*(VLOOKUP(Forfaitaires!$D452,Listes!$A$54:$E$60,5,FALSE))),(Forfaitaires!$E452*(VLOOKUP(Forfaitaires!$D452,Listes!$A$54:$E$60,3,FALSE)))+(VLOOKUP(Forfaitaires!$D452,Listes!$A$54:$E$60,4,FALSE))))))</f>
        <v/>
      </c>
      <c r="L452" s="111" t="str">
        <f>IF($G452="","",IF($C452=Listes!$B$31,IF(Forfaitaires!$E452&lt;=Listes!$B$42,(Forfaitaires!$E452*(VLOOKUP(Forfaitaires!$D452,Listes!$A$43:$E$49,2,FALSE))),IF(Forfaitaires!$E452&gt;Listes!$D$42,(Forfaitaires!$E452*(VLOOKUP(Forfaitaires!$D452,Listes!$A$43:$E$49,5,FALSE))),(Forfaitaires!$E452*(VLOOKUP(Forfaitaires!$D452,Listes!$A$43:$E$49,3,FALSE)))+(VLOOKUP(Forfaitaires!$D452,Listes!$A$43:$E$49,4,FALSE))))))</f>
        <v/>
      </c>
      <c r="M452" s="111" t="str">
        <f>IF($G452="","",IF($C452=Listes!$B$34,Listes!$I$31,IF($C452=Listes!$B$35,(VLOOKUP(Forfaitaires!$F452,Listes!$E$31:$F$36,2,FALSE)),IF($C452=Listes!$B$33,IF(Forfaitaires!$E452&lt;Listes!$A$64,Forfaitaires!$E452*Listes!$A$65,IF(Forfaitaires!$E452&gt;Listes!$D$64,Forfaitaires!$E452*Listes!$D$65,((Forfaitaires!$E452*Listes!$B$65)+Listes!$C$65)))))))</f>
        <v/>
      </c>
      <c r="N452" s="114" t="str">
        <f t="shared" si="13"/>
        <v/>
      </c>
      <c r="O452" s="106"/>
    </row>
    <row r="453" spans="1:15" ht="20.100000000000001" customHeight="1" x14ac:dyDescent="0.25">
      <c r="A453" s="51">
        <v>448</v>
      </c>
      <c r="B453" s="24"/>
      <c r="C453" s="24"/>
      <c r="D453" s="24"/>
      <c r="E453" s="24"/>
      <c r="F453" s="24"/>
      <c r="G453" s="139" t="str">
        <f>IF(C453="","",IF(C453="","",(VLOOKUP(C453,Listes!$B$31:$C$35,2,FALSE))))</f>
        <v/>
      </c>
      <c r="H453" s="24" t="str">
        <f t="shared" si="12"/>
        <v/>
      </c>
      <c r="I453" s="292"/>
      <c r="J453" s="114" t="str">
        <f>IF(G453="","",IF(G453="","",(VLOOKUP(G453,Listes!$C$31:$D$35,2,FALSE))))</f>
        <v/>
      </c>
      <c r="K453" s="111" t="str">
        <f>IF($G453="","",IF($C453=Listes!$B$32,IF(Forfaitaires!$E453&lt;=Listes!$B$53,(Forfaitaires!$E453*(VLOOKUP(Forfaitaires!$D453,Listes!$A$54:$E$60,2,FALSE))),IF(Forfaitaires!$E453&gt;Listes!$E$53,(Forfaitaires!$E453*(VLOOKUP(Forfaitaires!$D453,Listes!$A$54:$E$60,5,FALSE))),(Forfaitaires!$E453*(VLOOKUP(Forfaitaires!$D453,Listes!$A$54:$E$60,3,FALSE)))+(VLOOKUP(Forfaitaires!$D453,Listes!$A$54:$E$60,4,FALSE))))))</f>
        <v/>
      </c>
      <c r="L453" s="111" t="str">
        <f>IF($G453="","",IF($C453=Listes!$B$31,IF(Forfaitaires!$E453&lt;=Listes!$B$42,(Forfaitaires!$E453*(VLOOKUP(Forfaitaires!$D453,Listes!$A$43:$E$49,2,FALSE))),IF(Forfaitaires!$E453&gt;Listes!$D$42,(Forfaitaires!$E453*(VLOOKUP(Forfaitaires!$D453,Listes!$A$43:$E$49,5,FALSE))),(Forfaitaires!$E453*(VLOOKUP(Forfaitaires!$D453,Listes!$A$43:$E$49,3,FALSE)))+(VLOOKUP(Forfaitaires!$D453,Listes!$A$43:$E$49,4,FALSE))))))</f>
        <v/>
      </c>
      <c r="M453" s="111" t="str">
        <f>IF($G453="","",IF($C453=Listes!$B$34,Listes!$I$31,IF($C453=Listes!$B$35,(VLOOKUP(Forfaitaires!$F453,Listes!$E$31:$F$36,2,FALSE)),IF($C453=Listes!$B$33,IF(Forfaitaires!$E453&lt;Listes!$A$64,Forfaitaires!$E453*Listes!$A$65,IF(Forfaitaires!$E453&gt;Listes!$D$64,Forfaitaires!$E453*Listes!$D$65,((Forfaitaires!$E453*Listes!$B$65)+Listes!$C$65)))))))</f>
        <v/>
      </c>
      <c r="N453" s="114" t="str">
        <f t="shared" si="13"/>
        <v/>
      </c>
      <c r="O453" s="106"/>
    </row>
    <row r="454" spans="1:15" ht="20.100000000000001" customHeight="1" x14ac:dyDescent="0.25">
      <c r="A454" s="51">
        <v>449</v>
      </c>
      <c r="B454" s="24"/>
      <c r="C454" s="24"/>
      <c r="D454" s="24"/>
      <c r="E454" s="24"/>
      <c r="F454" s="24"/>
      <c r="G454" s="139" t="str">
        <f>IF(C454="","",IF(C454="","",(VLOOKUP(C454,Listes!$B$31:$C$35,2,FALSE))))</f>
        <v/>
      </c>
      <c r="H454" s="24" t="str">
        <f t="shared" ref="H454:H505" si="14">IF(G454="Frais de déplacement (barèmes kilométriques) ",1,"")</f>
        <v/>
      </c>
      <c r="I454" s="292"/>
      <c r="J454" s="114" t="str">
        <f>IF(G454="","",IF(G454="","",(VLOOKUP(G454,Listes!$C$31:$D$35,2,FALSE))))</f>
        <v/>
      </c>
      <c r="K454" s="111" t="str">
        <f>IF($G454="","",IF($C454=Listes!$B$32,IF(Forfaitaires!$E454&lt;=Listes!$B$53,(Forfaitaires!$E454*(VLOOKUP(Forfaitaires!$D454,Listes!$A$54:$E$60,2,FALSE))),IF(Forfaitaires!$E454&gt;Listes!$E$53,(Forfaitaires!$E454*(VLOOKUP(Forfaitaires!$D454,Listes!$A$54:$E$60,5,FALSE))),(Forfaitaires!$E454*(VLOOKUP(Forfaitaires!$D454,Listes!$A$54:$E$60,3,FALSE)))+(VLOOKUP(Forfaitaires!$D454,Listes!$A$54:$E$60,4,FALSE))))))</f>
        <v/>
      </c>
      <c r="L454" s="111" t="str">
        <f>IF($G454="","",IF($C454=Listes!$B$31,IF(Forfaitaires!$E454&lt;=Listes!$B$42,(Forfaitaires!$E454*(VLOOKUP(Forfaitaires!$D454,Listes!$A$43:$E$49,2,FALSE))),IF(Forfaitaires!$E454&gt;Listes!$D$42,(Forfaitaires!$E454*(VLOOKUP(Forfaitaires!$D454,Listes!$A$43:$E$49,5,FALSE))),(Forfaitaires!$E454*(VLOOKUP(Forfaitaires!$D454,Listes!$A$43:$E$49,3,FALSE)))+(VLOOKUP(Forfaitaires!$D454,Listes!$A$43:$E$49,4,FALSE))))))</f>
        <v/>
      </c>
      <c r="M454" s="111" t="str">
        <f>IF($G454="","",IF($C454=Listes!$B$34,Listes!$I$31,IF($C454=Listes!$B$35,(VLOOKUP(Forfaitaires!$F454,Listes!$E$31:$F$36,2,FALSE)),IF($C454=Listes!$B$33,IF(Forfaitaires!$E454&lt;Listes!$A$64,Forfaitaires!$E454*Listes!$A$65,IF(Forfaitaires!$E454&gt;Listes!$D$64,Forfaitaires!$E454*Listes!$D$65,((Forfaitaires!$E454*Listes!$B$65)+Listes!$C$65)))))))</f>
        <v/>
      </c>
      <c r="N454" s="114" t="str">
        <f t="shared" ref="N454:N505" si="15">IF($H454="","",($M454+$L454+$K454)*$H454)</f>
        <v/>
      </c>
      <c r="O454" s="106"/>
    </row>
    <row r="455" spans="1:15" ht="20.100000000000001" customHeight="1" x14ac:dyDescent="0.25">
      <c r="A455" s="51">
        <v>450</v>
      </c>
      <c r="B455" s="24"/>
      <c r="C455" s="24"/>
      <c r="D455" s="24"/>
      <c r="E455" s="24"/>
      <c r="F455" s="24"/>
      <c r="G455" s="139" t="str">
        <f>IF(C455="","",IF(C455="","",(VLOOKUP(C455,Listes!$B$31:$C$35,2,FALSE))))</f>
        <v/>
      </c>
      <c r="H455" s="24" t="str">
        <f t="shared" si="14"/>
        <v/>
      </c>
      <c r="I455" s="292"/>
      <c r="J455" s="114" t="str">
        <f>IF(G455="","",IF(G455="","",(VLOOKUP(G455,Listes!$C$31:$D$35,2,FALSE))))</f>
        <v/>
      </c>
      <c r="K455" s="111" t="str">
        <f>IF($G455="","",IF($C455=Listes!$B$32,IF(Forfaitaires!$E455&lt;=Listes!$B$53,(Forfaitaires!$E455*(VLOOKUP(Forfaitaires!$D455,Listes!$A$54:$E$60,2,FALSE))),IF(Forfaitaires!$E455&gt;Listes!$E$53,(Forfaitaires!$E455*(VLOOKUP(Forfaitaires!$D455,Listes!$A$54:$E$60,5,FALSE))),(Forfaitaires!$E455*(VLOOKUP(Forfaitaires!$D455,Listes!$A$54:$E$60,3,FALSE)))+(VLOOKUP(Forfaitaires!$D455,Listes!$A$54:$E$60,4,FALSE))))))</f>
        <v/>
      </c>
      <c r="L455" s="111" t="str">
        <f>IF($G455="","",IF($C455=Listes!$B$31,IF(Forfaitaires!$E455&lt;=Listes!$B$42,(Forfaitaires!$E455*(VLOOKUP(Forfaitaires!$D455,Listes!$A$43:$E$49,2,FALSE))),IF(Forfaitaires!$E455&gt;Listes!$D$42,(Forfaitaires!$E455*(VLOOKUP(Forfaitaires!$D455,Listes!$A$43:$E$49,5,FALSE))),(Forfaitaires!$E455*(VLOOKUP(Forfaitaires!$D455,Listes!$A$43:$E$49,3,FALSE)))+(VLOOKUP(Forfaitaires!$D455,Listes!$A$43:$E$49,4,FALSE))))))</f>
        <v/>
      </c>
      <c r="M455" s="111" t="str">
        <f>IF($G455="","",IF($C455=Listes!$B$34,Listes!$I$31,IF($C455=Listes!$B$35,(VLOOKUP(Forfaitaires!$F455,Listes!$E$31:$F$36,2,FALSE)),IF($C455=Listes!$B$33,IF(Forfaitaires!$E455&lt;Listes!$A$64,Forfaitaires!$E455*Listes!$A$65,IF(Forfaitaires!$E455&gt;Listes!$D$64,Forfaitaires!$E455*Listes!$D$65,((Forfaitaires!$E455*Listes!$B$65)+Listes!$C$65)))))))</f>
        <v/>
      </c>
      <c r="N455" s="114" t="str">
        <f t="shared" si="15"/>
        <v/>
      </c>
      <c r="O455" s="106"/>
    </row>
    <row r="456" spans="1:15" ht="20.100000000000001" customHeight="1" x14ac:dyDescent="0.25">
      <c r="A456" s="51">
        <v>451</v>
      </c>
      <c r="B456" s="24"/>
      <c r="C456" s="24"/>
      <c r="D456" s="24"/>
      <c r="E456" s="24"/>
      <c r="F456" s="24"/>
      <c r="G456" s="139" t="str">
        <f>IF(C456="","",IF(C456="","",(VLOOKUP(C456,Listes!$B$31:$C$35,2,FALSE))))</f>
        <v/>
      </c>
      <c r="H456" s="24" t="str">
        <f t="shared" si="14"/>
        <v/>
      </c>
      <c r="I456" s="292"/>
      <c r="J456" s="114" t="str">
        <f>IF(G456="","",IF(G456="","",(VLOOKUP(G456,Listes!$C$31:$D$35,2,FALSE))))</f>
        <v/>
      </c>
      <c r="K456" s="111" t="str">
        <f>IF($G456="","",IF($C456=Listes!$B$32,IF(Forfaitaires!$E456&lt;=Listes!$B$53,(Forfaitaires!$E456*(VLOOKUP(Forfaitaires!$D456,Listes!$A$54:$E$60,2,FALSE))),IF(Forfaitaires!$E456&gt;Listes!$E$53,(Forfaitaires!$E456*(VLOOKUP(Forfaitaires!$D456,Listes!$A$54:$E$60,5,FALSE))),(Forfaitaires!$E456*(VLOOKUP(Forfaitaires!$D456,Listes!$A$54:$E$60,3,FALSE)))+(VLOOKUP(Forfaitaires!$D456,Listes!$A$54:$E$60,4,FALSE))))))</f>
        <v/>
      </c>
      <c r="L456" s="111" t="str">
        <f>IF($G456="","",IF($C456=Listes!$B$31,IF(Forfaitaires!$E456&lt;=Listes!$B$42,(Forfaitaires!$E456*(VLOOKUP(Forfaitaires!$D456,Listes!$A$43:$E$49,2,FALSE))),IF(Forfaitaires!$E456&gt;Listes!$D$42,(Forfaitaires!$E456*(VLOOKUP(Forfaitaires!$D456,Listes!$A$43:$E$49,5,FALSE))),(Forfaitaires!$E456*(VLOOKUP(Forfaitaires!$D456,Listes!$A$43:$E$49,3,FALSE)))+(VLOOKUP(Forfaitaires!$D456,Listes!$A$43:$E$49,4,FALSE))))))</f>
        <v/>
      </c>
      <c r="M456" s="111" t="str">
        <f>IF($G456="","",IF($C456=Listes!$B$34,Listes!$I$31,IF($C456=Listes!$B$35,(VLOOKUP(Forfaitaires!$F456,Listes!$E$31:$F$36,2,FALSE)),IF($C456=Listes!$B$33,IF(Forfaitaires!$E456&lt;Listes!$A$64,Forfaitaires!$E456*Listes!$A$65,IF(Forfaitaires!$E456&gt;Listes!$D$64,Forfaitaires!$E456*Listes!$D$65,((Forfaitaires!$E456*Listes!$B$65)+Listes!$C$65)))))))</f>
        <v/>
      </c>
      <c r="N456" s="114" t="str">
        <f t="shared" si="15"/>
        <v/>
      </c>
      <c r="O456" s="106"/>
    </row>
    <row r="457" spans="1:15" ht="20.100000000000001" customHeight="1" x14ac:dyDescent="0.25">
      <c r="A457" s="51">
        <v>452</v>
      </c>
      <c r="B457" s="24"/>
      <c r="C457" s="24"/>
      <c r="D457" s="24"/>
      <c r="E457" s="24"/>
      <c r="F457" s="24"/>
      <c r="G457" s="139" t="str">
        <f>IF(C457="","",IF(C457="","",(VLOOKUP(C457,Listes!$B$31:$C$35,2,FALSE))))</f>
        <v/>
      </c>
      <c r="H457" s="24" t="str">
        <f t="shared" si="14"/>
        <v/>
      </c>
      <c r="I457" s="292"/>
      <c r="J457" s="114" t="str">
        <f>IF(G457="","",IF(G457="","",(VLOOKUP(G457,Listes!$C$31:$D$35,2,FALSE))))</f>
        <v/>
      </c>
      <c r="K457" s="111" t="str">
        <f>IF($G457="","",IF($C457=Listes!$B$32,IF(Forfaitaires!$E457&lt;=Listes!$B$53,(Forfaitaires!$E457*(VLOOKUP(Forfaitaires!$D457,Listes!$A$54:$E$60,2,FALSE))),IF(Forfaitaires!$E457&gt;Listes!$E$53,(Forfaitaires!$E457*(VLOOKUP(Forfaitaires!$D457,Listes!$A$54:$E$60,5,FALSE))),(Forfaitaires!$E457*(VLOOKUP(Forfaitaires!$D457,Listes!$A$54:$E$60,3,FALSE)))+(VLOOKUP(Forfaitaires!$D457,Listes!$A$54:$E$60,4,FALSE))))))</f>
        <v/>
      </c>
      <c r="L457" s="111" t="str">
        <f>IF($G457="","",IF($C457=Listes!$B$31,IF(Forfaitaires!$E457&lt;=Listes!$B$42,(Forfaitaires!$E457*(VLOOKUP(Forfaitaires!$D457,Listes!$A$43:$E$49,2,FALSE))),IF(Forfaitaires!$E457&gt;Listes!$D$42,(Forfaitaires!$E457*(VLOOKUP(Forfaitaires!$D457,Listes!$A$43:$E$49,5,FALSE))),(Forfaitaires!$E457*(VLOOKUP(Forfaitaires!$D457,Listes!$A$43:$E$49,3,FALSE)))+(VLOOKUP(Forfaitaires!$D457,Listes!$A$43:$E$49,4,FALSE))))))</f>
        <v/>
      </c>
      <c r="M457" s="111" t="str">
        <f>IF($G457="","",IF($C457=Listes!$B$34,Listes!$I$31,IF($C457=Listes!$B$35,(VLOOKUP(Forfaitaires!$F457,Listes!$E$31:$F$36,2,FALSE)),IF($C457=Listes!$B$33,IF(Forfaitaires!$E457&lt;Listes!$A$64,Forfaitaires!$E457*Listes!$A$65,IF(Forfaitaires!$E457&gt;Listes!$D$64,Forfaitaires!$E457*Listes!$D$65,((Forfaitaires!$E457*Listes!$B$65)+Listes!$C$65)))))))</f>
        <v/>
      </c>
      <c r="N457" s="114" t="str">
        <f t="shared" si="15"/>
        <v/>
      </c>
      <c r="O457" s="106"/>
    </row>
    <row r="458" spans="1:15" ht="20.100000000000001" customHeight="1" x14ac:dyDescent="0.25">
      <c r="A458" s="51">
        <v>453</v>
      </c>
      <c r="B458" s="24"/>
      <c r="C458" s="24"/>
      <c r="D458" s="24"/>
      <c r="E458" s="24"/>
      <c r="F458" s="24"/>
      <c r="G458" s="139" t="str">
        <f>IF(C458="","",IF(C458="","",(VLOOKUP(C458,Listes!$B$31:$C$35,2,FALSE))))</f>
        <v/>
      </c>
      <c r="H458" s="24" t="str">
        <f t="shared" si="14"/>
        <v/>
      </c>
      <c r="I458" s="292"/>
      <c r="J458" s="114" t="str">
        <f>IF(G458="","",IF(G458="","",(VLOOKUP(G458,Listes!$C$31:$D$35,2,FALSE))))</f>
        <v/>
      </c>
      <c r="K458" s="111" t="str">
        <f>IF($G458="","",IF($C458=Listes!$B$32,IF(Forfaitaires!$E458&lt;=Listes!$B$53,(Forfaitaires!$E458*(VLOOKUP(Forfaitaires!$D458,Listes!$A$54:$E$60,2,FALSE))),IF(Forfaitaires!$E458&gt;Listes!$E$53,(Forfaitaires!$E458*(VLOOKUP(Forfaitaires!$D458,Listes!$A$54:$E$60,5,FALSE))),(Forfaitaires!$E458*(VLOOKUP(Forfaitaires!$D458,Listes!$A$54:$E$60,3,FALSE)))+(VLOOKUP(Forfaitaires!$D458,Listes!$A$54:$E$60,4,FALSE))))))</f>
        <v/>
      </c>
      <c r="L458" s="111" t="str">
        <f>IF($G458="","",IF($C458=Listes!$B$31,IF(Forfaitaires!$E458&lt;=Listes!$B$42,(Forfaitaires!$E458*(VLOOKUP(Forfaitaires!$D458,Listes!$A$43:$E$49,2,FALSE))),IF(Forfaitaires!$E458&gt;Listes!$D$42,(Forfaitaires!$E458*(VLOOKUP(Forfaitaires!$D458,Listes!$A$43:$E$49,5,FALSE))),(Forfaitaires!$E458*(VLOOKUP(Forfaitaires!$D458,Listes!$A$43:$E$49,3,FALSE)))+(VLOOKUP(Forfaitaires!$D458,Listes!$A$43:$E$49,4,FALSE))))))</f>
        <v/>
      </c>
      <c r="M458" s="111" t="str">
        <f>IF($G458="","",IF($C458=Listes!$B$34,Listes!$I$31,IF($C458=Listes!$B$35,(VLOOKUP(Forfaitaires!$F458,Listes!$E$31:$F$36,2,FALSE)),IF($C458=Listes!$B$33,IF(Forfaitaires!$E458&lt;Listes!$A$64,Forfaitaires!$E458*Listes!$A$65,IF(Forfaitaires!$E458&gt;Listes!$D$64,Forfaitaires!$E458*Listes!$D$65,((Forfaitaires!$E458*Listes!$B$65)+Listes!$C$65)))))))</f>
        <v/>
      </c>
      <c r="N458" s="114" t="str">
        <f t="shared" si="15"/>
        <v/>
      </c>
      <c r="O458" s="106"/>
    </row>
    <row r="459" spans="1:15" ht="20.100000000000001" customHeight="1" x14ac:dyDescent="0.25">
      <c r="A459" s="51">
        <v>454</v>
      </c>
      <c r="B459" s="24"/>
      <c r="C459" s="24"/>
      <c r="D459" s="24"/>
      <c r="E459" s="24"/>
      <c r="F459" s="24"/>
      <c r="G459" s="139" t="str">
        <f>IF(C459="","",IF(C459="","",(VLOOKUP(C459,Listes!$B$31:$C$35,2,FALSE))))</f>
        <v/>
      </c>
      <c r="H459" s="24" t="str">
        <f t="shared" si="14"/>
        <v/>
      </c>
      <c r="I459" s="292"/>
      <c r="J459" s="114" t="str">
        <f>IF(G459="","",IF(G459="","",(VLOOKUP(G459,Listes!$C$31:$D$35,2,FALSE))))</f>
        <v/>
      </c>
      <c r="K459" s="111" t="str">
        <f>IF($G459="","",IF($C459=Listes!$B$32,IF(Forfaitaires!$E459&lt;=Listes!$B$53,(Forfaitaires!$E459*(VLOOKUP(Forfaitaires!$D459,Listes!$A$54:$E$60,2,FALSE))),IF(Forfaitaires!$E459&gt;Listes!$E$53,(Forfaitaires!$E459*(VLOOKUP(Forfaitaires!$D459,Listes!$A$54:$E$60,5,FALSE))),(Forfaitaires!$E459*(VLOOKUP(Forfaitaires!$D459,Listes!$A$54:$E$60,3,FALSE)))+(VLOOKUP(Forfaitaires!$D459,Listes!$A$54:$E$60,4,FALSE))))))</f>
        <v/>
      </c>
      <c r="L459" s="111" t="str">
        <f>IF($G459="","",IF($C459=Listes!$B$31,IF(Forfaitaires!$E459&lt;=Listes!$B$42,(Forfaitaires!$E459*(VLOOKUP(Forfaitaires!$D459,Listes!$A$43:$E$49,2,FALSE))),IF(Forfaitaires!$E459&gt;Listes!$D$42,(Forfaitaires!$E459*(VLOOKUP(Forfaitaires!$D459,Listes!$A$43:$E$49,5,FALSE))),(Forfaitaires!$E459*(VLOOKUP(Forfaitaires!$D459,Listes!$A$43:$E$49,3,FALSE)))+(VLOOKUP(Forfaitaires!$D459,Listes!$A$43:$E$49,4,FALSE))))))</f>
        <v/>
      </c>
      <c r="M459" s="111" t="str">
        <f>IF($G459="","",IF($C459=Listes!$B$34,Listes!$I$31,IF($C459=Listes!$B$35,(VLOOKUP(Forfaitaires!$F459,Listes!$E$31:$F$36,2,FALSE)),IF($C459=Listes!$B$33,IF(Forfaitaires!$E459&lt;Listes!$A$64,Forfaitaires!$E459*Listes!$A$65,IF(Forfaitaires!$E459&gt;Listes!$D$64,Forfaitaires!$E459*Listes!$D$65,((Forfaitaires!$E459*Listes!$B$65)+Listes!$C$65)))))))</f>
        <v/>
      </c>
      <c r="N459" s="114" t="str">
        <f t="shared" si="15"/>
        <v/>
      </c>
      <c r="O459" s="106"/>
    </row>
    <row r="460" spans="1:15" ht="20.100000000000001" customHeight="1" x14ac:dyDescent="0.25">
      <c r="A460" s="51">
        <v>455</v>
      </c>
      <c r="B460" s="24"/>
      <c r="C460" s="24"/>
      <c r="D460" s="24"/>
      <c r="E460" s="24"/>
      <c r="F460" s="24"/>
      <c r="G460" s="139" t="str">
        <f>IF(C460="","",IF(C460="","",(VLOOKUP(C460,Listes!$B$31:$C$35,2,FALSE))))</f>
        <v/>
      </c>
      <c r="H460" s="24" t="str">
        <f t="shared" si="14"/>
        <v/>
      </c>
      <c r="I460" s="292"/>
      <c r="J460" s="114" t="str">
        <f>IF(G460="","",IF(G460="","",(VLOOKUP(G460,Listes!$C$31:$D$35,2,FALSE))))</f>
        <v/>
      </c>
      <c r="K460" s="111" t="str">
        <f>IF($G460="","",IF($C460=Listes!$B$32,IF(Forfaitaires!$E460&lt;=Listes!$B$53,(Forfaitaires!$E460*(VLOOKUP(Forfaitaires!$D460,Listes!$A$54:$E$60,2,FALSE))),IF(Forfaitaires!$E460&gt;Listes!$E$53,(Forfaitaires!$E460*(VLOOKUP(Forfaitaires!$D460,Listes!$A$54:$E$60,5,FALSE))),(Forfaitaires!$E460*(VLOOKUP(Forfaitaires!$D460,Listes!$A$54:$E$60,3,FALSE)))+(VLOOKUP(Forfaitaires!$D460,Listes!$A$54:$E$60,4,FALSE))))))</f>
        <v/>
      </c>
      <c r="L460" s="111" t="str">
        <f>IF($G460="","",IF($C460=Listes!$B$31,IF(Forfaitaires!$E460&lt;=Listes!$B$42,(Forfaitaires!$E460*(VLOOKUP(Forfaitaires!$D460,Listes!$A$43:$E$49,2,FALSE))),IF(Forfaitaires!$E460&gt;Listes!$D$42,(Forfaitaires!$E460*(VLOOKUP(Forfaitaires!$D460,Listes!$A$43:$E$49,5,FALSE))),(Forfaitaires!$E460*(VLOOKUP(Forfaitaires!$D460,Listes!$A$43:$E$49,3,FALSE)))+(VLOOKUP(Forfaitaires!$D460,Listes!$A$43:$E$49,4,FALSE))))))</f>
        <v/>
      </c>
      <c r="M460" s="111" t="str">
        <f>IF($G460="","",IF($C460=Listes!$B$34,Listes!$I$31,IF($C460=Listes!$B$35,(VLOOKUP(Forfaitaires!$F460,Listes!$E$31:$F$36,2,FALSE)),IF($C460=Listes!$B$33,IF(Forfaitaires!$E460&lt;Listes!$A$64,Forfaitaires!$E460*Listes!$A$65,IF(Forfaitaires!$E460&gt;Listes!$D$64,Forfaitaires!$E460*Listes!$D$65,((Forfaitaires!$E460*Listes!$B$65)+Listes!$C$65)))))))</f>
        <v/>
      </c>
      <c r="N460" s="114" t="str">
        <f t="shared" si="15"/>
        <v/>
      </c>
      <c r="O460" s="106"/>
    </row>
    <row r="461" spans="1:15" ht="20.100000000000001" customHeight="1" x14ac:dyDescent="0.25">
      <c r="A461" s="51">
        <v>456</v>
      </c>
      <c r="B461" s="24"/>
      <c r="C461" s="24"/>
      <c r="D461" s="24"/>
      <c r="E461" s="24"/>
      <c r="F461" s="24"/>
      <c r="G461" s="139" t="str">
        <f>IF(C461="","",IF(C461="","",(VLOOKUP(C461,Listes!$B$31:$C$35,2,FALSE))))</f>
        <v/>
      </c>
      <c r="H461" s="24" t="str">
        <f t="shared" si="14"/>
        <v/>
      </c>
      <c r="I461" s="292"/>
      <c r="J461" s="114" t="str">
        <f>IF(G461="","",IF(G461="","",(VLOOKUP(G461,Listes!$C$31:$D$35,2,FALSE))))</f>
        <v/>
      </c>
      <c r="K461" s="111" t="str">
        <f>IF($G461="","",IF($C461=Listes!$B$32,IF(Forfaitaires!$E461&lt;=Listes!$B$53,(Forfaitaires!$E461*(VLOOKUP(Forfaitaires!$D461,Listes!$A$54:$E$60,2,FALSE))),IF(Forfaitaires!$E461&gt;Listes!$E$53,(Forfaitaires!$E461*(VLOOKUP(Forfaitaires!$D461,Listes!$A$54:$E$60,5,FALSE))),(Forfaitaires!$E461*(VLOOKUP(Forfaitaires!$D461,Listes!$A$54:$E$60,3,FALSE)))+(VLOOKUP(Forfaitaires!$D461,Listes!$A$54:$E$60,4,FALSE))))))</f>
        <v/>
      </c>
      <c r="L461" s="111" t="str">
        <f>IF($G461="","",IF($C461=Listes!$B$31,IF(Forfaitaires!$E461&lt;=Listes!$B$42,(Forfaitaires!$E461*(VLOOKUP(Forfaitaires!$D461,Listes!$A$43:$E$49,2,FALSE))),IF(Forfaitaires!$E461&gt;Listes!$D$42,(Forfaitaires!$E461*(VLOOKUP(Forfaitaires!$D461,Listes!$A$43:$E$49,5,FALSE))),(Forfaitaires!$E461*(VLOOKUP(Forfaitaires!$D461,Listes!$A$43:$E$49,3,FALSE)))+(VLOOKUP(Forfaitaires!$D461,Listes!$A$43:$E$49,4,FALSE))))))</f>
        <v/>
      </c>
      <c r="M461" s="111" t="str">
        <f>IF($G461="","",IF($C461=Listes!$B$34,Listes!$I$31,IF($C461=Listes!$B$35,(VLOOKUP(Forfaitaires!$F461,Listes!$E$31:$F$36,2,FALSE)),IF($C461=Listes!$B$33,IF(Forfaitaires!$E461&lt;Listes!$A$64,Forfaitaires!$E461*Listes!$A$65,IF(Forfaitaires!$E461&gt;Listes!$D$64,Forfaitaires!$E461*Listes!$D$65,((Forfaitaires!$E461*Listes!$B$65)+Listes!$C$65)))))))</f>
        <v/>
      </c>
      <c r="N461" s="114" t="str">
        <f t="shared" si="15"/>
        <v/>
      </c>
      <c r="O461" s="106"/>
    </row>
    <row r="462" spans="1:15" ht="20.100000000000001" customHeight="1" x14ac:dyDescent="0.25">
      <c r="A462" s="51">
        <v>457</v>
      </c>
      <c r="B462" s="24"/>
      <c r="C462" s="24"/>
      <c r="D462" s="24"/>
      <c r="E462" s="24"/>
      <c r="F462" s="24"/>
      <c r="G462" s="139" t="str">
        <f>IF(C462="","",IF(C462="","",(VLOOKUP(C462,Listes!$B$31:$C$35,2,FALSE))))</f>
        <v/>
      </c>
      <c r="H462" s="24" t="str">
        <f t="shared" si="14"/>
        <v/>
      </c>
      <c r="I462" s="292"/>
      <c r="J462" s="114" t="str">
        <f>IF(G462="","",IF(G462="","",(VLOOKUP(G462,Listes!$C$31:$D$35,2,FALSE))))</f>
        <v/>
      </c>
      <c r="K462" s="111" t="str">
        <f>IF($G462="","",IF($C462=Listes!$B$32,IF(Forfaitaires!$E462&lt;=Listes!$B$53,(Forfaitaires!$E462*(VLOOKUP(Forfaitaires!$D462,Listes!$A$54:$E$60,2,FALSE))),IF(Forfaitaires!$E462&gt;Listes!$E$53,(Forfaitaires!$E462*(VLOOKUP(Forfaitaires!$D462,Listes!$A$54:$E$60,5,FALSE))),(Forfaitaires!$E462*(VLOOKUP(Forfaitaires!$D462,Listes!$A$54:$E$60,3,FALSE)))+(VLOOKUP(Forfaitaires!$D462,Listes!$A$54:$E$60,4,FALSE))))))</f>
        <v/>
      </c>
      <c r="L462" s="111" t="str">
        <f>IF($G462="","",IF($C462=Listes!$B$31,IF(Forfaitaires!$E462&lt;=Listes!$B$42,(Forfaitaires!$E462*(VLOOKUP(Forfaitaires!$D462,Listes!$A$43:$E$49,2,FALSE))),IF(Forfaitaires!$E462&gt;Listes!$D$42,(Forfaitaires!$E462*(VLOOKUP(Forfaitaires!$D462,Listes!$A$43:$E$49,5,FALSE))),(Forfaitaires!$E462*(VLOOKUP(Forfaitaires!$D462,Listes!$A$43:$E$49,3,FALSE)))+(VLOOKUP(Forfaitaires!$D462,Listes!$A$43:$E$49,4,FALSE))))))</f>
        <v/>
      </c>
      <c r="M462" s="111" t="str">
        <f>IF($G462="","",IF($C462=Listes!$B$34,Listes!$I$31,IF($C462=Listes!$B$35,(VLOOKUP(Forfaitaires!$F462,Listes!$E$31:$F$36,2,FALSE)),IF($C462=Listes!$B$33,IF(Forfaitaires!$E462&lt;Listes!$A$64,Forfaitaires!$E462*Listes!$A$65,IF(Forfaitaires!$E462&gt;Listes!$D$64,Forfaitaires!$E462*Listes!$D$65,((Forfaitaires!$E462*Listes!$B$65)+Listes!$C$65)))))))</f>
        <v/>
      </c>
      <c r="N462" s="114" t="str">
        <f t="shared" si="15"/>
        <v/>
      </c>
      <c r="O462" s="106"/>
    </row>
    <row r="463" spans="1:15" ht="20.100000000000001" customHeight="1" x14ac:dyDescent="0.25">
      <c r="A463" s="51">
        <v>458</v>
      </c>
      <c r="B463" s="24"/>
      <c r="C463" s="24"/>
      <c r="D463" s="24"/>
      <c r="E463" s="24"/>
      <c r="F463" s="24"/>
      <c r="G463" s="139" t="str">
        <f>IF(C463="","",IF(C463="","",(VLOOKUP(C463,Listes!$B$31:$C$35,2,FALSE))))</f>
        <v/>
      </c>
      <c r="H463" s="24" t="str">
        <f t="shared" si="14"/>
        <v/>
      </c>
      <c r="I463" s="292"/>
      <c r="J463" s="114" t="str">
        <f>IF(G463="","",IF(G463="","",(VLOOKUP(G463,Listes!$C$31:$D$35,2,FALSE))))</f>
        <v/>
      </c>
      <c r="K463" s="111" t="str">
        <f>IF($G463="","",IF($C463=Listes!$B$32,IF(Forfaitaires!$E463&lt;=Listes!$B$53,(Forfaitaires!$E463*(VLOOKUP(Forfaitaires!$D463,Listes!$A$54:$E$60,2,FALSE))),IF(Forfaitaires!$E463&gt;Listes!$E$53,(Forfaitaires!$E463*(VLOOKUP(Forfaitaires!$D463,Listes!$A$54:$E$60,5,FALSE))),(Forfaitaires!$E463*(VLOOKUP(Forfaitaires!$D463,Listes!$A$54:$E$60,3,FALSE)))+(VLOOKUP(Forfaitaires!$D463,Listes!$A$54:$E$60,4,FALSE))))))</f>
        <v/>
      </c>
      <c r="L463" s="111" t="str">
        <f>IF($G463="","",IF($C463=Listes!$B$31,IF(Forfaitaires!$E463&lt;=Listes!$B$42,(Forfaitaires!$E463*(VLOOKUP(Forfaitaires!$D463,Listes!$A$43:$E$49,2,FALSE))),IF(Forfaitaires!$E463&gt;Listes!$D$42,(Forfaitaires!$E463*(VLOOKUP(Forfaitaires!$D463,Listes!$A$43:$E$49,5,FALSE))),(Forfaitaires!$E463*(VLOOKUP(Forfaitaires!$D463,Listes!$A$43:$E$49,3,FALSE)))+(VLOOKUP(Forfaitaires!$D463,Listes!$A$43:$E$49,4,FALSE))))))</f>
        <v/>
      </c>
      <c r="M463" s="111" t="str">
        <f>IF($G463="","",IF($C463=Listes!$B$34,Listes!$I$31,IF($C463=Listes!$B$35,(VLOOKUP(Forfaitaires!$F463,Listes!$E$31:$F$36,2,FALSE)),IF($C463=Listes!$B$33,IF(Forfaitaires!$E463&lt;Listes!$A$64,Forfaitaires!$E463*Listes!$A$65,IF(Forfaitaires!$E463&gt;Listes!$D$64,Forfaitaires!$E463*Listes!$D$65,((Forfaitaires!$E463*Listes!$B$65)+Listes!$C$65)))))))</f>
        <v/>
      </c>
      <c r="N463" s="114" t="str">
        <f t="shared" si="15"/>
        <v/>
      </c>
      <c r="O463" s="106"/>
    </row>
    <row r="464" spans="1:15" ht="20.100000000000001" customHeight="1" x14ac:dyDescent="0.25">
      <c r="A464" s="51">
        <v>459</v>
      </c>
      <c r="B464" s="24"/>
      <c r="C464" s="24"/>
      <c r="D464" s="24"/>
      <c r="E464" s="24"/>
      <c r="F464" s="24"/>
      <c r="G464" s="139" t="str">
        <f>IF(C464="","",IF(C464="","",(VLOOKUP(C464,Listes!$B$31:$C$35,2,FALSE))))</f>
        <v/>
      </c>
      <c r="H464" s="24" t="str">
        <f t="shared" si="14"/>
        <v/>
      </c>
      <c r="I464" s="292"/>
      <c r="J464" s="114" t="str">
        <f>IF(G464="","",IF(G464="","",(VLOOKUP(G464,Listes!$C$31:$D$35,2,FALSE))))</f>
        <v/>
      </c>
      <c r="K464" s="111" t="str">
        <f>IF($G464="","",IF($C464=Listes!$B$32,IF(Forfaitaires!$E464&lt;=Listes!$B$53,(Forfaitaires!$E464*(VLOOKUP(Forfaitaires!$D464,Listes!$A$54:$E$60,2,FALSE))),IF(Forfaitaires!$E464&gt;Listes!$E$53,(Forfaitaires!$E464*(VLOOKUP(Forfaitaires!$D464,Listes!$A$54:$E$60,5,FALSE))),(Forfaitaires!$E464*(VLOOKUP(Forfaitaires!$D464,Listes!$A$54:$E$60,3,FALSE)))+(VLOOKUP(Forfaitaires!$D464,Listes!$A$54:$E$60,4,FALSE))))))</f>
        <v/>
      </c>
      <c r="L464" s="111" t="str">
        <f>IF($G464="","",IF($C464=Listes!$B$31,IF(Forfaitaires!$E464&lt;=Listes!$B$42,(Forfaitaires!$E464*(VLOOKUP(Forfaitaires!$D464,Listes!$A$43:$E$49,2,FALSE))),IF(Forfaitaires!$E464&gt;Listes!$D$42,(Forfaitaires!$E464*(VLOOKUP(Forfaitaires!$D464,Listes!$A$43:$E$49,5,FALSE))),(Forfaitaires!$E464*(VLOOKUP(Forfaitaires!$D464,Listes!$A$43:$E$49,3,FALSE)))+(VLOOKUP(Forfaitaires!$D464,Listes!$A$43:$E$49,4,FALSE))))))</f>
        <v/>
      </c>
      <c r="M464" s="111" t="str">
        <f>IF($G464="","",IF($C464=Listes!$B$34,Listes!$I$31,IF($C464=Listes!$B$35,(VLOOKUP(Forfaitaires!$F464,Listes!$E$31:$F$36,2,FALSE)),IF($C464=Listes!$B$33,IF(Forfaitaires!$E464&lt;Listes!$A$64,Forfaitaires!$E464*Listes!$A$65,IF(Forfaitaires!$E464&gt;Listes!$D$64,Forfaitaires!$E464*Listes!$D$65,((Forfaitaires!$E464*Listes!$B$65)+Listes!$C$65)))))))</f>
        <v/>
      </c>
      <c r="N464" s="114" t="str">
        <f t="shared" si="15"/>
        <v/>
      </c>
      <c r="O464" s="106"/>
    </row>
    <row r="465" spans="1:15" ht="20.100000000000001" customHeight="1" x14ac:dyDescent="0.25">
      <c r="A465" s="51">
        <v>460</v>
      </c>
      <c r="B465" s="24"/>
      <c r="C465" s="24"/>
      <c r="D465" s="24"/>
      <c r="E465" s="24"/>
      <c r="F465" s="24"/>
      <c r="G465" s="139" t="str">
        <f>IF(C465="","",IF(C465="","",(VLOOKUP(C465,Listes!$B$31:$C$35,2,FALSE))))</f>
        <v/>
      </c>
      <c r="H465" s="24" t="str">
        <f t="shared" si="14"/>
        <v/>
      </c>
      <c r="I465" s="292"/>
      <c r="J465" s="114" t="str">
        <f>IF(G465="","",IF(G465="","",(VLOOKUP(G465,Listes!$C$31:$D$35,2,FALSE))))</f>
        <v/>
      </c>
      <c r="K465" s="111" t="str">
        <f>IF($G465="","",IF($C465=Listes!$B$32,IF(Forfaitaires!$E465&lt;=Listes!$B$53,(Forfaitaires!$E465*(VLOOKUP(Forfaitaires!$D465,Listes!$A$54:$E$60,2,FALSE))),IF(Forfaitaires!$E465&gt;Listes!$E$53,(Forfaitaires!$E465*(VLOOKUP(Forfaitaires!$D465,Listes!$A$54:$E$60,5,FALSE))),(Forfaitaires!$E465*(VLOOKUP(Forfaitaires!$D465,Listes!$A$54:$E$60,3,FALSE)))+(VLOOKUP(Forfaitaires!$D465,Listes!$A$54:$E$60,4,FALSE))))))</f>
        <v/>
      </c>
      <c r="L465" s="111" t="str">
        <f>IF($G465="","",IF($C465=Listes!$B$31,IF(Forfaitaires!$E465&lt;=Listes!$B$42,(Forfaitaires!$E465*(VLOOKUP(Forfaitaires!$D465,Listes!$A$43:$E$49,2,FALSE))),IF(Forfaitaires!$E465&gt;Listes!$D$42,(Forfaitaires!$E465*(VLOOKUP(Forfaitaires!$D465,Listes!$A$43:$E$49,5,FALSE))),(Forfaitaires!$E465*(VLOOKUP(Forfaitaires!$D465,Listes!$A$43:$E$49,3,FALSE)))+(VLOOKUP(Forfaitaires!$D465,Listes!$A$43:$E$49,4,FALSE))))))</f>
        <v/>
      </c>
      <c r="M465" s="111" t="str">
        <f>IF($G465="","",IF($C465=Listes!$B$34,Listes!$I$31,IF($C465=Listes!$B$35,(VLOOKUP(Forfaitaires!$F465,Listes!$E$31:$F$36,2,FALSE)),IF($C465=Listes!$B$33,IF(Forfaitaires!$E465&lt;Listes!$A$64,Forfaitaires!$E465*Listes!$A$65,IF(Forfaitaires!$E465&gt;Listes!$D$64,Forfaitaires!$E465*Listes!$D$65,((Forfaitaires!$E465*Listes!$B$65)+Listes!$C$65)))))))</f>
        <v/>
      </c>
      <c r="N465" s="114" t="str">
        <f t="shared" si="15"/>
        <v/>
      </c>
      <c r="O465" s="106"/>
    </row>
    <row r="466" spans="1:15" ht="20.100000000000001" customHeight="1" x14ac:dyDescent="0.25">
      <c r="A466" s="51">
        <v>461</v>
      </c>
      <c r="B466" s="24"/>
      <c r="C466" s="24"/>
      <c r="D466" s="24"/>
      <c r="E466" s="24"/>
      <c r="F466" s="24"/>
      <c r="G466" s="139" t="str">
        <f>IF(C466="","",IF(C466="","",(VLOOKUP(C466,Listes!$B$31:$C$35,2,FALSE))))</f>
        <v/>
      </c>
      <c r="H466" s="24" t="str">
        <f t="shared" si="14"/>
        <v/>
      </c>
      <c r="I466" s="292"/>
      <c r="J466" s="114" t="str">
        <f>IF(G466="","",IF(G466="","",(VLOOKUP(G466,Listes!$C$31:$D$35,2,FALSE))))</f>
        <v/>
      </c>
      <c r="K466" s="111" t="str">
        <f>IF($G466="","",IF($C466=Listes!$B$32,IF(Forfaitaires!$E466&lt;=Listes!$B$53,(Forfaitaires!$E466*(VLOOKUP(Forfaitaires!$D466,Listes!$A$54:$E$60,2,FALSE))),IF(Forfaitaires!$E466&gt;Listes!$E$53,(Forfaitaires!$E466*(VLOOKUP(Forfaitaires!$D466,Listes!$A$54:$E$60,5,FALSE))),(Forfaitaires!$E466*(VLOOKUP(Forfaitaires!$D466,Listes!$A$54:$E$60,3,FALSE)))+(VLOOKUP(Forfaitaires!$D466,Listes!$A$54:$E$60,4,FALSE))))))</f>
        <v/>
      </c>
      <c r="L466" s="111" t="str">
        <f>IF($G466="","",IF($C466=Listes!$B$31,IF(Forfaitaires!$E466&lt;=Listes!$B$42,(Forfaitaires!$E466*(VLOOKUP(Forfaitaires!$D466,Listes!$A$43:$E$49,2,FALSE))),IF(Forfaitaires!$E466&gt;Listes!$D$42,(Forfaitaires!$E466*(VLOOKUP(Forfaitaires!$D466,Listes!$A$43:$E$49,5,FALSE))),(Forfaitaires!$E466*(VLOOKUP(Forfaitaires!$D466,Listes!$A$43:$E$49,3,FALSE)))+(VLOOKUP(Forfaitaires!$D466,Listes!$A$43:$E$49,4,FALSE))))))</f>
        <v/>
      </c>
      <c r="M466" s="111" t="str">
        <f>IF($G466="","",IF($C466=Listes!$B$34,Listes!$I$31,IF($C466=Listes!$B$35,(VLOOKUP(Forfaitaires!$F466,Listes!$E$31:$F$36,2,FALSE)),IF($C466=Listes!$B$33,IF(Forfaitaires!$E466&lt;Listes!$A$64,Forfaitaires!$E466*Listes!$A$65,IF(Forfaitaires!$E466&gt;Listes!$D$64,Forfaitaires!$E466*Listes!$D$65,((Forfaitaires!$E466*Listes!$B$65)+Listes!$C$65)))))))</f>
        <v/>
      </c>
      <c r="N466" s="114" t="str">
        <f t="shared" si="15"/>
        <v/>
      </c>
      <c r="O466" s="106"/>
    </row>
    <row r="467" spans="1:15" ht="20.100000000000001" customHeight="1" x14ac:dyDescent="0.25">
      <c r="A467" s="51">
        <v>462</v>
      </c>
      <c r="B467" s="24"/>
      <c r="C467" s="24"/>
      <c r="D467" s="24"/>
      <c r="E467" s="24"/>
      <c r="F467" s="24"/>
      <c r="G467" s="139" t="str">
        <f>IF(C467="","",IF(C467="","",(VLOOKUP(C467,Listes!$B$31:$C$35,2,FALSE))))</f>
        <v/>
      </c>
      <c r="H467" s="24" t="str">
        <f t="shared" si="14"/>
        <v/>
      </c>
      <c r="I467" s="292"/>
      <c r="J467" s="114" t="str">
        <f>IF(G467="","",IF(G467="","",(VLOOKUP(G467,Listes!$C$31:$D$35,2,FALSE))))</f>
        <v/>
      </c>
      <c r="K467" s="111" t="str">
        <f>IF($G467="","",IF($C467=Listes!$B$32,IF(Forfaitaires!$E467&lt;=Listes!$B$53,(Forfaitaires!$E467*(VLOOKUP(Forfaitaires!$D467,Listes!$A$54:$E$60,2,FALSE))),IF(Forfaitaires!$E467&gt;Listes!$E$53,(Forfaitaires!$E467*(VLOOKUP(Forfaitaires!$D467,Listes!$A$54:$E$60,5,FALSE))),(Forfaitaires!$E467*(VLOOKUP(Forfaitaires!$D467,Listes!$A$54:$E$60,3,FALSE)))+(VLOOKUP(Forfaitaires!$D467,Listes!$A$54:$E$60,4,FALSE))))))</f>
        <v/>
      </c>
      <c r="L467" s="111" t="str">
        <f>IF($G467="","",IF($C467=Listes!$B$31,IF(Forfaitaires!$E467&lt;=Listes!$B$42,(Forfaitaires!$E467*(VLOOKUP(Forfaitaires!$D467,Listes!$A$43:$E$49,2,FALSE))),IF(Forfaitaires!$E467&gt;Listes!$D$42,(Forfaitaires!$E467*(VLOOKUP(Forfaitaires!$D467,Listes!$A$43:$E$49,5,FALSE))),(Forfaitaires!$E467*(VLOOKUP(Forfaitaires!$D467,Listes!$A$43:$E$49,3,FALSE)))+(VLOOKUP(Forfaitaires!$D467,Listes!$A$43:$E$49,4,FALSE))))))</f>
        <v/>
      </c>
      <c r="M467" s="111" t="str">
        <f>IF($G467="","",IF($C467=Listes!$B$34,Listes!$I$31,IF($C467=Listes!$B$35,(VLOOKUP(Forfaitaires!$F467,Listes!$E$31:$F$36,2,FALSE)),IF($C467=Listes!$B$33,IF(Forfaitaires!$E467&lt;Listes!$A$64,Forfaitaires!$E467*Listes!$A$65,IF(Forfaitaires!$E467&gt;Listes!$D$64,Forfaitaires!$E467*Listes!$D$65,((Forfaitaires!$E467*Listes!$B$65)+Listes!$C$65)))))))</f>
        <v/>
      </c>
      <c r="N467" s="114" t="str">
        <f t="shared" si="15"/>
        <v/>
      </c>
      <c r="O467" s="106"/>
    </row>
    <row r="468" spans="1:15" ht="20.100000000000001" customHeight="1" x14ac:dyDescent="0.25">
      <c r="A468" s="51">
        <v>463</v>
      </c>
      <c r="B468" s="24"/>
      <c r="C468" s="24"/>
      <c r="D468" s="24"/>
      <c r="E468" s="24"/>
      <c r="F468" s="24"/>
      <c r="G468" s="139" t="str">
        <f>IF(C468="","",IF(C468="","",(VLOOKUP(C468,Listes!$B$31:$C$35,2,FALSE))))</f>
        <v/>
      </c>
      <c r="H468" s="24" t="str">
        <f t="shared" si="14"/>
        <v/>
      </c>
      <c r="I468" s="292"/>
      <c r="J468" s="114" t="str">
        <f>IF(G468="","",IF(G468="","",(VLOOKUP(G468,Listes!$C$31:$D$35,2,FALSE))))</f>
        <v/>
      </c>
      <c r="K468" s="111" t="str">
        <f>IF($G468="","",IF($C468=Listes!$B$32,IF(Forfaitaires!$E468&lt;=Listes!$B$53,(Forfaitaires!$E468*(VLOOKUP(Forfaitaires!$D468,Listes!$A$54:$E$60,2,FALSE))),IF(Forfaitaires!$E468&gt;Listes!$E$53,(Forfaitaires!$E468*(VLOOKUP(Forfaitaires!$D468,Listes!$A$54:$E$60,5,FALSE))),(Forfaitaires!$E468*(VLOOKUP(Forfaitaires!$D468,Listes!$A$54:$E$60,3,FALSE)))+(VLOOKUP(Forfaitaires!$D468,Listes!$A$54:$E$60,4,FALSE))))))</f>
        <v/>
      </c>
      <c r="L468" s="111" t="str">
        <f>IF($G468="","",IF($C468=Listes!$B$31,IF(Forfaitaires!$E468&lt;=Listes!$B$42,(Forfaitaires!$E468*(VLOOKUP(Forfaitaires!$D468,Listes!$A$43:$E$49,2,FALSE))),IF(Forfaitaires!$E468&gt;Listes!$D$42,(Forfaitaires!$E468*(VLOOKUP(Forfaitaires!$D468,Listes!$A$43:$E$49,5,FALSE))),(Forfaitaires!$E468*(VLOOKUP(Forfaitaires!$D468,Listes!$A$43:$E$49,3,FALSE)))+(VLOOKUP(Forfaitaires!$D468,Listes!$A$43:$E$49,4,FALSE))))))</f>
        <v/>
      </c>
      <c r="M468" s="111" t="str">
        <f>IF($G468="","",IF($C468=Listes!$B$34,Listes!$I$31,IF($C468=Listes!$B$35,(VLOOKUP(Forfaitaires!$F468,Listes!$E$31:$F$36,2,FALSE)),IF($C468=Listes!$B$33,IF(Forfaitaires!$E468&lt;Listes!$A$64,Forfaitaires!$E468*Listes!$A$65,IF(Forfaitaires!$E468&gt;Listes!$D$64,Forfaitaires!$E468*Listes!$D$65,((Forfaitaires!$E468*Listes!$B$65)+Listes!$C$65)))))))</f>
        <v/>
      </c>
      <c r="N468" s="114" t="str">
        <f t="shared" si="15"/>
        <v/>
      </c>
      <c r="O468" s="106"/>
    </row>
    <row r="469" spans="1:15" ht="20.100000000000001" customHeight="1" x14ac:dyDescent="0.25">
      <c r="A469" s="51">
        <v>464</v>
      </c>
      <c r="B469" s="24"/>
      <c r="C469" s="24"/>
      <c r="D469" s="24"/>
      <c r="E469" s="24"/>
      <c r="F469" s="24"/>
      <c r="G469" s="139" t="str">
        <f>IF(C469="","",IF(C469="","",(VLOOKUP(C469,Listes!$B$31:$C$35,2,FALSE))))</f>
        <v/>
      </c>
      <c r="H469" s="24" t="str">
        <f t="shared" si="14"/>
        <v/>
      </c>
      <c r="I469" s="292"/>
      <c r="J469" s="114" t="str">
        <f>IF(G469="","",IF(G469="","",(VLOOKUP(G469,Listes!$C$31:$D$35,2,FALSE))))</f>
        <v/>
      </c>
      <c r="K469" s="111" t="str">
        <f>IF($G469="","",IF($C469=Listes!$B$32,IF(Forfaitaires!$E469&lt;=Listes!$B$53,(Forfaitaires!$E469*(VLOOKUP(Forfaitaires!$D469,Listes!$A$54:$E$60,2,FALSE))),IF(Forfaitaires!$E469&gt;Listes!$E$53,(Forfaitaires!$E469*(VLOOKUP(Forfaitaires!$D469,Listes!$A$54:$E$60,5,FALSE))),(Forfaitaires!$E469*(VLOOKUP(Forfaitaires!$D469,Listes!$A$54:$E$60,3,FALSE)))+(VLOOKUP(Forfaitaires!$D469,Listes!$A$54:$E$60,4,FALSE))))))</f>
        <v/>
      </c>
      <c r="L469" s="111" t="str">
        <f>IF($G469="","",IF($C469=Listes!$B$31,IF(Forfaitaires!$E469&lt;=Listes!$B$42,(Forfaitaires!$E469*(VLOOKUP(Forfaitaires!$D469,Listes!$A$43:$E$49,2,FALSE))),IF(Forfaitaires!$E469&gt;Listes!$D$42,(Forfaitaires!$E469*(VLOOKUP(Forfaitaires!$D469,Listes!$A$43:$E$49,5,FALSE))),(Forfaitaires!$E469*(VLOOKUP(Forfaitaires!$D469,Listes!$A$43:$E$49,3,FALSE)))+(VLOOKUP(Forfaitaires!$D469,Listes!$A$43:$E$49,4,FALSE))))))</f>
        <v/>
      </c>
      <c r="M469" s="111" t="str">
        <f>IF($G469="","",IF($C469=Listes!$B$34,Listes!$I$31,IF($C469=Listes!$B$35,(VLOOKUP(Forfaitaires!$F469,Listes!$E$31:$F$36,2,FALSE)),IF($C469=Listes!$B$33,IF(Forfaitaires!$E469&lt;Listes!$A$64,Forfaitaires!$E469*Listes!$A$65,IF(Forfaitaires!$E469&gt;Listes!$D$64,Forfaitaires!$E469*Listes!$D$65,((Forfaitaires!$E469*Listes!$B$65)+Listes!$C$65)))))))</f>
        <v/>
      </c>
      <c r="N469" s="114" t="str">
        <f t="shared" si="15"/>
        <v/>
      </c>
      <c r="O469" s="106"/>
    </row>
    <row r="470" spans="1:15" ht="20.100000000000001" customHeight="1" x14ac:dyDescent="0.25">
      <c r="A470" s="51">
        <v>465</v>
      </c>
      <c r="B470" s="24"/>
      <c r="C470" s="24"/>
      <c r="D470" s="24"/>
      <c r="E470" s="24"/>
      <c r="F470" s="24"/>
      <c r="G470" s="139" t="str">
        <f>IF(C470="","",IF(C470="","",(VLOOKUP(C470,Listes!$B$31:$C$35,2,FALSE))))</f>
        <v/>
      </c>
      <c r="H470" s="24" t="str">
        <f t="shared" si="14"/>
        <v/>
      </c>
      <c r="I470" s="292"/>
      <c r="J470" s="114" t="str">
        <f>IF(G470="","",IF(G470="","",(VLOOKUP(G470,Listes!$C$31:$D$35,2,FALSE))))</f>
        <v/>
      </c>
      <c r="K470" s="111" t="str">
        <f>IF($G470="","",IF($C470=Listes!$B$32,IF(Forfaitaires!$E470&lt;=Listes!$B$53,(Forfaitaires!$E470*(VLOOKUP(Forfaitaires!$D470,Listes!$A$54:$E$60,2,FALSE))),IF(Forfaitaires!$E470&gt;Listes!$E$53,(Forfaitaires!$E470*(VLOOKUP(Forfaitaires!$D470,Listes!$A$54:$E$60,5,FALSE))),(Forfaitaires!$E470*(VLOOKUP(Forfaitaires!$D470,Listes!$A$54:$E$60,3,FALSE)))+(VLOOKUP(Forfaitaires!$D470,Listes!$A$54:$E$60,4,FALSE))))))</f>
        <v/>
      </c>
      <c r="L470" s="111" t="str">
        <f>IF($G470="","",IF($C470=Listes!$B$31,IF(Forfaitaires!$E470&lt;=Listes!$B$42,(Forfaitaires!$E470*(VLOOKUP(Forfaitaires!$D470,Listes!$A$43:$E$49,2,FALSE))),IF(Forfaitaires!$E470&gt;Listes!$D$42,(Forfaitaires!$E470*(VLOOKUP(Forfaitaires!$D470,Listes!$A$43:$E$49,5,FALSE))),(Forfaitaires!$E470*(VLOOKUP(Forfaitaires!$D470,Listes!$A$43:$E$49,3,FALSE)))+(VLOOKUP(Forfaitaires!$D470,Listes!$A$43:$E$49,4,FALSE))))))</f>
        <v/>
      </c>
      <c r="M470" s="111" t="str">
        <f>IF($G470="","",IF($C470=Listes!$B$34,Listes!$I$31,IF($C470=Listes!$B$35,(VLOOKUP(Forfaitaires!$F470,Listes!$E$31:$F$36,2,FALSE)),IF($C470=Listes!$B$33,IF(Forfaitaires!$E470&lt;Listes!$A$64,Forfaitaires!$E470*Listes!$A$65,IF(Forfaitaires!$E470&gt;Listes!$D$64,Forfaitaires!$E470*Listes!$D$65,((Forfaitaires!$E470*Listes!$B$65)+Listes!$C$65)))))))</f>
        <v/>
      </c>
      <c r="N470" s="114" t="str">
        <f t="shared" si="15"/>
        <v/>
      </c>
      <c r="O470" s="106"/>
    </row>
    <row r="471" spans="1:15" ht="20.100000000000001" customHeight="1" x14ac:dyDescent="0.25">
      <c r="A471" s="51">
        <v>466</v>
      </c>
      <c r="B471" s="24"/>
      <c r="C471" s="24"/>
      <c r="D471" s="24"/>
      <c r="E471" s="24"/>
      <c r="F471" s="24"/>
      <c r="G471" s="139" t="str">
        <f>IF(C471="","",IF(C471="","",(VLOOKUP(C471,Listes!$B$31:$C$35,2,FALSE))))</f>
        <v/>
      </c>
      <c r="H471" s="24" t="str">
        <f t="shared" si="14"/>
        <v/>
      </c>
      <c r="I471" s="292"/>
      <c r="J471" s="114" t="str">
        <f>IF(G471="","",IF(G471="","",(VLOOKUP(G471,Listes!$C$31:$D$35,2,FALSE))))</f>
        <v/>
      </c>
      <c r="K471" s="111" t="str">
        <f>IF($G471="","",IF($C471=Listes!$B$32,IF(Forfaitaires!$E471&lt;=Listes!$B$53,(Forfaitaires!$E471*(VLOOKUP(Forfaitaires!$D471,Listes!$A$54:$E$60,2,FALSE))),IF(Forfaitaires!$E471&gt;Listes!$E$53,(Forfaitaires!$E471*(VLOOKUP(Forfaitaires!$D471,Listes!$A$54:$E$60,5,FALSE))),(Forfaitaires!$E471*(VLOOKUP(Forfaitaires!$D471,Listes!$A$54:$E$60,3,FALSE)))+(VLOOKUP(Forfaitaires!$D471,Listes!$A$54:$E$60,4,FALSE))))))</f>
        <v/>
      </c>
      <c r="L471" s="111" t="str">
        <f>IF($G471="","",IF($C471=Listes!$B$31,IF(Forfaitaires!$E471&lt;=Listes!$B$42,(Forfaitaires!$E471*(VLOOKUP(Forfaitaires!$D471,Listes!$A$43:$E$49,2,FALSE))),IF(Forfaitaires!$E471&gt;Listes!$D$42,(Forfaitaires!$E471*(VLOOKUP(Forfaitaires!$D471,Listes!$A$43:$E$49,5,FALSE))),(Forfaitaires!$E471*(VLOOKUP(Forfaitaires!$D471,Listes!$A$43:$E$49,3,FALSE)))+(VLOOKUP(Forfaitaires!$D471,Listes!$A$43:$E$49,4,FALSE))))))</f>
        <v/>
      </c>
      <c r="M471" s="111" t="str">
        <f>IF($G471="","",IF($C471=Listes!$B$34,Listes!$I$31,IF($C471=Listes!$B$35,(VLOOKUP(Forfaitaires!$F471,Listes!$E$31:$F$36,2,FALSE)),IF($C471=Listes!$B$33,IF(Forfaitaires!$E471&lt;Listes!$A$64,Forfaitaires!$E471*Listes!$A$65,IF(Forfaitaires!$E471&gt;Listes!$D$64,Forfaitaires!$E471*Listes!$D$65,((Forfaitaires!$E471*Listes!$B$65)+Listes!$C$65)))))))</f>
        <v/>
      </c>
      <c r="N471" s="114" t="str">
        <f t="shared" si="15"/>
        <v/>
      </c>
      <c r="O471" s="106"/>
    </row>
    <row r="472" spans="1:15" ht="20.100000000000001" customHeight="1" x14ac:dyDescent="0.25">
      <c r="A472" s="51">
        <v>467</v>
      </c>
      <c r="B472" s="24"/>
      <c r="C472" s="24"/>
      <c r="D472" s="24"/>
      <c r="E472" s="24"/>
      <c r="F472" s="24"/>
      <c r="G472" s="139" t="str">
        <f>IF(C472="","",IF(C472="","",(VLOOKUP(C472,Listes!$B$31:$C$35,2,FALSE))))</f>
        <v/>
      </c>
      <c r="H472" s="24" t="str">
        <f t="shared" si="14"/>
        <v/>
      </c>
      <c r="I472" s="292"/>
      <c r="J472" s="114" t="str">
        <f>IF(G472="","",IF(G472="","",(VLOOKUP(G472,Listes!$C$31:$D$35,2,FALSE))))</f>
        <v/>
      </c>
      <c r="K472" s="111" t="str">
        <f>IF($G472="","",IF($C472=Listes!$B$32,IF(Forfaitaires!$E472&lt;=Listes!$B$53,(Forfaitaires!$E472*(VLOOKUP(Forfaitaires!$D472,Listes!$A$54:$E$60,2,FALSE))),IF(Forfaitaires!$E472&gt;Listes!$E$53,(Forfaitaires!$E472*(VLOOKUP(Forfaitaires!$D472,Listes!$A$54:$E$60,5,FALSE))),(Forfaitaires!$E472*(VLOOKUP(Forfaitaires!$D472,Listes!$A$54:$E$60,3,FALSE)))+(VLOOKUP(Forfaitaires!$D472,Listes!$A$54:$E$60,4,FALSE))))))</f>
        <v/>
      </c>
      <c r="L472" s="111" t="str">
        <f>IF($G472="","",IF($C472=Listes!$B$31,IF(Forfaitaires!$E472&lt;=Listes!$B$42,(Forfaitaires!$E472*(VLOOKUP(Forfaitaires!$D472,Listes!$A$43:$E$49,2,FALSE))),IF(Forfaitaires!$E472&gt;Listes!$D$42,(Forfaitaires!$E472*(VLOOKUP(Forfaitaires!$D472,Listes!$A$43:$E$49,5,FALSE))),(Forfaitaires!$E472*(VLOOKUP(Forfaitaires!$D472,Listes!$A$43:$E$49,3,FALSE)))+(VLOOKUP(Forfaitaires!$D472,Listes!$A$43:$E$49,4,FALSE))))))</f>
        <v/>
      </c>
      <c r="M472" s="111" t="str">
        <f>IF($G472="","",IF($C472=Listes!$B$34,Listes!$I$31,IF($C472=Listes!$B$35,(VLOOKUP(Forfaitaires!$F472,Listes!$E$31:$F$36,2,FALSE)),IF($C472=Listes!$B$33,IF(Forfaitaires!$E472&lt;Listes!$A$64,Forfaitaires!$E472*Listes!$A$65,IF(Forfaitaires!$E472&gt;Listes!$D$64,Forfaitaires!$E472*Listes!$D$65,((Forfaitaires!$E472*Listes!$B$65)+Listes!$C$65)))))))</f>
        <v/>
      </c>
      <c r="N472" s="114" t="str">
        <f t="shared" si="15"/>
        <v/>
      </c>
      <c r="O472" s="106"/>
    </row>
    <row r="473" spans="1:15" ht="20.100000000000001" customHeight="1" x14ac:dyDescent="0.25">
      <c r="A473" s="51">
        <v>468</v>
      </c>
      <c r="B473" s="24"/>
      <c r="C473" s="24"/>
      <c r="D473" s="24"/>
      <c r="E473" s="24"/>
      <c r="F473" s="24"/>
      <c r="G473" s="139" t="str">
        <f>IF(C473="","",IF(C473="","",(VLOOKUP(C473,Listes!$B$31:$C$35,2,FALSE))))</f>
        <v/>
      </c>
      <c r="H473" s="24" t="str">
        <f t="shared" si="14"/>
        <v/>
      </c>
      <c r="I473" s="292"/>
      <c r="J473" s="114" t="str">
        <f>IF(G473="","",IF(G473="","",(VLOOKUP(G473,Listes!$C$31:$D$35,2,FALSE))))</f>
        <v/>
      </c>
      <c r="K473" s="111" t="str">
        <f>IF($G473="","",IF($C473=Listes!$B$32,IF(Forfaitaires!$E473&lt;=Listes!$B$53,(Forfaitaires!$E473*(VLOOKUP(Forfaitaires!$D473,Listes!$A$54:$E$60,2,FALSE))),IF(Forfaitaires!$E473&gt;Listes!$E$53,(Forfaitaires!$E473*(VLOOKUP(Forfaitaires!$D473,Listes!$A$54:$E$60,5,FALSE))),(Forfaitaires!$E473*(VLOOKUP(Forfaitaires!$D473,Listes!$A$54:$E$60,3,FALSE)))+(VLOOKUP(Forfaitaires!$D473,Listes!$A$54:$E$60,4,FALSE))))))</f>
        <v/>
      </c>
      <c r="L473" s="111" t="str">
        <f>IF($G473="","",IF($C473=Listes!$B$31,IF(Forfaitaires!$E473&lt;=Listes!$B$42,(Forfaitaires!$E473*(VLOOKUP(Forfaitaires!$D473,Listes!$A$43:$E$49,2,FALSE))),IF(Forfaitaires!$E473&gt;Listes!$D$42,(Forfaitaires!$E473*(VLOOKUP(Forfaitaires!$D473,Listes!$A$43:$E$49,5,FALSE))),(Forfaitaires!$E473*(VLOOKUP(Forfaitaires!$D473,Listes!$A$43:$E$49,3,FALSE)))+(VLOOKUP(Forfaitaires!$D473,Listes!$A$43:$E$49,4,FALSE))))))</f>
        <v/>
      </c>
      <c r="M473" s="111" t="str">
        <f>IF($G473="","",IF($C473=Listes!$B$34,Listes!$I$31,IF($C473=Listes!$B$35,(VLOOKUP(Forfaitaires!$F473,Listes!$E$31:$F$36,2,FALSE)),IF($C473=Listes!$B$33,IF(Forfaitaires!$E473&lt;Listes!$A$64,Forfaitaires!$E473*Listes!$A$65,IF(Forfaitaires!$E473&gt;Listes!$D$64,Forfaitaires!$E473*Listes!$D$65,((Forfaitaires!$E473*Listes!$B$65)+Listes!$C$65)))))))</f>
        <v/>
      </c>
      <c r="N473" s="114" t="str">
        <f t="shared" si="15"/>
        <v/>
      </c>
      <c r="O473" s="106"/>
    </row>
    <row r="474" spans="1:15" ht="20.100000000000001" customHeight="1" x14ac:dyDescent="0.25">
      <c r="A474" s="51">
        <v>469</v>
      </c>
      <c r="B474" s="24"/>
      <c r="C474" s="24"/>
      <c r="D474" s="24"/>
      <c r="E474" s="24"/>
      <c r="F474" s="24"/>
      <c r="G474" s="139" t="str">
        <f>IF(C474="","",IF(C474="","",(VLOOKUP(C474,Listes!$B$31:$C$35,2,FALSE))))</f>
        <v/>
      </c>
      <c r="H474" s="24" t="str">
        <f t="shared" si="14"/>
        <v/>
      </c>
      <c r="I474" s="292"/>
      <c r="J474" s="114" t="str">
        <f>IF(G474="","",IF(G474="","",(VLOOKUP(G474,Listes!$C$31:$D$35,2,FALSE))))</f>
        <v/>
      </c>
      <c r="K474" s="111" t="str">
        <f>IF($G474="","",IF($C474=Listes!$B$32,IF(Forfaitaires!$E474&lt;=Listes!$B$53,(Forfaitaires!$E474*(VLOOKUP(Forfaitaires!$D474,Listes!$A$54:$E$60,2,FALSE))),IF(Forfaitaires!$E474&gt;Listes!$E$53,(Forfaitaires!$E474*(VLOOKUP(Forfaitaires!$D474,Listes!$A$54:$E$60,5,FALSE))),(Forfaitaires!$E474*(VLOOKUP(Forfaitaires!$D474,Listes!$A$54:$E$60,3,FALSE)))+(VLOOKUP(Forfaitaires!$D474,Listes!$A$54:$E$60,4,FALSE))))))</f>
        <v/>
      </c>
      <c r="L474" s="111" t="str">
        <f>IF($G474="","",IF($C474=Listes!$B$31,IF(Forfaitaires!$E474&lt;=Listes!$B$42,(Forfaitaires!$E474*(VLOOKUP(Forfaitaires!$D474,Listes!$A$43:$E$49,2,FALSE))),IF(Forfaitaires!$E474&gt;Listes!$D$42,(Forfaitaires!$E474*(VLOOKUP(Forfaitaires!$D474,Listes!$A$43:$E$49,5,FALSE))),(Forfaitaires!$E474*(VLOOKUP(Forfaitaires!$D474,Listes!$A$43:$E$49,3,FALSE)))+(VLOOKUP(Forfaitaires!$D474,Listes!$A$43:$E$49,4,FALSE))))))</f>
        <v/>
      </c>
      <c r="M474" s="111" t="str">
        <f>IF($G474="","",IF($C474=Listes!$B$34,Listes!$I$31,IF($C474=Listes!$B$35,(VLOOKUP(Forfaitaires!$F474,Listes!$E$31:$F$36,2,FALSE)),IF($C474=Listes!$B$33,IF(Forfaitaires!$E474&lt;Listes!$A$64,Forfaitaires!$E474*Listes!$A$65,IF(Forfaitaires!$E474&gt;Listes!$D$64,Forfaitaires!$E474*Listes!$D$65,((Forfaitaires!$E474*Listes!$B$65)+Listes!$C$65)))))))</f>
        <v/>
      </c>
      <c r="N474" s="114" t="str">
        <f t="shared" si="15"/>
        <v/>
      </c>
      <c r="O474" s="106"/>
    </row>
    <row r="475" spans="1:15" ht="20.100000000000001" customHeight="1" x14ac:dyDescent="0.25">
      <c r="A475" s="51">
        <v>470</v>
      </c>
      <c r="B475" s="24"/>
      <c r="C475" s="24"/>
      <c r="D475" s="24"/>
      <c r="E475" s="24"/>
      <c r="F475" s="24"/>
      <c r="G475" s="139" t="str">
        <f>IF(C475="","",IF(C475="","",(VLOOKUP(C475,Listes!$B$31:$C$35,2,FALSE))))</f>
        <v/>
      </c>
      <c r="H475" s="24" t="str">
        <f t="shared" si="14"/>
        <v/>
      </c>
      <c r="I475" s="292"/>
      <c r="J475" s="114" t="str">
        <f>IF(G475="","",IF(G475="","",(VLOOKUP(G475,Listes!$C$31:$D$35,2,FALSE))))</f>
        <v/>
      </c>
      <c r="K475" s="111" t="str">
        <f>IF($G475="","",IF($C475=Listes!$B$32,IF(Forfaitaires!$E475&lt;=Listes!$B$53,(Forfaitaires!$E475*(VLOOKUP(Forfaitaires!$D475,Listes!$A$54:$E$60,2,FALSE))),IF(Forfaitaires!$E475&gt;Listes!$E$53,(Forfaitaires!$E475*(VLOOKUP(Forfaitaires!$D475,Listes!$A$54:$E$60,5,FALSE))),(Forfaitaires!$E475*(VLOOKUP(Forfaitaires!$D475,Listes!$A$54:$E$60,3,FALSE)))+(VLOOKUP(Forfaitaires!$D475,Listes!$A$54:$E$60,4,FALSE))))))</f>
        <v/>
      </c>
      <c r="L475" s="111" t="str">
        <f>IF($G475="","",IF($C475=Listes!$B$31,IF(Forfaitaires!$E475&lt;=Listes!$B$42,(Forfaitaires!$E475*(VLOOKUP(Forfaitaires!$D475,Listes!$A$43:$E$49,2,FALSE))),IF(Forfaitaires!$E475&gt;Listes!$D$42,(Forfaitaires!$E475*(VLOOKUP(Forfaitaires!$D475,Listes!$A$43:$E$49,5,FALSE))),(Forfaitaires!$E475*(VLOOKUP(Forfaitaires!$D475,Listes!$A$43:$E$49,3,FALSE)))+(VLOOKUP(Forfaitaires!$D475,Listes!$A$43:$E$49,4,FALSE))))))</f>
        <v/>
      </c>
      <c r="M475" s="111" t="str">
        <f>IF($G475="","",IF($C475=Listes!$B$34,Listes!$I$31,IF($C475=Listes!$B$35,(VLOOKUP(Forfaitaires!$F475,Listes!$E$31:$F$36,2,FALSE)),IF($C475=Listes!$B$33,IF(Forfaitaires!$E475&lt;Listes!$A$64,Forfaitaires!$E475*Listes!$A$65,IF(Forfaitaires!$E475&gt;Listes!$D$64,Forfaitaires!$E475*Listes!$D$65,((Forfaitaires!$E475*Listes!$B$65)+Listes!$C$65)))))))</f>
        <v/>
      </c>
      <c r="N475" s="114" t="str">
        <f t="shared" si="15"/>
        <v/>
      </c>
      <c r="O475" s="106"/>
    </row>
    <row r="476" spans="1:15" ht="20.100000000000001" customHeight="1" x14ac:dyDescent="0.25">
      <c r="A476" s="51">
        <v>471</v>
      </c>
      <c r="B476" s="24"/>
      <c r="C476" s="24"/>
      <c r="D476" s="24"/>
      <c r="E476" s="24"/>
      <c r="F476" s="24"/>
      <c r="G476" s="139" t="str">
        <f>IF(C476="","",IF(C476="","",(VLOOKUP(C476,Listes!$B$31:$C$35,2,FALSE))))</f>
        <v/>
      </c>
      <c r="H476" s="24" t="str">
        <f t="shared" si="14"/>
        <v/>
      </c>
      <c r="I476" s="292"/>
      <c r="J476" s="114" t="str">
        <f>IF(G476="","",IF(G476="","",(VLOOKUP(G476,Listes!$C$31:$D$35,2,FALSE))))</f>
        <v/>
      </c>
      <c r="K476" s="111" t="str">
        <f>IF($G476="","",IF($C476=Listes!$B$32,IF(Forfaitaires!$E476&lt;=Listes!$B$53,(Forfaitaires!$E476*(VLOOKUP(Forfaitaires!$D476,Listes!$A$54:$E$60,2,FALSE))),IF(Forfaitaires!$E476&gt;Listes!$E$53,(Forfaitaires!$E476*(VLOOKUP(Forfaitaires!$D476,Listes!$A$54:$E$60,5,FALSE))),(Forfaitaires!$E476*(VLOOKUP(Forfaitaires!$D476,Listes!$A$54:$E$60,3,FALSE)))+(VLOOKUP(Forfaitaires!$D476,Listes!$A$54:$E$60,4,FALSE))))))</f>
        <v/>
      </c>
      <c r="L476" s="111" t="str">
        <f>IF($G476="","",IF($C476=Listes!$B$31,IF(Forfaitaires!$E476&lt;=Listes!$B$42,(Forfaitaires!$E476*(VLOOKUP(Forfaitaires!$D476,Listes!$A$43:$E$49,2,FALSE))),IF(Forfaitaires!$E476&gt;Listes!$D$42,(Forfaitaires!$E476*(VLOOKUP(Forfaitaires!$D476,Listes!$A$43:$E$49,5,FALSE))),(Forfaitaires!$E476*(VLOOKUP(Forfaitaires!$D476,Listes!$A$43:$E$49,3,FALSE)))+(VLOOKUP(Forfaitaires!$D476,Listes!$A$43:$E$49,4,FALSE))))))</f>
        <v/>
      </c>
      <c r="M476" s="111" t="str">
        <f>IF($G476="","",IF($C476=Listes!$B$34,Listes!$I$31,IF($C476=Listes!$B$35,(VLOOKUP(Forfaitaires!$F476,Listes!$E$31:$F$36,2,FALSE)),IF($C476=Listes!$B$33,IF(Forfaitaires!$E476&lt;Listes!$A$64,Forfaitaires!$E476*Listes!$A$65,IF(Forfaitaires!$E476&gt;Listes!$D$64,Forfaitaires!$E476*Listes!$D$65,((Forfaitaires!$E476*Listes!$B$65)+Listes!$C$65)))))))</f>
        <v/>
      </c>
      <c r="N476" s="114" t="str">
        <f t="shared" si="15"/>
        <v/>
      </c>
      <c r="O476" s="106"/>
    </row>
    <row r="477" spans="1:15" ht="20.100000000000001" customHeight="1" x14ac:dyDescent="0.25">
      <c r="A477" s="51">
        <v>472</v>
      </c>
      <c r="B477" s="24"/>
      <c r="C477" s="24"/>
      <c r="D477" s="24"/>
      <c r="E477" s="24"/>
      <c r="F477" s="24"/>
      <c r="G477" s="139" t="str">
        <f>IF(C477="","",IF(C477="","",(VLOOKUP(C477,Listes!$B$31:$C$35,2,FALSE))))</f>
        <v/>
      </c>
      <c r="H477" s="24" t="str">
        <f t="shared" si="14"/>
        <v/>
      </c>
      <c r="I477" s="292"/>
      <c r="J477" s="114" t="str">
        <f>IF(G477="","",IF(G477="","",(VLOOKUP(G477,Listes!$C$31:$D$35,2,FALSE))))</f>
        <v/>
      </c>
      <c r="K477" s="111" t="str">
        <f>IF($G477="","",IF($C477=Listes!$B$32,IF(Forfaitaires!$E477&lt;=Listes!$B$53,(Forfaitaires!$E477*(VLOOKUP(Forfaitaires!$D477,Listes!$A$54:$E$60,2,FALSE))),IF(Forfaitaires!$E477&gt;Listes!$E$53,(Forfaitaires!$E477*(VLOOKUP(Forfaitaires!$D477,Listes!$A$54:$E$60,5,FALSE))),(Forfaitaires!$E477*(VLOOKUP(Forfaitaires!$D477,Listes!$A$54:$E$60,3,FALSE)))+(VLOOKUP(Forfaitaires!$D477,Listes!$A$54:$E$60,4,FALSE))))))</f>
        <v/>
      </c>
      <c r="L477" s="111" t="str">
        <f>IF($G477="","",IF($C477=Listes!$B$31,IF(Forfaitaires!$E477&lt;=Listes!$B$42,(Forfaitaires!$E477*(VLOOKUP(Forfaitaires!$D477,Listes!$A$43:$E$49,2,FALSE))),IF(Forfaitaires!$E477&gt;Listes!$D$42,(Forfaitaires!$E477*(VLOOKUP(Forfaitaires!$D477,Listes!$A$43:$E$49,5,FALSE))),(Forfaitaires!$E477*(VLOOKUP(Forfaitaires!$D477,Listes!$A$43:$E$49,3,FALSE)))+(VLOOKUP(Forfaitaires!$D477,Listes!$A$43:$E$49,4,FALSE))))))</f>
        <v/>
      </c>
      <c r="M477" s="111" t="str">
        <f>IF($G477="","",IF($C477=Listes!$B$34,Listes!$I$31,IF($C477=Listes!$B$35,(VLOOKUP(Forfaitaires!$F477,Listes!$E$31:$F$36,2,FALSE)),IF($C477=Listes!$B$33,IF(Forfaitaires!$E477&lt;Listes!$A$64,Forfaitaires!$E477*Listes!$A$65,IF(Forfaitaires!$E477&gt;Listes!$D$64,Forfaitaires!$E477*Listes!$D$65,((Forfaitaires!$E477*Listes!$B$65)+Listes!$C$65)))))))</f>
        <v/>
      </c>
      <c r="N477" s="114" t="str">
        <f t="shared" si="15"/>
        <v/>
      </c>
      <c r="O477" s="106"/>
    </row>
    <row r="478" spans="1:15" ht="20.100000000000001" customHeight="1" x14ac:dyDescent="0.25">
      <c r="A478" s="51">
        <v>473</v>
      </c>
      <c r="B478" s="24"/>
      <c r="C478" s="24"/>
      <c r="D478" s="24"/>
      <c r="E478" s="24"/>
      <c r="F478" s="24"/>
      <c r="G478" s="139" t="str">
        <f>IF(C478="","",IF(C478="","",(VLOOKUP(C478,Listes!$B$31:$C$35,2,FALSE))))</f>
        <v/>
      </c>
      <c r="H478" s="24" t="str">
        <f t="shared" si="14"/>
        <v/>
      </c>
      <c r="I478" s="292"/>
      <c r="J478" s="114" t="str">
        <f>IF(G478="","",IF(G478="","",(VLOOKUP(G478,Listes!$C$31:$D$35,2,FALSE))))</f>
        <v/>
      </c>
      <c r="K478" s="111" t="str">
        <f>IF($G478="","",IF($C478=Listes!$B$32,IF(Forfaitaires!$E478&lt;=Listes!$B$53,(Forfaitaires!$E478*(VLOOKUP(Forfaitaires!$D478,Listes!$A$54:$E$60,2,FALSE))),IF(Forfaitaires!$E478&gt;Listes!$E$53,(Forfaitaires!$E478*(VLOOKUP(Forfaitaires!$D478,Listes!$A$54:$E$60,5,FALSE))),(Forfaitaires!$E478*(VLOOKUP(Forfaitaires!$D478,Listes!$A$54:$E$60,3,FALSE)))+(VLOOKUP(Forfaitaires!$D478,Listes!$A$54:$E$60,4,FALSE))))))</f>
        <v/>
      </c>
      <c r="L478" s="111" t="str">
        <f>IF($G478="","",IF($C478=Listes!$B$31,IF(Forfaitaires!$E478&lt;=Listes!$B$42,(Forfaitaires!$E478*(VLOOKUP(Forfaitaires!$D478,Listes!$A$43:$E$49,2,FALSE))),IF(Forfaitaires!$E478&gt;Listes!$D$42,(Forfaitaires!$E478*(VLOOKUP(Forfaitaires!$D478,Listes!$A$43:$E$49,5,FALSE))),(Forfaitaires!$E478*(VLOOKUP(Forfaitaires!$D478,Listes!$A$43:$E$49,3,FALSE)))+(VLOOKUP(Forfaitaires!$D478,Listes!$A$43:$E$49,4,FALSE))))))</f>
        <v/>
      </c>
      <c r="M478" s="111" t="str">
        <f>IF($G478="","",IF($C478=Listes!$B$34,Listes!$I$31,IF($C478=Listes!$B$35,(VLOOKUP(Forfaitaires!$F478,Listes!$E$31:$F$36,2,FALSE)),IF($C478=Listes!$B$33,IF(Forfaitaires!$E478&lt;Listes!$A$64,Forfaitaires!$E478*Listes!$A$65,IF(Forfaitaires!$E478&gt;Listes!$D$64,Forfaitaires!$E478*Listes!$D$65,((Forfaitaires!$E478*Listes!$B$65)+Listes!$C$65)))))))</f>
        <v/>
      </c>
      <c r="N478" s="114" t="str">
        <f t="shared" si="15"/>
        <v/>
      </c>
      <c r="O478" s="106"/>
    </row>
    <row r="479" spans="1:15" ht="20.100000000000001" customHeight="1" x14ac:dyDescent="0.25">
      <c r="A479" s="51">
        <v>474</v>
      </c>
      <c r="B479" s="24"/>
      <c r="C479" s="24"/>
      <c r="D479" s="24"/>
      <c r="E479" s="24"/>
      <c r="F479" s="24"/>
      <c r="G479" s="139" t="str">
        <f>IF(C479="","",IF(C479="","",(VLOOKUP(C479,Listes!$B$31:$C$35,2,FALSE))))</f>
        <v/>
      </c>
      <c r="H479" s="24" t="str">
        <f t="shared" si="14"/>
        <v/>
      </c>
      <c r="I479" s="292"/>
      <c r="J479" s="114" t="str">
        <f>IF(G479="","",IF(G479="","",(VLOOKUP(G479,Listes!$C$31:$D$35,2,FALSE))))</f>
        <v/>
      </c>
      <c r="K479" s="111" t="str">
        <f>IF($G479="","",IF($C479=Listes!$B$32,IF(Forfaitaires!$E479&lt;=Listes!$B$53,(Forfaitaires!$E479*(VLOOKUP(Forfaitaires!$D479,Listes!$A$54:$E$60,2,FALSE))),IF(Forfaitaires!$E479&gt;Listes!$E$53,(Forfaitaires!$E479*(VLOOKUP(Forfaitaires!$D479,Listes!$A$54:$E$60,5,FALSE))),(Forfaitaires!$E479*(VLOOKUP(Forfaitaires!$D479,Listes!$A$54:$E$60,3,FALSE)))+(VLOOKUP(Forfaitaires!$D479,Listes!$A$54:$E$60,4,FALSE))))))</f>
        <v/>
      </c>
      <c r="L479" s="111" t="str">
        <f>IF($G479="","",IF($C479=Listes!$B$31,IF(Forfaitaires!$E479&lt;=Listes!$B$42,(Forfaitaires!$E479*(VLOOKUP(Forfaitaires!$D479,Listes!$A$43:$E$49,2,FALSE))),IF(Forfaitaires!$E479&gt;Listes!$D$42,(Forfaitaires!$E479*(VLOOKUP(Forfaitaires!$D479,Listes!$A$43:$E$49,5,FALSE))),(Forfaitaires!$E479*(VLOOKUP(Forfaitaires!$D479,Listes!$A$43:$E$49,3,FALSE)))+(VLOOKUP(Forfaitaires!$D479,Listes!$A$43:$E$49,4,FALSE))))))</f>
        <v/>
      </c>
      <c r="M479" s="111" t="str">
        <f>IF($G479="","",IF($C479=Listes!$B$34,Listes!$I$31,IF($C479=Listes!$B$35,(VLOOKUP(Forfaitaires!$F479,Listes!$E$31:$F$36,2,FALSE)),IF($C479=Listes!$B$33,IF(Forfaitaires!$E479&lt;Listes!$A$64,Forfaitaires!$E479*Listes!$A$65,IF(Forfaitaires!$E479&gt;Listes!$D$64,Forfaitaires!$E479*Listes!$D$65,((Forfaitaires!$E479*Listes!$B$65)+Listes!$C$65)))))))</f>
        <v/>
      </c>
      <c r="N479" s="114" t="str">
        <f t="shared" si="15"/>
        <v/>
      </c>
      <c r="O479" s="106"/>
    </row>
    <row r="480" spans="1:15" ht="20.100000000000001" customHeight="1" x14ac:dyDescent="0.25">
      <c r="A480" s="51">
        <v>475</v>
      </c>
      <c r="B480" s="24"/>
      <c r="C480" s="24"/>
      <c r="D480" s="24"/>
      <c r="E480" s="24"/>
      <c r="F480" s="24"/>
      <c r="G480" s="139" t="str">
        <f>IF(C480="","",IF(C480="","",(VLOOKUP(C480,Listes!$B$31:$C$35,2,FALSE))))</f>
        <v/>
      </c>
      <c r="H480" s="24" t="str">
        <f t="shared" si="14"/>
        <v/>
      </c>
      <c r="I480" s="292"/>
      <c r="J480" s="114" t="str">
        <f>IF(G480="","",IF(G480="","",(VLOOKUP(G480,Listes!$C$31:$D$35,2,FALSE))))</f>
        <v/>
      </c>
      <c r="K480" s="111" t="str">
        <f>IF($G480="","",IF($C480=Listes!$B$32,IF(Forfaitaires!$E480&lt;=Listes!$B$53,(Forfaitaires!$E480*(VLOOKUP(Forfaitaires!$D480,Listes!$A$54:$E$60,2,FALSE))),IF(Forfaitaires!$E480&gt;Listes!$E$53,(Forfaitaires!$E480*(VLOOKUP(Forfaitaires!$D480,Listes!$A$54:$E$60,5,FALSE))),(Forfaitaires!$E480*(VLOOKUP(Forfaitaires!$D480,Listes!$A$54:$E$60,3,FALSE)))+(VLOOKUP(Forfaitaires!$D480,Listes!$A$54:$E$60,4,FALSE))))))</f>
        <v/>
      </c>
      <c r="L480" s="111" t="str">
        <f>IF($G480="","",IF($C480=Listes!$B$31,IF(Forfaitaires!$E480&lt;=Listes!$B$42,(Forfaitaires!$E480*(VLOOKUP(Forfaitaires!$D480,Listes!$A$43:$E$49,2,FALSE))),IF(Forfaitaires!$E480&gt;Listes!$D$42,(Forfaitaires!$E480*(VLOOKUP(Forfaitaires!$D480,Listes!$A$43:$E$49,5,FALSE))),(Forfaitaires!$E480*(VLOOKUP(Forfaitaires!$D480,Listes!$A$43:$E$49,3,FALSE)))+(VLOOKUP(Forfaitaires!$D480,Listes!$A$43:$E$49,4,FALSE))))))</f>
        <v/>
      </c>
      <c r="M480" s="111" t="str">
        <f>IF($G480="","",IF($C480=Listes!$B$34,Listes!$I$31,IF($C480=Listes!$B$35,(VLOOKUP(Forfaitaires!$F480,Listes!$E$31:$F$36,2,FALSE)),IF($C480=Listes!$B$33,IF(Forfaitaires!$E480&lt;Listes!$A$64,Forfaitaires!$E480*Listes!$A$65,IF(Forfaitaires!$E480&gt;Listes!$D$64,Forfaitaires!$E480*Listes!$D$65,((Forfaitaires!$E480*Listes!$B$65)+Listes!$C$65)))))))</f>
        <v/>
      </c>
      <c r="N480" s="114" t="str">
        <f t="shared" si="15"/>
        <v/>
      </c>
      <c r="O480" s="106"/>
    </row>
    <row r="481" spans="1:15" ht="20.100000000000001" customHeight="1" x14ac:dyDescent="0.25">
      <c r="A481" s="51">
        <v>476</v>
      </c>
      <c r="B481" s="24"/>
      <c r="C481" s="24"/>
      <c r="D481" s="24"/>
      <c r="E481" s="24"/>
      <c r="F481" s="24"/>
      <c r="G481" s="139" t="str">
        <f>IF(C481="","",IF(C481="","",(VLOOKUP(C481,Listes!$B$31:$C$35,2,FALSE))))</f>
        <v/>
      </c>
      <c r="H481" s="24" t="str">
        <f t="shared" si="14"/>
        <v/>
      </c>
      <c r="I481" s="292"/>
      <c r="J481" s="114" t="str">
        <f>IF(G481="","",IF(G481="","",(VLOOKUP(G481,Listes!$C$31:$D$35,2,FALSE))))</f>
        <v/>
      </c>
      <c r="K481" s="111" t="str">
        <f>IF($G481="","",IF($C481=Listes!$B$32,IF(Forfaitaires!$E481&lt;=Listes!$B$53,(Forfaitaires!$E481*(VLOOKUP(Forfaitaires!$D481,Listes!$A$54:$E$60,2,FALSE))),IF(Forfaitaires!$E481&gt;Listes!$E$53,(Forfaitaires!$E481*(VLOOKUP(Forfaitaires!$D481,Listes!$A$54:$E$60,5,FALSE))),(Forfaitaires!$E481*(VLOOKUP(Forfaitaires!$D481,Listes!$A$54:$E$60,3,FALSE)))+(VLOOKUP(Forfaitaires!$D481,Listes!$A$54:$E$60,4,FALSE))))))</f>
        <v/>
      </c>
      <c r="L481" s="111" t="str">
        <f>IF($G481="","",IF($C481=Listes!$B$31,IF(Forfaitaires!$E481&lt;=Listes!$B$42,(Forfaitaires!$E481*(VLOOKUP(Forfaitaires!$D481,Listes!$A$43:$E$49,2,FALSE))),IF(Forfaitaires!$E481&gt;Listes!$D$42,(Forfaitaires!$E481*(VLOOKUP(Forfaitaires!$D481,Listes!$A$43:$E$49,5,FALSE))),(Forfaitaires!$E481*(VLOOKUP(Forfaitaires!$D481,Listes!$A$43:$E$49,3,FALSE)))+(VLOOKUP(Forfaitaires!$D481,Listes!$A$43:$E$49,4,FALSE))))))</f>
        <v/>
      </c>
      <c r="M481" s="111" t="str">
        <f>IF($G481="","",IF($C481=Listes!$B$34,Listes!$I$31,IF($C481=Listes!$B$35,(VLOOKUP(Forfaitaires!$F481,Listes!$E$31:$F$36,2,FALSE)),IF($C481=Listes!$B$33,IF(Forfaitaires!$E481&lt;Listes!$A$64,Forfaitaires!$E481*Listes!$A$65,IF(Forfaitaires!$E481&gt;Listes!$D$64,Forfaitaires!$E481*Listes!$D$65,((Forfaitaires!$E481*Listes!$B$65)+Listes!$C$65)))))))</f>
        <v/>
      </c>
      <c r="N481" s="114" t="str">
        <f t="shared" si="15"/>
        <v/>
      </c>
      <c r="O481" s="106"/>
    </row>
    <row r="482" spans="1:15" ht="20.100000000000001" customHeight="1" x14ac:dyDescent="0.25">
      <c r="A482" s="51">
        <v>477</v>
      </c>
      <c r="B482" s="24"/>
      <c r="C482" s="24"/>
      <c r="D482" s="24"/>
      <c r="E482" s="24"/>
      <c r="F482" s="24"/>
      <c r="G482" s="139" t="str">
        <f>IF(C482="","",IF(C482="","",(VLOOKUP(C482,Listes!$B$31:$C$35,2,FALSE))))</f>
        <v/>
      </c>
      <c r="H482" s="24" t="str">
        <f t="shared" si="14"/>
        <v/>
      </c>
      <c r="I482" s="292"/>
      <c r="J482" s="114" t="str">
        <f>IF(G482="","",IF(G482="","",(VLOOKUP(G482,Listes!$C$31:$D$35,2,FALSE))))</f>
        <v/>
      </c>
      <c r="K482" s="111" t="str">
        <f>IF($G482="","",IF($C482=Listes!$B$32,IF(Forfaitaires!$E482&lt;=Listes!$B$53,(Forfaitaires!$E482*(VLOOKUP(Forfaitaires!$D482,Listes!$A$54:$E$60,2,FALSE))),IF(Forfaitaires!$E482&gt;Listes!$E$53,(Forfaitaires!$E482*(VLOOKUP(Forfaitaires!$D482,Listes!$A$54:$E$60,5,FALSE))),(Forfaitaires!$E482*(VLOOKUP(Forfaitaires!$D482,Listes!$A$54:$E$60,3,FALSE)))+(VLOOKUP(Forfaitaires!$D482,Listes!$A$54:$E$60,4,FALSE))))))</f>
        <v/>
      </c>
      <c r="L482" s="111" t="str">
        <f>IF($G482="","",IF($C482=Listes!$B$31,IF(Forfaitaires!$E482&lt;=Listes!$B$42,(Forfaitaires!$E482*(VLOOKUP(Forfaitaires!$D482,Listes!$A$43:$E$49,2,FALSE))),IF(Forfaitaires!$E482&gt;Listes!$D$42,(Forfaitaires!$E482*(VLOOKUP(Forfaitaires!$D482,Listes!$A$43:$E$49,5,FALSE))),(Forfaitaires!$E482*(VLOOKUP(Forfaitaires!$D482,Listes!$A$43:$E$49,3,FALSE)))+(VLOOKUP(Forfaitaires!$D482,Listes!$A$43:$E$49,4,FALSE))))))</f>
        <v/>
      </c>
      <c r="M482" s="111" t="str">
        <f>IF($G482="","",IF($C482=Listes!$B$34,Listes!$I$31,IF($C482=Listes!$B$35,(VLOOKUP(Forfaitaires!$F482,Listes!$E$31:$F$36,2,FALSE)),IF($C482=Listes!$B$33,IF(Forfaitaires!$E482&lt;Listes!$A$64,Forfaitaires!$E482*Listes!$A$65,IF(Forfaitaires!$E482&gt;Listes!$D$64,Forfaitaires!$E482*Listes!$D$65,((Forfaitaires!$E482*Listes!$B$65)+Listes!$C$65)))))))</f>
        <v/>
      </c>
      <c r="N482" s="114" t="str">
        <f t="shared" si="15"/>
        <v/>
      </c>
      <c r="O482" s="106"/>
    </row>
    <row r="483" spans="1:15" ht="20.100000000000001" customHeight="1" x14ac:dyDescent="0.25">
      <c r="A483" s="51">
        <v>478</v>
      </c>
      <c r="B483" s="24"/>
      <c r="C483" s="24"/>
      <c r="D483" s="24"/>
      <c r="E483" s="24"/>
      <c r="F483" s="24"/>
      <c r="G483" s="139" t="str">
        <f>IF(C483="","",IF(C483="","",(VLOOKUP(C483,Listes!$B$31:$C$35,2,FALSE))))</f>
        <v/>
      </c>
      <c r="H483" s="24" t="str">
        <f t="shared" si="14"/>
        <v/>
      </c>
      <c r="I483" s="292"/>
      <c r="J483" s="114" t="str">
        <f>IF(G483="","",IF(G483="","",(VLOOKUP(G483,Listes!$C$31:$D$35,2,FALSE))))</f>
        <v/>
      </c>
      <c r="K483" s="111" t="str">
        <f>IF($G483="","",IF($C483=Listes!$B$32,IF(Forfaitaires!$E483&lt;=Listes!$B$53,(Forfaitaires!$E483*(VLOOKUP(Forfaitaires!$D483,Listes!$A$54:$E$60,2,FALSE))),IF(Forfaitaires!$E483&gt;Listes!$E$53,(Forfaitaires!$E483*(VLOOKUP(Forfaitaires!$D483,Listes!$A$54:$E$60,5,FALSE))),(Forfaitaires!$E483*(VLOOKUP(Forfaitaires!$D483,Listes!$A$54:$E$60,3,FALSE)))+(VLOOKUP(Forfaitaires!$D483,Listes!$A$54:$E$60,4,FALSE))))))</f>
        <v/>
      </c>
      <c r="L483" s="111" t="str">
        <f>IF($G483="","",IF($C483=Listes!$B$31,IF(Forfaitaires!$E483&lt;=Listes!$B$42,(Forfaitaires!$E483*(VLOOKUP(Forfaitaires!$D483,Listes!$A$43:$E$49,2,FALSE))),IF(Forfaitaires!$E483&gt;Listes!$D$42,(Forfaitaires!$E483*(VLOOKUP(Forfaitaires!$D483,Listes!$A$43:$E$49,5,FALSE))),(Forfaitaires!$E483*(VLOOKUP(Forfaitaires!$D483,Listes!$A$43:$E$49,3,FALSE)))+(VLOOKUP(Forfaitaires!$D483,Listes!$A$43:$E$49,4,FALSE))))))</f>
        <v/>
      </c>
      <c r="M483" s="111" t="str">
        <f>IF($G483="","",IF($C483=Listes!$B$34,Listes!$I$31,IF($C483=Listes!$B$35,(VLOOKUP(Forfaitaires!$F483,Listes!$E$31:$F$36,2,FALSE)),IF($C483=Listes!$B$33,IF(Forfaitaires!$E483&lt;Listes!$A$64,Forfaitaires!$E483*Listes!$A$65,IF(Forfaitaires!$E483&gt;Listes!$D$64,Forfaitaires!$E483*Listes!$D$65,((Forfaitaires!$E483*Listes!$B$65)+Listes!$C$65)))))))</f>
        <v/>
      </c>
      <c r="N483" s="114" t="str">
        <f t="shared" si="15"/>
        <v/>
      </c>
      <c r="O483" s="106"/>
    </row>
    <row r="484" spans="1:15" ht="20.100000000000001" customHeight="1" x14ac:dyDescent="0.25">
      <c r="A484" s="51">
        <v>479</v>
      </c>
      <c r="B484" s="24"/>
      <c r="C484" s="24"/>
      <c r="D484" s="24"/>
      <c r="E484" s="24"/>
      <c r="F484" s="24"/>
      <c r="G484" s="139" t="str">
        <f>IF(C484="","",IF(C484="","",(VLOOKUP(C484,Listes!$B$31:$C$35,2,FALSE))))</f>
        <v/>
      </c>
      <c r="H484" s="24" t="str">
        <f t="shared" si="14"/>
        <v/>
      </c>
      <c r="I484" s="292"/>
      <c r="J484" s="114" t="str">
        <f>IF(G484="","",IF(G484="","",(VLOOKUP(G484,Listes!$C$31:$D$35,2,FALSE))))</f>
        <v/>
      </c>
      <c r="K484" s="111" t="str">
        <f>IF($G484="","",IF($C484=Listes!$B$32,IF(Forfaitaires!$E484&lt;=Listes!$B$53,(Forfaitaires!$E484*(VLOOKUP(Forfaitaires!$D484,Listes!$A$54:$E$60,2,FALSE))),IF(Forfaitaires!$E484&gt;Listes!$E$53,(Forfaitaires!$E484*(VLOOKUP(Forfaitaires!$D484,Listes!$A$54:$E$60,5,FALSE))),(Forfaitaires!$E484*(VLOOKUP(Forfaitaires!$D484,Listes!$A$54:$E$60,3,FALSE)))+(VLOOKUP(Forfaitaires!$D484,Listes!$A$54:$E$60,4,FALSE))))))</f>
        <v/>
      </c>
      <c r="L484" s="111" t="str">
        <f>IF($G484="","",IF($C484=Listes!$B$31,IF(Forfaitaires!$E484&lt;=Listes!$B$42,(Forfaitaires!$E484*(VLOOKUP(Forfaitaires!$D484,Listes!$A$43:$E$49,2,FALSE))),IF(Forfaitaires!$E484&gt;Listes!$D$42,(Forfaitaires!$E484*(VLOOKUP(Forfaitaires!$D484,Listes!$A$43:$E$49,5,FALSE))),(Forfaitaires!$E484*(VLOOKUP(Forfaitaires!$D484,Listes!$A$43:$E$49,3,FALSE)))+(VLOOKUP(Forfaitaires!$D484,Listes!$A$43:$E$49,4,FALSE))))))</f>
        <v/>
      </c>
      <c r="M484" s="111" t="str">
        <f>IF($G484="","",IF($C484=Listes!$B$34,Listes!$I$31,IF($C484=Listes!$B$35,(VLOOKUP(Forfaitaires!$F484,Listes!$E$31:$F$36,2,FALSE)),IF($C484=Listes!$B$33,IF(Forfaitaires!$E484&lt;Listes!$A$64,Forfaitaires!$E484*Listes!$A$65,IF(Forfaitaires!$E484&gt;Listes!$D$64,Forfaitaires!$E484*Listes!$D$65,((Forfaitaires!$E484*Listes!$B$65)+Listes!$C$65)))))))</f>
        <v/>
      </c>
      <c r="N484" s="114" t="str">
        <f t="shared" si="15"/>
        <v/>
      </c>
      <c r="O484" s="106"/>
    </row>
    <row r="485" spans="1:15" ht="20.100000000000001" customHeight="1" x14ac:dyDescent="0.25">
      <c r="A485" s="51">
        <v>480</v>
      </c>
      <c r="B485" s="24"/>
      <c r="C485" s="24"/>
      <c r="D485" s="24"/>
      <c r="E485" s="24"/>
      <c r="F485" s="24"/>
      <c r="G485" s="139" t="str">
        <f>IF(C485="","",IF(C485="","",(VLOOKUP(C485,Listes!$B$31:$C$35,2,FALSE))))</f>
        <v/>
      </c>
      <c r="H485" s="24" t="str">
        <f t="shared" si="14"/>
        <v/>
      </c>
      <c r="I485" s="292"/>
      <c r="J485" s="114" t="str">
        <f>IF(G485="","",IF(G485="","",(VLOOKUP(G485,Listes!$C$31:$D$35,2,FALSE))))</f>
        <v/>
      </c>
      <c r="K485" s="111" t="str">
        <f>IF($G485="","",IF($C485=Listes!$B$32,IF(Forfaitaires!$E485&lt;=Listes!$B$53,(Forfaitaires!$E485*(VLOOKUP(Forfaitaires!$D485,Listes!$A$54:$E$60,2,FALSE))),IF(Forfaitaires!$E485&gt;Listes!$E$53,(Forfaitaires!$E485*(VLOOKUP(Forfaitaires!$D485,Listes!$A$54:$E$60,5,FALSE))),(Forfaitaires!$E485*(VLOOKUP(Forfaitaires!$D485,Listes!$A$54:$E$60,3,FALSE)))+(VLOOKUP(Forfaitaires!$D485,Listes!$A$54:$E$60,4,FALSE))))))</f>
        <v/>
      </c>
      <c r="L485" s="111" t="str">
        <f>IF($G485="","",IF($C485=Listes!$B$31,IF(Forfaitaires!$E485&lt;=Listes!$B$42,(Forfaitaires!$E485*(VLOOKUP(Forfaitaires!$D485,Listes!$A$43:$E$49,2,FALSE))),IF(Forfaitaires!$E485&gt;Listes!$D$42,(Forfaitaires!$E485*(VLOOKUP(Forfaitaires!$D485,Listes!$A$43:$E$49,5,FALSE))),(Forfaitaires!$E485*(VLOOKUP(Forfaitaires!$D485,Listes!$A$43:$E$49,3,FALSE)))+(VLOOKUP(Forfaitaires!$D485,Listes!$A$43:$E$49,4,FALSE))))))</f>
        <v/>
      </c>
      <c r="M485" s="111" t="str">
        <f>IF($G485="","",IF($C485=Listes!$B$34,Listes!$I$31,IF($C485=Listes!$B$35,(VLOOKUP(Forfaitaires!$F485,Listes!$E$31:$F$36,2,FALSE)),IF($C485=Listes!$B$33,IF(Forfaitaires!$E485&lt;Listes!$A$64,Forfaitaires!$E485*Listes!$A$65,IF(Forfaitaires!$E485&gt;Listes!$D$64,Forfaitaires!$E485*Listes!$D$65,((Forfaitaires!$E485*Listes!$B$65)+Listes!$C$65)))))))</f>
        <v/>
      </c>
      <c r="N485" s="114" t="str">
        <f t="shared" si="15"/>
        <v/>
      </c>
      <c r="O485" s="106"/>
    </row>
    <row r="486" spans="1:15" ht="20.100000000000001" customHeight="1" x14ac:dyDescent="0.25">
      <c r="A486" s="51">
        <v>481</v>
      </c>
      <c r="B486" s="24"/>
      <c r="C486" s="24"/>
      <c r="D486" s="24"/>
      <c r="E486" s="24"/>
      <c r="F486" s="24"/>
      <c r="G486" s="139" t="str">
        <f>IF(C486="","",IF(C486="","",(VLOOKUP(C486,Listes!$B$31:$C$35,2,FALSE))))</f>
        <v/>
      </c>
      <c r="H486" s="24" t="str">
        <f t="shared" si="14"/>
        <v/>
      </c>
      <c r="I486" s="292"/>
      <c r="J486" s="114" t="str">
        <f>IF(G486="","",IF(G486="","",(VLOOKUP(G486,Listes!$C$31:$D$35,2,FALSE))))</f>
        <v/>
      </c>
      <c r="K486" s="111" t="str">
        <f>IF($G486="","",IF($C486=Listes!$B$32,IF(Forfaitaires!$E486&lt;=Listes!$B$53,(Forfaitaires!$E486*(VLOOKUP(Forfaitaires!$D486,Listes!$A$54:$E$60,2,FALSE))),IF(Forfaitaires!$E486&gt;Listes!$E$53,(Forfaitaires!$E486*(VLOOKUP(Forfaitaires!$D486,Listes!$A$54:$E$60,5,FALSE))),(Forfaitaires!$E486*(VLOOKUP(Forfaitaires!$D486,Listes!$A$54:$E$60,3,FALSE)))+(VLOOKUP(Forfaitaires!$D486,Listes!$A$54:$E$60,4,FALSE))))))</f>
        <v/>
      </c>
      <c r="L486" s="111" t="str">
        <f>IF($G486="","",IF($C486=Listes!$B$31,IF(Forfaitaires!$E486&lt;=Listes!$B$42,(Forfaitaires!$E486*(VLOOKUP(Forfaitaires!$D486,Listes!$A$43:$E$49,2,FALSE))),IF(Forfaitaires!$E486&gt;Listes!$D$42,(Forfaitaires!$E486*(VLOOKUP(Forfaitaires!$D486,Listes!$A$43:$E$49,5,FALSE))),(Forfaitaires!$E486*(VLOOKUP(Forfaitaires!$D486,Listes!$A$43:$E$49,3,FALSE)))+(VLOOKUP(Forfaitaires!$D486,Listes!$A$43:$E$49,4,FALSE))))))</f>
        <v/>
      </c>
      <c r="M486" s="111" t="str">
        <f>IF($G486="","",IF($C486=Listes!$B$34,Listes!$I$31,IF($C486=Listes!$B$35,(VLOOKUP(Forfaitaires!$F486,Listes!$E$31:$F$36,2,FALSE)),IF($C486=Listes!$B$33,IF(Forfaitaires!$E486&lt;Listes!$A$64,Forfaitaires!$E486*Listes!$A$65,IF(Forfaitaires!$E486&gt;Listes!$D$64,Forfaitaires!$E486*Listes!$D$65,((Forfaitaires!$E486*Listes!$B$65)+Listes!$C$65)))))))</f>
        <v/>
      </c>
      <c r="N486" s="114" t="str">
        <f t="shared" si="15"/>
        <v/>
      </c>
      <c r="O486" s="106"/>
    </row>
    <row r="487" spans="1:15" ht="20.100000000000001" customHeight="1" x14ac:dyDescent="0.25">
      <c r="A487" s="51">
        <v>482</v>
      </c>
      <c r="B487" s="24"/>
      <c r="C487" s="24"/>
      <c r="D487" s="24"/>
      <c r="E487" s="24"/>
      <c r="F487" s="24"/>
      <c r="G487" s="139" t="str">
        <f>IF(C487="","",IF(C487="","",(VLOOKUP(C487,Listes!$B$31:$C$35,2,FALSE))))</f>
        <v/>
      </c>
      <c r="H487" s="24" t="str">
        <f t="shared" si="14"/>
        <v/>
      </c>
      <c r="I487" s="292"/>
      <c r="J487" s="114" t="str">
        <f>IF(G487="","",IF(G487="","",(VLOOKUP(G487,Listes!$C$31:$D$35,2,FALSE))))</f>
        <v/>
      </c>
      <c r="K487" s="111" t="str">
        <f>IF($G487="","",IF($C487=Listes!$B$32,IF(Forfaitaires!$E487&lt;=Listes!$B$53,(Forfaitaires!$E487*(VLOOKUP(Forfaitaires!$D487,Listes!$A$54:$E$60,2,FALSE))),IF(Forfaitaires!$E487&gt;Listes!$E$53,(Forfaitaires!$E487*(VLOOKUP(Forfaitaires!$D487,Listes!$A$54:$E$60,5,FALSE))),(Forfaitaires!$E487*(VLOOKUP(Forfaitaires!$D487,Listes!$A$54:$E$60,3,FALSE)))+(VLOOKUP(Forfaitaires!$D487,Listes!$A$54:$E$60,4,FALSE))))))</f>
        <v/>
      </c>
      <c r="L487" s="111" t="str">
        <f>IF($G487="","",IF($C487=Listes!$B$31,IF(Forfaitaires!$E487&lt;=Listes!$B$42,(Forfaitaires!$E487*(VLOOKUP(Forfaitaires!$D487,Listes!$A$43:$E$49,2,FALSE))),IF(Forfaitaires!$E487&gt;Listes!$D$42,(Forfaitaires!$E487*(VLOOKUP(Forfaitaires!$D487,Listes!$A$43:$E$49,5,FALSE))),(Forfaitaires!$E487*(VLOOKUP(Forfaitaires!$D487,Listes!$A$43:$E$49,3,FALSE)))+(VLOOKUP(Forfaitaires!$D487,Listes!$A$43:$E$49,4,FALSE))))))</f>
        <v/>
      </c>
      <c r="M487" s="111" t="str">
        <f>IF($G487="","",IF($C487=Listes!$B$34,Listes!$I$31,IF($C487=Listes!$B$35,(VLOOKUP(Forfaitaires!$F487,Listes!$E$31:$F$36,2,FALSE)),IF($C487=Listes!$B$33,IF(Forfaitaires!$E487&lt;Listes!$A$64,Forfaitaires!$E487*Listes!$A$65,IF(Forfaitaires!$E487&gt;Listes!$D$64,Forfaitaires!$E487*Listes!$D$65,((Forfaitaires!$E487*Listes!$B$65)+Listes!$C$65)))))))</f>
        <v/>
      </c>
      <c r="N487" s="114" t="str">
        <f t="shared" si="15"/>
        <v/>
      </c>
      <c r="O487" s="106"/>
    </row>
    <row r="488" spans="1:15" ht="20.100000000000001" customHeight="1" x14ac:dyDescent="0.25">
      <c r="A488" s="51">
        <v>483</v>
      </c>
      <c r="B488" s="24"/>
      <c r="C488" s="24"/>
      <c r="D488" s="24"/>
      <c r="E488" s="24"/>
      <c r="F488" s="24"/>
      <c r="G488" s="139" t="str">
        <f>IF(C488="","",IF(C488="","",(VLOOKUP(C488,Listes!$B$31:$C$35,2,FALSE))))</f>
        <v/>
      </c>
      <c r="H488" s="24" t="str">
        <f t="shared" si="14"/>
        <v/>
      </c>
      <c r="I488" s="292"/>
      <c r="J488" s="114" t="str">
        <f>IF(G488="","",IF(G488="","",(VLOOKUP(G488,Listes!$C$31:$D$35,2,FALSE))))</f>
        <v/>
      </c>
      <c r="K488" s="111" t="str">
        <f>IF($G488="","",IF($C488=Listes!$B$32,IF(Forfaitaires!$E488&lt;=Listes!$B$53,(Forfaitaires!$E488*(VLOOKUP(Forfaitaires!$D488,Listes!$A$54:$E$60,2,FALSE))),IF(Forfaitaires!$E488&gt;Listes!$E$53,(Forfaitaires!$E488*(VLOOKUP(Forfaitaires!$D488,Listes!$A$54:$E$60,5,FALSE))),(Forfaitaires!$E488*(VLOOKUP(Forfaitaires!$D488,Listes!$A$54:$E$60,3,FALSE)))+(VLOOKUP(Forfaitaires!$D488,Listes!$A$54:$E$60,4,FALSE))))))</f>
        <v/>
      </c>
      <c r="L488" s="111" t="str">
        <f>IF($G488="","",IF($C488=Listes!$B$31,IF(Forfaitaires!$E488&lt;=Listes!$B$42,(Forfaitaires!$E488*(VLOOKUP(Forfaitaires!$D488,Listes!$A$43:$E$49,2,FALSE))),IF(Forfaitaires!$E488&gt;Listes!$D$42,(Forfaitaires!$E488*(VLOOKUP(Forfaitaires!$D488,Listes!$A$43:$E$49,5,FALSE))),(Forfaitaires!$E488*(VLOOKUP(Forfaitaires!$D488,Listes!$A$43:$E$49,3,FALSE)))+(VLOOKUP(Forfaitaires!$D488,Listes!$A$43:$E$49,4,FALSE))))))</f>
        <v/>
      </c>
      <c r="M488" s="111" t="str">
        <f>IF($G488="","",IF($C488=Listes!$B$34,Listes!$I$31,IF($C488=Listes!$B$35,(VLOOKUP(Forfaitaires!$F488,Listes!$E$31:$F$36,2,FALSE)),IF($C488=Listes!$B$33,IF(Forfaitaires!$E488&lt;Listes!$A$64,Forfaitaires!$E488*Listes!$A$65,IF(Forfaitaires!$E488&gt;Listes!$D$64,Forfaitaires!$E488*Listes!$D$65,((Forfaitaires!$E488*Listes!$B$65)+Listes!$C$65)))))))</f>
        <v/>
      </c>
      <c r="N488" s="114" t="str">
        <f t="shared" si="15"/>
        <v/>
      </c>
      <c r="O488" s="106"/>
    </row>
    <row r="489" spans="1:15" ht="20.100000000000001" customHeight="1" x14ac:dyDescent="0.25">
      <c r="A489" s="51">
        <v>484</v>
      </c>
      <c r="B489" s="24"/>
      <c r="C489" s="24"/>
      <c r="D489" s="24"/>
      <c r="E489" s="24"/>
      <c r="F489" s="24"/>
      <c r="G489" s="139" t="str">
        <f>IF(C489="","",IF(C489="","",(VLOOKUP(C489,Listes!$B$31:$C$35,2,FALSE))))</f>
        <v/>
      </c>
      <c r="H489" s="24" t="str">
        <f t="shared" si="14"/>
        <v/>
      </c>
      <c r="I489" s="292"/>
      <c r="J489" s="114" t="str">
        <f>IF(G489="","",IF(G489="","",(VLOOKUP(G489,Listes!$C$31:$D$35,2,FALSE))))</f>
        <v/>
      </c>
      <c r="K489" s="111" t="str">
        <f>IF($G489="","",IF($C489=Listes!$B$32,IF(Forfaitaires!$E489&lt;=Listes!$B$53,(Forfaitaires!$E489*(VLOOKUP(Forfaitaires!$D489,Listes!$A$54:$E$60,2,FALSE))),IF(Forfaitaires!$E489&gt;Listes!$E$53,(Forfaitaires!$E489*(VLOOKUP(Forfaitaires!$D489,Listes!$A$54:$E$60,5,FALSE))),(Forfaitaires!$E489*(VLOOKUP(Forfaitaires!$D489,Listes!$A$54:$E$60,3,FALSE)))+(VLOOKUP(Forfaitaires!$D489,Listes!$A$54:$E$60,4,FALSE))))))</f>
        <v/>
      </c>
      <c r="L489" s="111" t="str">
        <f>IF($G489="","",IF($C489=Listes!$B$31,IF(Forfaitaires!$E489&lt;=Listes!$B$42,(Forfaitaires!$E489*(VLOOKUP(Forfaitaires!$D489,Listes!$A$43:$E$49,2,FALSE))),IF(Forfaitaires!$E489&gt;Listes!$D$42,(Forfaitaires!$E489*(VLOOKUP(Forfaitaires!$D489,Listes!$A$43:$E$49,5,FALSE))),(Forfaitaires!$E489*(VLOOKUP(Forfaitaires!$D489,Listes!$A$43:$E$49,3,FALSE)))+(VLOOKUP(Forfaitaires!$D489,Listes!$A$43:$E$49,4,FALSE))))))</f>
        <v/>
      </c>
      <c r="M489" s="111" t="str">
        <f>IF($G489="","",IF($C489=Listes!$B$34,Listes!$I$31,IF($C489=Listes!$B$35,(VLOOKUP(Forfaitaires!$F489,Listes!$E$31:$F$36,2,FALSE)),IF($C489=Listes!$B$33,IF(Forfaitaires!$E489&lt;Listes!$A$64,Forfaitaires!$E489*Listes!$A$65,IF(Forfaitaires!$E489&gt;Listes!$D$64,Forfaitaires!$E489*Listes!$D$65,((Forfaitaires!$E489*Listes!$B$65)+Listes!$C$65)))))))</f>
        <v/>
      </c>
      <c r="N489" s="114" t="str">
        <f t="shared" si="15"/>
        <v/>
      </c>
      <c r="O489" s="106"/>
    </row>
    <row r="490" spans="1:15" ht="20.100000000000001" customHeight="1" x14ac:dyDescent="0.25">
      <c r="A490" s="51">
        <v>485</v>
      </c>
      <c r="B490" s="24"/>
      <c r="C490" s="24"/>
      <c r="D490" s="24"/>
      <c r="E490" s="24"/>
      <c r="F490" s="24"/>
      <c r="G490" s="139" t="str">
        <f>IF(C490="","",IF(C490="","",(VLOOKUP(C490,Listes!$B$31:$C$35,2,FALSE))))</f>
        <v/>
      </c>
      <c r="H490" s="24" t="str">
        <f t="shared" si="14"/>
        <v/>
      </c>
      <c r="I490" s="292"/>
      <c r="J490" s="114" t="str">
        <f>IF(G490="","",IF(G490="","",(VLOOKUP(G490,Listes!$C$31:$D$35,2,FALSE))))</f>
        <v/>
      </c>
      <c r="K490" s="111" t="str">
        <f>IF($G490="","",IF($C490=Listes!$B$32,IF(Forfaitaires!$E490&lt;=Listes!$B$53,(Forfaitaires!$E490*(VLOOKUP(Forfaitaires!$D490,Listes!$A$54:$E$60,2,FALSE))),IF(Forfaitaires!$E490&gt;Listes!$E$53,(Forfaitaires!$E490*(VLOOKUP(Forfaitaires!$D490,Listes!$A$54:$E$60,5,FALSE))),(Forfaitaires!$E490*(VLOOKUP(Forfaitaires!$D490,Listes!$A$54:$E$60,3,FALSE)))+(VLOOKUP(Forfaitaires!$D490,Listes!$A$54:$E$60,4,FALSE))))))</f>
        <v/>
      </c>
      <c r="L490" s="111" t="str">
        <f>IF($G490="","",IF($C490=Listes!$B$31,IF(Forfaitaires!$E490&lt;=Listes!$B$42,(Forfaitaires!$E490*(VLOOKUP(Forfaitaires!$D490,Listes!$A$43:$E$49,2,FALSE))),IF(Forfaitaires!$E490&gt;Listes!$D$42,(Forfaitaires!$E490*(VLOOKUP(Forfaitaires!$D490,Listes!$A$43:$E$49,5,FALSE))),(Forfaitaires!$E490*(VLOOKUP(Forfaitaires!$D490,Listes!$A$43:$E$49,3,FALSE)))+(VLOOKUP(Forfaitaires!$D490,Listes!$A$43:$E$49,4,FALSE))))))</f>
        <v/>
      </c>
      <c r="M490" s="111" t="str">
        <f>IF($G490="","",IF($C490=Listes!$B$34,Listes!$I$31,IF($C490=Listes!$B$35,(VLOOKUP(Forfaitaires!$F490,Listes!$E$31:$F$36,2,FALSE)),IF($C490=Listes!$B$33,IF(Forfaitaires!$E490&lt;Listes!$A$64,Forfaitaires!$E490*Listes!$A$65,IF(Forfaitaires!$E490&gt;Listes!$D$64,Forfaitaires!$E490*Listes!$D$65,((Forfaitaires!$E490*Listes!$B$65)+Listes!$C$65)))))))</f>
        <v/>
      </c>
      <c r="N490" s="114" t="str">
        <f t="shared" si="15"/>
        <v/>
      </c>
      <c r="O490" s="106"/>
    </row>
    <row r="491" spans="1:15" ht="20.100000000000001" customHeight="1" x14ac:dyDescent="0.25">
      <c r="A491" s="51">
        <v>486</v>
      </c>
      <c r="B491" s="24"/>
      <c r="C491" s="24"/>
      <c r="D491" s="24"/>
      <c r="E491" s="24"/>
      <c r="F491" s="24"/>
      <c r="G491" s="139" t="str">
        <f>IF(C491="","",IF(C491="","",(VLOOKUP(C491,Listes!$B$31:$C$35,2,FALSE))))</f>
        <v/>
      </c>
      <c r="H491" s="24" t="str">
        <f t="shared" si="14"/>
        <v/>
      </c>
      <c r="I491" s="292"/>
      <c r="J491" s="114" t="str">
        <f>IF(G491="","",IF(G491="","",(VLOOKUP(G491,Listes!$C$31:$D$35,2,FALSE))))</f>
        <v/>
      </c>
      <c r="K491" s="111" t="str">
        <f>IF($G491="","",IF($C491=Listes!$B$32,IF(Forfaitaires!$E491&lt;=Listes!$B$53,(Forfaitaires!$E491*(VLOOKUP(Forfaitaires!$D491,Listes!$A$54:$E$60,2,FALSE))),IF(Forfaitaires!$E491&gt;Listes!$E$53,(Forfaitaires!$E491*(VLOOKUP(Forfaitaires!$D491,Listes!$A$54:$E$60,5,FALSE))),(Forfaitaires!$E491*(VLOOKUP(Forfaitaires!$D491,Listes!$A$54:$E$60,3,FALSE)))+(VLOOKUP(Forfaitaires!$D491,Listes!$A$54:$E$60,4,FALSE))))))</f>
        <v/>
      </c>
      <c r="L491" s="111" t="str">
        <f>IF($G491="","",IF($C491=Listes!$B$31,IF(Forfaitaires!$E491&lt;=Listes!$B$42,(Forfaitaires!$E491*(VLOOKUP(Forfaitaires!$D491,Listes!$A$43:$E$49,2,FALSE))),IF(Forfaitaires!$E491&gt;Listes!$D$42,(Forfaitaires!$E491*(VLOOKUP(Forfaitaires!$D491,Listes!$A$43:$E$49,5,FALSE))),(Forfaitaires!$E491*(VLOOKUP(Forfaitaires!$D491,Listes!$A$43:$E$49,3,FALSE)))+(VLOOKUP(Forfaitaires!$D491,Listes!$A$43:$E$49,4,FALSE))))))</f>
        <v/>
      </c>
      <c r="M491" s="111" t="str">
        <f>IF($G491="","",IF($C491=Listes!$B$34,Listes!$I$31,IF($C491=Listes!$B$35,(VLOOKUP(Forfaitaires!$F491,Listes!$E$31:$F$36,2,FALSE)),IF($C491=Listes!$B$33,IF(Forfaitaires!$E491&lt;Listes!$A$64,Forfaitaires!$E491*Listes!$A$65,IF(Forfaitaires!$E491&gt;Listes!$D$64,Forfaitaires!$E491*Listes!$D$65,((Forfaitaires!$E491*Listes!$B$65)+Listes!$C$65)))))))</f>
        <v/>
      </c>
      <c r="N491" s="114" t="str">
        <f t="shared" si="15"/>
        <v/>
      </c>
      <c r="O491" s="106"/>
    </row>
    <row r="492" spans="1:15" ht="20.100000000000001" customHeight="1" x14ac:dyDescent="0.25">
      <c r="A492" s="51">
        <v>487</v>
      </c>
      <c r="B492" s="24"/>
      <c r="C492" s="24"/>
      <c r="D492" s="24"/>
      <c r="E492" s="24"/>
      <c r="F492" s="24"/>
      <c r="G492" s="139" t="str">
        <f>IF(C492="","",IF(C492="","",(VLOOKUP(C492,Listes!$B$31:$C$35,2,FALSE))))</f>
        <v/>
      </c>
      <c r="H492" s="24" t="str">
        <f t="shared" si="14"/>
        <v/>
      </c>
      <c r="I492" s="292"/>
      <c r="J492" s="114" t="str">
        <f>IF(G492="","",IF(G492="","",(VLOOKUP(G492,Listes!$C$31:$D$35,2,FALSE))))</f>
        <v/>
      </c>
      <c r="K492" s="111" t="str">
        <f>IF($G492="","",IF($C492=Listes!$B$32,IF(Forfaitaires!$E492&lt;=Listes!$B$53,(Forfaitaires!$E492*(VLOOKUP(Forfaitaires!$D492,Listes!$A$54:$E$60,2,FALSE))),IF(Forfaitaires!$E492&gt;Listes!$E$53,(Forfaitaires!$E492*(VLOOKUP(Forfaitaires!$D492,Listes!$A$54:$E$60,5,FALSE))),(Forfaitaires!$E492*(VLOOKUP(Forfaitaires!$D492,Listes!$A$54:$E$60,3,FALSE)))+(VLOOKUP(Forfaitaires!$D492,Listes!$A$54:$E$60,4,FALSE))))))</f>
        <v/>
      </c>
      <c r="L492" s="111" t="str">
        <f>IF($G492="","",IF($C492=Listes!$B$31,IF(Forfaitaires!$E492&lt;=Listes!$B$42,(Forfaitaires!$E492*(VLOOKUP(Forfaitaires!$D492,Listes!$A$43:$E$49,2,FALSE))),IF(Forfaitaires!$E492&gt;Listes!$D$42,(Forfaitaires!$E492*(VLOOKUP(Forfaitaires!$D492,Listes!$A$43:$E$49,5,FALSE))),(Forfaitaires!$E492*(VLOOKUP(Forfaitaires!$D492,Listes!$A$43:$E$49,3,FALSE)))+(VLOOKUP(Forfaitaires!$D492,Listes!$A$43:$E$49,4,FALSE))))))</f>
        <v/>
      </c>
      <c r="M492" s="111" t="str">
        <f>IF($G492="","",IF($C492=Listes!$B$34,Listes!$I$31,IF($C492=Listes!$B$35,(VLOOKUP(Forfaitaires!$F492,Listes!$E$31:$F$36,2,FALSE)),IF($C492=Listes!$B$33,IF(Forfaitaires!$E492&lt;Listes!$A$64,Forfaitaires!$E492*Listes!$A$65,IF(Forfaitaires!$E492&gt;Listes!$D$64,Forfaitaires!$E492*Listes!$D$65,((Forfaitaires!$E492*Listes!$B$65)+Listes!$C$65)))))))</f>
        <v/>
      </c>
      <c r="N492" s="114" t="str">
        <f t="shared" si="15"/>
        <v/>
      </c>
      <c r="O492" s="106"/>
    </row>
    <row r="493" spans="1:15" ht="20.100000000000001" customHeight="1" x14ac:dyDescent="0.25">
      <c r="A493" s="51">
        <v>488</v>
      </c>
      <c r="B493" s="24"/>
      <c r="C493" s="24"/>
      <c r="D493" s="24"/>
      <c r="E493" s="24"/>
      <c r="F493" s="24"/>
      <c r="G493" s="139" t="str">
        <f>IF(C493="","",IF(C493="","",(VLOOKUP(C493,Listes!$B$31:$C$35,2,FALSE))))</f>
        <v/>
      </c>
      <c r="H493" s="24" t="str">
        <f t="shared" si="14"/>
        <v/>
      </c>
      <c r="I493" s="292"/>
      <c r="J493" s="114" t="str">
        <f>IF(G493="","",IF(G493="","",(VLOOKUP(G493,Listes!$C$31:$D$35,2,FALSE))))</f>
        <v/>
      </c>
      <c r="K493" s="111" t="str">
        <f>IF($G493="","",IF($C493=Listes!$B$32,IF(Forfaitaires!$E493&lt;=Listes!$B$53,(Forfaitaires!$E493*(VLOOKUP(Forfaitaires!$D493,Listes!$A$54:$E$60,2,FALSE))),IF(Forfaitaires!$E493&gt;Listes!$E$53,(Forfaitaires!$E493*(VLOOKUP(Forfaitaires!$D493,Listes!$A$54:$E$60,5,FALSE))),(Forfaitaires!$E493*(VLOOKUP(Forfaitaires!$D493,Listes!$A$54:$E$60,3,FALSE)))+(VLOOKUP(Forfaitaires!$D493,Listes!$A$54:$E$60,4,FALSE))))))</f>
        <v/>
      </c>
      <c r="L493" s="111" t="str">
        <f>IF($G493="","",IF($C493=Listes!$B$31,IF(Forfaitaires!$E493&lt;=Listes!$B$42,(Forfaitaires!$E493*(VLOOKUP(Forfaitaires!$D493,Listes!$A$43:$E$49,2,FALSE))),IF(Forfaitaires!$E493&gt;Listes!$D$42,(Forfaitaires!$E493*(VLOOKUP(Forfaitaires!$D493,Listes!$A$43:$E$49,5,FALSE))),(Forfaitaires!$E493*(VLOOKUP(Forfaitaires!$D493,Listes!$A$43:$E$49,3,FALSE)))+(VLOOKUP(Forfaitaires!$D493,Listes!$A$43:$E$49,4,FALSE))))))</f>
        <v/>
      </c>
      <c r="M493" s="111" t="str">
        <f>IF($G493="","",IF($C493=Listes!$B$34,Listes!$I$31,IF($C493=Listes!$B$35,(VLOOKUP(Forfaitaires!$F493,Listes!$E$31:$F$36,2,FALSE)),IF($C493=Listes!$B$33,IF(Forfaitaires!$E493&lt;Listes!$A$64,Forfaitaires!$E493*Listes!$A$65,IF(Forfaitaires!$E493&gt;Listes!$D$64,Forfaitaires!$E493*Listes!$D$65,((Forfaitaires!$E493*Listes!$B$65)+Listes!$C$65)))))))</f>
        <v/>
      </c>
      <c r="N493" s="114" t="str">
        <f t="shared" si="15"/>
        <v/>
      </c>
      <c r="O493" s="106"/>
    </row>
    <row r="494" spans="1:15" ht="20.100000000000001" customHeight="1" x14ac:dyDescent="0.25">
      <c r="A494" s="51">
        <v>489</v>
      </c>
      <c r="B494" s="24"/>
      <c r="C494" s="24"/>
      <c r="D494" s="24"/>
      <c r="E494" s="24"/>
      <c r="F494" s="24"/>
      <c r="G494" s="139" t="str">
        <f>IF(C494="","",IF(C494="","",(VLOOKUP(C494,Listes!$B$31:$C$35,2,FALSE))))</f>
        <v/>
      </c>
      <c r="H494" s="24" t="str">
        <f t="shared" si="14"/>
        <v/>
      </c>
      <c r="I494" s="292"/>
      <c r="J494" s="114" t="str">
        <f>IF(G494="","",IF(G494="","",(VLOOKUP(G494,Listes!$C$31:$D$35,2,FALSE))))</f>
        <v/>
      </c>
      <c r="K494" s="111" t="str">
        <f>IF($G494="","",IF($C494=Listes!$B$32,IF(Forfaitaires!$E494&lt;=Listes!$B$53,(Forfaitaires!$E494*(VLOOKUP(Forfaitaires!$D494,Listes!$A$54:$E$60,2,FALSE))),IF(Forfaitaires!$E494&gt;Listes!$E$53,(Forfaitaires!$E494*(VLOOKUP(Forfaitaires!$D494,Listes!$A$54:$E$60,5,FALSE))),(Forfaitaires!$E494*(VLOOKUP(Forfaitaires!$D494,Listes!$A$54:$E$60,3,FALSE)))+(VLOOKUP(Forfaitaires!$D494,Listes!$A$54:$E$60,4,FALSE))))))</f>
        <v/>
      </c>
      <c r="L494" s="111" t="str">
        <f>IF($G494="","",IF($C494=Listes!$B$31,IF(Forfaitaires!$E494&lt;=Listes!$B$42,(Forfaitaires!$E494*(VLOOKUP(Forfaitaires!$D494,Listes!$A$43:$E$49,2,FALSE))),IF(Forfaitaires!$E494&gt;Listes!$D$42,(Forfaitaires!$E494*(VLOOKUP(Forfaitaires!$D494,Listes!$A$43:$E$49,5,FALSE))),(Forfaitaires!$E494*(VLOOKUP(Forfaitaires!$D494,Listes!$A$43:$E$49,3,FALSE)))+(VLOOKUP(Forfaitaires!$D494,Listes!$A$43:$E$49,4,FALSE))))))</f>
        <v/>
      </c>
      <c r="M494" s="111" t="str">
        <f>IF($G494="","",IF($C494=Listes!$B$34,Listes!$I$31,IF($C494=Listes!$B$35,(VLOOKUP(Forfaitaires!$F494,Listes!$E$31:$F$36,2,FALSE)),IF($C494=Listes!$B$33,IF(Forfaitaires!$E494&lt;Listes!$A$64,Forfaitaires!$E494*Listes!$A$65,IF(Forfaitaires!$E494&gt;Listes!$D$64,Forfaitaires!$E494*Listes!$D$65,((Forfaitaires!$E494*Listes!$B$65)+Listes!$C$65)))))))</f>
        <v/>
      </c>
      <c r="N494" s="114" t="str">
        <f t="shared" si="15"/>
        <v/>
      </c>
      <c r="O494" s="106"/>
    </row>
    <row r="495" spans="1:15" ht="20.100000000000001" customHeight="1" x14ac:dyDescent="0.25">
      <c r="A495" s="51">
        <v>490</v>
      </c>
      <c r="B495" s="24"/>
      <c r="C495" s="24"/>
      <c r="D495" s="24"/>
      <c r="E495" s="24"/>
      <c r="F495" s="24"/>
      <c r="G495" s="139" t="str">
        <f>IF(C495="","",IF(C495="","",(VLOOKUP(C495,Listes!$B$31:$C$35,2,FALSE))))</f>
        <v/>
      </c>
      <c r="H495" s="24" t="str">
        <f t="shared" si="14"/>
        <v/>
      </c>
      <c r="I495" s="292"/>
      <c r="J495" s="114" t="str">
        <f>IF(G495="","",IF(G495="","",(VLOOKUP(G495,Listes!$C$31:$D$35,2,FALSE))))</f>
        <v/>
      </c>
      <c r="K495" s="111" t="str">
        <f>IF($G495="","",IF($C495=Listes!$B$32,IF(Forfaitaires!$E495&lt;=Listes!$B$53,(Forfaitaires!$E495*(VLOOKUP(Forfaitaires!$D495,Listes!$A$54:$E$60,2,FALSE))),IF(Forfaitaires!$E495&gt;Listes!$E$53,(Forfaitaires!$E495*(VLOOKUP(Forfaitaires!$D495,Listes!$A$54:$E$60,5,FALSE))),(Forfaitaires!$E495*(VLOOKUP(Forfaitaires!$D495,Listes!$A$54:$E$60,3,FALSE)))+(VLOOKUP(Forfaitaires!$D495,Listes!$A$54:$E$60,4,FALSE))))))</f>
        <v/>
      </c>
      <c r="L495" s="111" t="str">
        <f>IF($G495="","",IF($C495=Listes!$B$31,IF(Forfaitaires!$E495&lt;=Listes!$B$42,(Forfaitaires!$E495*(VLOOKUP(Forfaitaires!$D495,Listes!$A$43:$E$49,2,FALSE))),IF(Forfaitaires!$E495&gt;Listes!$D$42,(Forfaitaires!$E495*(VLOOKUP(Forfaitaires!$D495,Listes!$A$43:$E$49,5,FALSE))),(Forfaitaires!$E495*(VLOOKUP(Forfaitaires!$D495,Listes!$A$43:$E$49,3,FALSE)))+(VLOOKUP(Forfaitaires!$D495,Listes!$A$43:$E$49,4,FALSE))))))</f>
        <v/>
      </c>
      <c r="M495" s="111" t="str">
        <f>IF($G495="","",IF($C495=Listes!$B$34,Listes!$I$31,IF($C495=Listes!$B$35,(VLOOKUP(Forfaitaires!$F495,Listes!$E$31:$F$36,2,FALSE)),IF($C495=Listes!$B$33,IF(Forfaitaires!$E495&lt;Listes!$A$64,Forfaitaires!$E495*Listes!$A$65,IF(Forfaitaires!$E495&gt;Listes!$D$64,Forfaitaires!$E495*Listes!$D$65,((Forfaitaires!$E495*Listes!$B$65)+Listes!$C$65)))))))</f>
        <v/>
      </c>
      <c r="N495" s="114" t="str">
        <f t="shared" si="15"/>
        <v/>
      </c>
      <c r="O495" s="106"/>
    </row>
    <row r="496" spans="1:15" ht="20.100000000000001" customHeight="1" x14ac:dyDescent="0.25">
      <c r="A496" s="51">
        <v>491</v>
      </c>
      <c r="B496" s="24"/>
      <c r="C496" s="24"/>
      <c r="D496" s="24"/>
      <c r="E496" s="24"/>
      <c r="F496" s="24"/>
      <c r="G496" s="139" t="str">
        <f>IF(C496="","",IF(C496="","",(VLOOKUP(C496,Listes!$B$31:$C$35,2,FALSE))))</f>
        <v/>
      </c>
      <c r="H496" s="24" t="str">
        <f t="shared" si="14"/>
        <v/>
      </c>
      <c r="I496" s="292"/>
      <c r="J496" s="114" t="str">
        <f>IF(G496="","",IF(G496="","",(VLOOKUP(G496,Listes!$C$31:$D$35,2,FALSE))))</f>
        <v/>
      </c>
      <c r="K496" s="111" t="str">
        <f>IF($G496="","",IF($C496=Listes!$B$32,IF(Forfaitaires!$E496&lt;=Listes!$B$53,(Forfaitaires!$E496*(VLOOKUP(Forfaitaires!$D496,Listes!$A$54:$E$60,2,FALSE))),IF(Forfaitaires!$E496&gt;Listes!$E$53,(Forfaitaires!$E496*(VLOOKUP(Forfaitaires!$D496,Listes!$A$54:$E$60,5,FALSE))),(Forfaitaires!$E496*(VLOOKUP(Forfaitaires!$D496,Listes!$A$54:$E$60,3,FALSE)))+(VLOOKUP(Forfaitaires!$D496,Listes!$A$54:$E$60,4,FALSE))))))</f>
        <v/>
      </c>
      <c r="L496" s="111" t="str">
        <f>IF($G496="","",IF($C496=Listes!$B$31,IF(Forfaitaires!$E496&lt;=Listes!$B$42,(Forfaitaires!$E496*(VLOOKUP(Forfaitaires!$D496,Listes!$A$43:$E$49,2,FALSE))),IF(Forfaitaires!$E496&gt;Listes!$D$42,(Forfaitaires!$E496*(VLOOKUP(Forfaitaires!$D496,Listes!$A$43:$E$49,5,FALSE))),(Forfaitaires!$E496*(VLOOKUP(Forfaitaires!$D496,Listes!$A$43:$E$49,3,FALSE)))+(VLOOKUP(Forfaitaires!$D496,Listes!$A$43:$E$49,4,FALSE))))))</f>
        <v/>
      </c>
      <c r="M496" s="111" t="str">
        <f>IF($G496="","",IF($C496=Listes!$B$34,Listes!$I$31,IF($C496=Listes!$B$35,(VLOOKUP(Forfaitaires!$F496,Listes!$E$31:$F$36,2,FALSE)),IF($C496=Listes!$B$33,IF(Forfaitaires!$E496&lt;Listes!$A$64,Forfaitaires!$E496*Listes!$A$65,IF(Forfaitaires!$E496&gt;Listes!$D$64,Forfaitaires!$E496*Listes!$D$65,((Forfaitaires!$E496*Listes!$B$65)+Listes!$C$65)))))))</f>
        <v/>
      </c>
      <c r="N496" s="114" t="str">
        <f t="shared" si="15"/>
        <v/>
      </c>
      <c r="O496" s="106"/>
    </row>
    <row r="497" spans="1:15" ht="20.100000000000001" customHeight="1" x14ac:dyDescent="0.25">
      <c r="A497" s="51">
        <v>492</v>
      </c>
      <c r="B497" s="24"/>
      <c r="C497" s="24"/>
      <c r="D497" s="24"/>
      <c r="E497" s="24"/>
      <c r="F497" s="24"/>
      <c r="G497" s="139" t="str">
        <f>IF(C497="","",IF(C497="","",(VLOOKUP(C497,Listes!$B$31:$C$35,2,FALSE))))</f>
        <v/>
      </c>
      <c r="H497" s="24" t="str">
        <f t="shared" si="14"/>
        <v/>
      </c>
      <c r="I497" s="292"/>
      <c r="J497" s="114" t="str">
        <f>IF(G497="","",IF(G497="","",(VLOOKUP(G497,Listes!$C$31:$D$35,2,FALSE))))</f>
        <v/>
      </c>
      <c r="K497" s="111" t="str">
        <f>IF($G497="","",IF($C497=Listes!$B$32,IF(Forfaitaires!$E497&lt;=Listes!$B$53,(Forfaitaires!$E497*(VLOOKUP(Forfaitaires!$D497,Listes!$A$54:$E$60,2,FALSE))),IF(Forfaitaires!$E497&gt;Listes!$E$53,(Forfaitaires!$E497*(VLOOKUP(Forfaitaires!$D497,Listes!$A$54:$E$60,5,FALSE))),(Forfaitaires!$E497*(VLOOKUP(Forfaitaires!$D497,Listes!$A$54:$E$60,3,FALSE)))+(VLOOKUP(Forfaitaires!$D497,Listes!$A$54:$E$60,4,FALSE))))))</f>
        <v/>
      </c>
      <c r="L497" s="111" t="str">
        <f>IF($G497="","",IF($C497=Listes!$B$31,IF(Forfaitaires!$E497&lt;=Listes!$B$42,(Forfaitaires!$E497*(VLOOKUP(Forfaitaires!$D497,Listes!$A$43:$E$49,2,FALSE))),IF(Forfaitaires!$E497&gt;Listes!$D$42,(Forfaitaires!$E497*(VLOOKUP(Forfaitaires!$D497,Listes!$A$43:$E$49,5,FALSE))),(Forfaitaires!$E497*(VLOOKUP(Forfaitaires!$D497,Listes!$A$43:$E$49,3,FALSE)))+(VLOOKUP(Forfaitaires!$D497,Listes!$A$43:$E$49,4,FALSE))))))</f>
        <v/>
      </c>
      <c r="M497" s="111" t="str">
        <f>IF($G497="","",IF($C497=Listes!$B$34,Listes!$I$31,IF($C497=Listes!$B$35,(VLOOKUP(Forfaitaires!$F497,Listes!$E$31:$F$36,2,FALSE)),IF($C497=Listes!$B$33,IF(Forfaitaires!$E497&lt;Listes!$A$64,Forfaitaires!$E497*Listes!$A$65,IF(Forfaitaires!$E497&gt;Listes!$D$64,Forfaitaires!$E497*Listes!$D$65,((Forfaitaires!$E497*Listes!$B$65)+Listes!$C$65)))))))</f>
        <v/>
      </c>
      <c r="N497" s="114" t="str">
        <f t="shared" si="15"/>
        <v/>
      </c>
      <c r="O497" s="106"/>
    </row>
    <row r="498" spans="1:15" ht="20.100000000000001" customHeight="1" x14ac:dyDescent="0.25">
      <c r="A498" s="51">
        <v>493</v>
      </c>
      <c r="B498" s="24"/>
      <c r="C498" s="24"/>
      <c r="D498" s="24"/>
      <c r="E498" s="24"/>
      <c r="F498" s="24"/>
      <c r="G498" s="139" t="str">
        <f>IF(C498="","",IF(C498="","",(VLOOKUP(C498,Listes!$B$31:$C$35,2,FALSE))))</f>
        <v/>
      </c>
      <c r="H498" s="24" t="str">
        <f t="shared" si="14"/>
        <v/>
      </c>
      <c r="I498" s="292"/>
      <c r="J498" s="114" t="str">
        <f>IF(G498="","",IF(G498="","",(VLOOKUP(G498,Listes!$C$31:$D$35,2,FALSE))))</f>
        <v/>
      </c>
      <c r="K498" s="111" t="str">
        <f>IF($G498="","",IF($C498=Listes!$B$32,IF(Forfaitaires!$E498&lt;=Listes!$B$53,(Forfaitaires!$E498*(VLOOKUP(Forfaitaires!$D498,Listes!$A$54:$E$60,2,FALSE))),IF(Forfaitaires!$E498&gt;Listes!$E$53,(Forfaitaires!$E498*(VLOOKUP(Forfaitaires!$D498,Listes!$A$54:$E$60,5,FALSE))),(Forfaitaires!$E498*(VLOOKUP(Forfaitaires!$D498,Listes!$A$54:$E$60,3,FALSE)))+(VLOOKUP(Forfaitaires!$D498,Listes!$A$54:$E$60,4,FALSE))))))</f>
        <v/>
      </c>
      <c r="L498" s="111" t="str">
        <f>IF($G498="","",IF($C498=Listes!$B$31,IF(Forfaitaires!$E498&lt;=Listes!$B$42,(Forfaitaires!$E498*(VLOOKUP(Forfaitaires!$D498,Listes!$A$43:$E$49,2,FALSE))),IF(Forfaitaires!$E498&gt;Listes!$D$42,(Forfaitaires!$E498*(VLOOKUP(Forfaitaires!$D498,Listes!$A$43:$E$49,5,FALSE))),(Forfaitaires!$E498*(VLOOKUP(Forfaitaires!$D498,Listes!$A$43:$E$49,3,FALSE)))+(VLOOKUP(Forfaitaires!$D498,Listes!$A$43:$E$49,4,FALSE))))))</f>
        <v/>
      </c>
      <c r="M498" s="111" t="str">
        <f>IF($G498="","",IF($C498=Listes!$B$34,Listes!$I$31,IF($C498=Listes!$B$35,(VLOOKUP(Forfaitaires!$F498,Listes!$E$31:$F$36,2,FALSE)),IF($C498=Listes!$B$33,IF(Forfaitaires!$E498&lt;Listes!$A$64,Forfaitaires!$E498*Listes!$A$65,IF(Forfaitaires!$E498&gt;Listes!$D$64,Forfaitaires!$E498*Listes!$D$65,((Forfaitaires!$E498*Listes!$B$65)+Listes!$C$65)))))))</f>
        <v/>
      </c>
      <c r="N498" s="114" t="str">
        <f t="shared" si="15"/>
        <v/>
      </c>
      <c r="O498" s="106"/>
    </row>
    <row r="499" spans="1:15" ht="20.100000000000001" customHeight="1" x14ac:dyDescent="0.25">
      <c r="A499" s="51">
        <v>494</v>
      </c>
      <c r="B499" s="24"/>
      <c r="C499" s="24"/>
      <c r="D499" s="24"/>
      <c r="E499" s="24"/>
      <c r="F499" s="24"/>
      <c r="G499" s="139" t="str">
        <f>IF(C499="","",IF(C499="","",(VLOOKUP(C499,Listes!$B$31:$C$35,2,FALSE))))</f>
        <v/>
      </c>
      <c r="H499" s="24" t="str">
        <f t="shared" si="14"/>
        <v/>
      </c>
      <c r="I499" s="292"/>
      <c r="J499" s="114" t="str">
        <f>IF(G499="","",IF(G499="","",(VLOOKUP(G499,Listes!$C$31:$D$35,2,FALSE))))</f>
        <v/>
      </c>
      <c r="K499" s="111" t="str">
        <f>IF($G499="","",IF($C499=Listes!$B$32,IF(Forfaitaires!$E499&lt;=Listes!$B$53,(Forfaitaires!$E499*(VLOOKUP(Forfaitaires!$D499,Listes!$A$54:$E$60,2,FALSE))),IF(Forfaitaires!$E499&gt;Listes!$E$53,(Forfaitaires!$E499*(VLOOKUP(Forfaitaires!$D499,Listes!$A$54:$E$60,5,FALSE))),(Forfaitaires!$E499*(VLOOKUP(Forfaitaires!$D499,Listes!$A$54:$E$60,3,FALSE)))+(VLOOKUP(Forfaitaires!$D499,Listes!$A$54:$E$60,4,FALSE))))))</f>
        <v/>
      </c>
      <c r="L499" s="111" t="str">
        <f>IF($G499="","",IF($C499=Listes!$B$31,IF(Forfaitaires!$E499&lt;=Listes!$B$42,(Forfaitaires!$E499*(VLOOKUP(Forfaitaires!$D499,Listes!$A$43:$E$49,2,FALSE))),IF(Forfaitaires!$E499&gt;Listes!$D$42,(Forfaitaires!$E499*(VLOOKUP(Forfaitaires!$D499,Listes!$A$43:$E$49,5,FALSE))),(Forfaitaires!$E499*(VLOOKUP(Forfaitaires!$D499,Listes!$A$43:$E$49,3,FALSE)))+(VLOOKUP(Forfaitaires!$D499,Listes!$A$43:$E$49,4,FALSE))))))</f>
        <v/>
      </c>
      <c r="M499" s="111" t="str">
        <f>IF($G499="","",IF($C499=Listes!$B$34,Listes!$I$31,IF($C499=Listes!$B$35,(VLOOKUP(Forfaitaires!$F499,Listes!$E$31:$F$36,2,FALSE)),IF($C499=Listes!$B$33,IF(Forfaitaires!$E499&lt;Listes!$A$64,Forfaitaires!$E499*Listes!$A$65,IF(Forfaitaires!$E499&gt;Listes!$D$64,Forfaitaires!$E499*Listes!$D$65,((Forfaitaires!$E499*Listes!$B$65)+Listes!$C$65)))))))</f>
        <v/>
      </c>
      <c r="N499" s="114" t="str">
        <f t="shared" si="15"/>
        <v/>
      </c>
      <c r="O499" s="106"/>
    </row>
    <row r="500" spans="1:15" ht="20.100000000000001" customHeight="1" x14ac:dyDescent="0.25">
      <c r="A500" s="51">
        <v>495</v>
      </c>
      <c r="B500" s="24"/>
      <c r="C500" s="24"/>
      <c r="D500" s="24"/>
      <c r="E500" s="24"/>
      <c r="F500" s="24"/>
      <c r="G500" s="139" t="str">
        <f>IF(C500="","",IF(C500="","",(VLOOKUP(C500,Listes!$B$31:$C$35,2,FALSE))))</f>
        <v/>
      </c>
      <c r="H500" s="24" t="str">
        <f t="shared" si="14"/>
        <v/>
      </c>
      <c r="I500" s="292"/>
      <c r="J500" s="114" t="str">
        <f>IF(G500="","",IF(G500="","",(VLOOKUP(G500,Listes!$C$31:$D$35,2,FALSE))))</f>
        <v/>
      </c>
      <c r="K500" s="111" t="str">
        <f>IF($G500="","",IF($C500=Listes!$B$32,IF(Forfaitaires!$E500&lt;=Listes!$B$53,(Forfaitaires!$E500*(VLOOKUP(Forfaitaires!$D500,Listes!$A$54:$E$60,2,FALSE))),IF(Forfaitaires!$E500&gt;Listes!$E$53,(Forfaitaires!$E500*(VLOOKUP(Forfaitaires!$D500,Listes!$A$54:$E$60,5,FALSE))),(Forfaitaires!$E500*(VLOOKUP(Forfaitaires!$D500,Listes!$A$54:$E$60,3,FALSE)))+(VLOOKUP(Forfaitaires!$D500,Listes!$A$54:$E$60,4,FALSE))))))</f>
        <v/>
      </c>
      <c r="L500" s="111" t="str">
        <f>IF($G500="","",IF($C500=Listes!$B$31,IF(Forfaitaires!$E500&lt;=Listes!$B$42,(Forfaitaires!$E500*(VLOOKUP(Forfaitaires!$D500,Listes!$A$43:$E$49,2,FALSE))),IF(Forfaitaires!$E500&gt;Listes!$D$42,(Forfaitaires!$E500*(VLOOKUP(Forfaitaires!$D500,Listes!$A$43:$E$49,5,FALSE))),(Forfaitaires!$E500*(VLOOKUP(Forfaitaires!$D500,Listes!$A$43:$E$49,3,FALSE)))+(VLOOKUP(Forfaitaires!$D500,Listes!$A$43:$E$49,4,FALSE))))))</f>
        <v/>
      </c>
      <c r="M500" s="111" t="str">
        <f>IF($G500="","",IF($C500=Listes!$B$34,Listes!$I$31,IF($C500=Listes!$B$35,(VLOOKUP(Forfaitaires!$F500,Listes!$E$31:$F$36,2,FALSE)),IF($C500=Listes!$B$33,IF(Forfaitaires!$E500&lt;Listes!$A$64,Forfaitaires!$E500*Listes!$A$65,IF(Forfaitaires!$E500&gt;Listes!$D$64,Forfaitaires!$E500*Listes!$D$65,((Forfaitaires!$E500*Listes!$B$65)+Listes!$C$65)))))))</f>
        <v/>
      </c>
      <c r="N500" s="114" t="str">
        <f t="shared" si="15"/>
        <v/>
      </c>
      <c r="O500" s="106"/>
    </row>
    <row r="501" spans="1:15" ht="20.100000000000001" customHeight="1" x14ac:dyDescent="0.25">
      <c r="A501" s="51">
        <v>496</v>
      </c>
      <c r="B501" s="24"/>
      <c r="C501" s="24"/>
      <c r="D501" s="24"/>
      <c r="E501" s="24"/>
      <c r="F501" s="24"/>
      <c r="G501" s="139" t="str">
        <f>IF(C501="","",IF(C501="","",(VLOOKUP(C501,Listes!$B$31:$C$35,2,FALSE))))</f>
        <v/>
      </c>
      <c r="H501" s="24" t="str">
        <f t="shared" si="14"/>
        <v/>
      </c>
      <c r="I501" s="292"/>
      <c r="J501" s="114" t="str">
        <f>IF(G501="","",IF(G501="","",(VLOOKUP(G501,Listes!$C$31:$D$35,2,FALSE))))</f>
        <v/>
      </c>
      <c r="K501" s="111" t="str">
        <f>IF($G501="","",IF($C501=Listes!$B$32,IF(Forfaitaires!$E501&lt;=Listes!$B$53,(Forfaitaires!$E501*(VLOOKUP(Forfaitaires!$D501,Listes!$A$54:$E$60,2,FALSE))),IF(Forfaitaires!$E501&gt;Listes!$E$53,(Forfaitaires!$E501*(VLOOKUP(Forfaitaires!$D501,Listes!$A$54:$E$60,5,FALSE))),(Forfaitaires!$E501*(VLOOKUP(Forfaitaires!$D501,Listes!$A$54:$E$60,3,FALSE)))+(VLOOKUP(Forfaitaires!$D501,Listes!$A$54:$E$60,4,FALSE))))))</f>
        <v/>
      </c>
      <c r="L501" s="111" t="str">
        <f>IF($G501="","",IF($C501=Listes!$B$31,IF(Forfaitaires!$E501&lt;=Listes!$B$42,(Forfaitaires!$E501*(VLOOKUP(Forfaitaires!$D501,Listes!$A$43:$E$49,2,FALSE))),IF(Forfaitaires!$E501&gt;Listes!$D$42,(Forfaitaires!$E501*(VLOOKUP(Forfaitaires!$D501,Listes!$A$43:$E$49,5,FALSE))),(Forfaitaires!$E501*(VLOOKUP(Forfaitaires!$D501,Listes!$A$43:$E$49,3,FALSE)))+(VLOOKUP(Forfaitaires!$D501,Listes!$A$43:$E$49,4,FALSE))))))</f>
        <v/>
      </c>
      <c r="M501" s="111" t="str">
        <f>IF($G501="","",IF($C501=Listes!$B$34,Listes!$I$31,IF($C501=Listes!$B$35,(VLOOKUP(Forfaitaires!$F501,Listes!$E$31:$F$36,2,FALSE)),IF($C501=Listes!$B$33,IF(Forfaitaires!$E501&lt;Listes!$A$64,Forfaitaires!$E501*Listes!$A$65,IF(Forfaitaires!$E501&gt;Listes!$D$64,Forfaitaires!$E501*Listes!$D$65,((Forfaitaires!$E501*Listes!$B$65)+Listes!$C$65)))))))</f>
        <v/>
      </c>
      <c r="N501" s="114" t="str">
        <f t="shared" si="15"/>
        <v/>
      </c>
      <c r="O501" s="106"/>
    </row>
    <row r="502" spans="1:15" ht="20.100000000000001" customHeight="1" x14ac:dyDescent="0.25">
      <c r="A502" s="51">
        <v>497</v>
      </c>
      <c r="B502" s="24"/>
      <c r="C502" s="24"/>
      <c r="D502" s="24"/>
      <c r="E502" s="24"/>
      <c r="F502" s="24"/>
      <c r="G502" s="139" t="str">
        <f>IF(C502="","",IF(C502="","",(VLOOKUP(C502,Listes!$B$31:$C$35,2,FALSE))))</f>
        <v/>
      </c>
      <c r="H502" s="24" t="str">
        <f t="shared" si="14"/>
        <v/>
      </c>
      <c r="I502" s="292"/>
      <c r="J502" s="114" t="str">
        <f>IF(G502="","",IF(G502="","",(VLOOKUP(G502,Listes!$C$31:$D$35,2,FALSE))))</f>
        <v/>
      </c>
      <c r="K502" s="111" t="str">
        <f>IF($G502="","",IF($C502=Listes!$B$32,IF(Forfaitaires!$E502&lt;=Listes!$B$53,(Forfaitaires!$E502*(VLOOKUP(Forfaitaires!$D502,Listes!$A$54:$E$60,2,FALSE))),IF(Forfaitaires!$E502&gt;Listes!$E$53,(Forfaitaires!$E502*(VLOOKUP(Forfaitaires!$D502,Listes!$A$54:$E$60,5,FALSE))),(Forfaitaires!$E502*(VLOOKUP(Forfaitaires!$D502,Listes!$A$54:$E$60,3,FALSE)))+(VLOOKUP(Forfaitaires!$D502,Listes!$A$54:$E$60,4,FALSE))))))</f>
        <v/>
      </c>
      <c r="L502" s="111" t="str">
        <f>IF($G502="","",IF($C502=Listes!$B$31,IF(Forfaitaires!$E502&lt;=Listes!$B$42,(Forfaitaires!$E502*(VLOOKUP(Forfaitaires!$D502,Listes!$A$43:$E$49,2,FALSE))),IF(Forfaitaires!$E502&gt;Listes!$D$42,(Forfaitaires!$E502*(VLOOKUP(Forfaitaires!$D502,Listes!$A$43:$E$49,5,FALSE))),(Forfaitaires!$E502*(VLOOKUP(Forfaitaires!$D502,Listes!$A$43:$E$49,3,FALSE)))+(VLOOKUP(Forfaitaires!$D502,Listes!$A$43:$E$49,4,FALSE))))))</f>
        <v/>
      </c>
      <c r="M502" s="111" t="str">
        <f>IF($G502="","",IF($C502=Listes!$B$34,Listes!$I$31,IF($C502=Listes!$B$35,(VLOOKUP(Forfaitaires!$F502,Listes!$E$31:$F$36,2,FALSE)),IF($C502=Listes!$B$33,IF(Forfaitaires!$E502&lt;Listes!$A$64,Forfaitaires!$E502*Listes!$A$65,IF(Forfaitaires!$E502&gt;Listes!$D$64,Forfaitaires!$E502*Listes!$D$65,((Forfaitaires!$E502*Listes!$B$65)+Listes!$C$65)))))))</f>
        <v/>
      </c>
      <c r="N502" s="114" t="str">
        <f t="shared" si="15"/>
        <v/>
      </c>
      <c r="O502" s="106"/>
    </row>
    <row r="503" spans="1:15" ht="20.100000000000001" customHeight="1" x14ac:dyDescent="0.25">
      <c r="A503" s="51">
        <v>498</v>
      </c>
      <c r="B503" s="24"/>
      <c r="C503" s="24"/>
      <c r="D503" s="24"/>
      <c r="E503" s="24"/>
      <c r="F503" s="24"/>
      <c r="G503" s="139" t="str">
        <f>IF(C503="","",IF(C503="","",(VLOOKUP(C503,Listes!$B$31:$C$35,2,FALSE))))</f>
        <v/>
      </c>
      <c r="H503" s="24" t="str">
        <f t="shared" si="14"/>
        <v/>
      </c>
      <c r="I503" s="292"/>
      <c r="J503" s="114" t="str">
        <f>IF(G503="","",IF(G503="","",(VLOOKUP(G503,Listes!$C$31:$D$35,2,FALSE))))</f>
        <v/>
      </c>
      <c r="K503" s="111" t="str">
        <f>IF($G503="","",IF($C503=Listes!$B$32,IF(Forfaitaires!$E503&lt;=Listes!$B$53,(Forfaitaires!$E503*(VLOOKUP(Forfaitaires!$D503,Listes!$A$54:$E$60,2,FALSE))),IF(Forfaitaires!$E503&gt;Listes!$E$53,(Forfaitaires!$E503*(VLOOKUP(Forfaitaires!$D503,Listes!$A$54:$E$60,5,FALSE))),(Forfaitaires!$E503*(VLOOKUP(Forfaitaires!$D503,Listes!$A$54:$E$60,3,FALSE)))+(VLOOKUP(Forfaitaires!$D503,Listes!$A$54:$E$60,4,FALSE))))))</f>
        <v/>
      </c>
      <c r="L503" s="111" t="str">
        <f>IF($G503="","",IF($C503=Listes!$B$31,IF(Forfaitaires!$E503&lt;=Listes!$B$42,(Forfaitaires!$E503*(VLOOKUP(Forfaitaires!$D503,Listes!$A$43:$E$49,2,FALSE))),IF(Forfaitaires!$E503&gt;Listes!$D$42,(Forfaitaires!$E503*(VLOOKUP(Forfaitaires!$D503,Listes!$A$43:$E$49,5,FALSE))),(Forfaitaires!$E503*(VLOOKUP(Forfaitaires!$D503,Listes!$A$43:$E$49,3,FALSE)))+(VLOOKUP(Forfaitaires!$D503,Listes!$A$43:$E$49,4,FALSE))))))</f>
        <v/>
      </c>
      <c r="M503" s="111" t="str">
        <f>IF($G503="","",IF($C503=Listes!$B$34,Listes!$I$31,IF($C503=Listes!$B$35,(VLOOKUP(Forfaitaires!$F503,Listes!$E$31:$F$36,2,FALSE)),IF($C503=Listes!$B$33,IF(Forfaitaires!$E503&lt;Listes!$A$64,Forfaitaires!$E503*Listes!$A$65,IF(Forfaitaires!$E503&gt;Listes!$D$64,Forfaitaires!$E503*Listes!$D$65,((Forfaitaires!$E503*Listes!$B$65)+Listes!$C$65)))))))</f>
        <v/>
      </c>
      <c r="N503" s="114" t="str">
        <f t="shared" si="15"/>
        <v/>
      </c>
      <c r="O503" s="106"/>
    </row>
    <row r="504" spans="1:15" ht="20.100000000000001" customHeight="1" x14ac:dyDescent="0.25">
      <c r="A504" s="51">
        <v>499</v>
      </c>
      <c r="B504" s="24"/>
      <c r="C504" s="24"/>
      <c r="D504" s="24"/>
      <c r="E504" s="24"/>
      <c r="F504" s="24"/>
      <c r="G504" s="139" t="str">
        <f>IF(C504="","",IF(C504="","",(VLOOKUP(C504,Listes!$B$31:$C$35,2,FALSE))))</f>
        <v/>
      </c>
      <c r="H504" s="24" t="str">
        <f t="shared" si="14"/>
        <v/>
      </c>
      <c r="I504" s="292"/>
      <c r="J504" s="114" t="str">
        <f>IF(G504="","",IF(G504="","",(VLOOKUP(G504,Listes!$C$31:$D$35,2,FALSE))))</f>
        <v/>
      </c>
      <c r="K504" s="111" t="str">
        <f>IF($G504="","",IF($C504=Listes!$B$32,IF(Forfaitaires!$E504&lt;=Listes!$B$53,(Forfaitaires!$E504*(VLOOKUP(Forfaitaires!$D504,Listes!$A$54:$E$60,2,FALSE))),IF(Forfaitaires!$E504&gt;Listes!$E$53,(Forfaitaires!$E504*(VLOOKUP(Forfaitaires!$D504,Listes!$A$54:$E$60,5,FALSE))),(Forfaitaires!$E504*(VLOOKUP(Forfaitaires!$D504,Listes!$A$54:$E$60,3,FALSE)))+(VLOOKUP(Forfaitaires!$D504,Listes!$A$54:$E$60,4,FALSE))))))</f>
        <v/>
      </c>
      <c r="L504" s="111" t="str">
        <f>IF($G504="","",IF($C504=Listes!$B$31,IF(Forfaitaires!$E504&lt;=Listes!$B$42,(Forfaitaires!$E504*(VLOOKUP(Forfaitaires!$D504,Listes!$A$43:$E$49,2,FALSE))),IF(Forfaitaires!$E504&gt;Listes!$D$42,(Forfaitaires!$E504*(VLOOKUP(Forfaitaires!$D504,Listes!$A$43:$E$49,5,FALSE))),(Forfaitaires!$E504*(VLOOKUP(Forfaitaires!$D504,Listes!$A$43:$E$49,3,FALSE)))+(VLOOKUP(Forfaitaires!$D504,Listes!$A$43:$E$49,4,FALSE))))))</f>
        <v/>
      </c>
      <c r="M504" s="111" t="str">
        <f>IF($G504="","",IF($C504=Listes!$B$34,Listes!$I$31,IF($C504=Listes!$B$35,(VLOOKUP(Forfaitaires!$F504,Listes!$E$31:$F$36,2,FALSE)),IF($C504=Listes!$B$33,IF(Forfaitaires!$E504&lt;Listes!$A$64,Forfaitaires!$E504*Listes!$A$65,IF(Forfaitaires!$E504&gt;Listes!$D$64,Forfaitaires!$E504*Listes!$D$65,((Forfaitaires!$E504*Listes!$B$65)+Listes!$C$65)))))))</f>
        <v/>
      </c>
      <c r="N504" s="114" t="str">
        <f t="shared" si="15"/>
        <v/>
      </c>
      <c r="O504" s="106"/>
    </row>
    <row r="505" spans="1:15" ht="20.100000000000001" customHeight="1" thickBot="1" x14ac:dyDescent="0.3">
      <c r="A505" s="52">
        <v>500</v>
      </c>
      <c r="B505" s="28"/>
      <c r="C505" s="28"/>
      <c r="D505" s="24"/>
      <c r="E505" s="24"/>
      <c r="F505" s="24"/>
      <c r="G505" s="288" t="str">
        <f>IF(C505="","",IF(C505="","",(VLOOKUP(C505,Listes!$B$31:$C$35,2,FALSE))))</f>
        <v/>
      </c>
      <c r="H505" s="24" t="str">
        <f t="shared" si="14"/>
        <v/>
      </c>
      <c r="I505" s="28"/>
      <c r="J505" s="114" t="str">
        <f>IF(G505="","",IF(G505="","",(VLOOKUP(G505,Listes!$C$31:$D$35,2,FALSE))))</f>
        <v/>
      </c>
      <c r="K505" s="111" t="str">
        <f>IF($G505="","",IF($C505=Listes!$B$32,IF(Forfaitaires!$E505&lt;=Listes!$B$53,(Forfaitaires!$E505*(VLOOKUP(Forfaitaires!$D505,Listes!$A$54:$E$60,2,FALSE))),IF(Forfaitaires!$E505&gt;Listes!$E$53,(Forfaitaires!$E505*(VLOOKUP(Forfaitaires!$D505,Listes!$A$54:$E$60,5,FALSE))),(Forfaitaires!$E505*(VLOOKUP(Forfaitaires!$D505,Listes!$A$54:$E$60,3,FALSE)))+(VLOOKUP(Forfaitaires!$D505,Listes!$A$54:$E$60,4,FALSE))))))</f>
        <v/>
      </c>
      <c r="L505" s="111" t="str">
        <f>IF($G505="","",IF($C505=Listes!$B$31,IF(Forfaitaires!$E505&lt;=Listes!$B$42,(Forfaitaires!$E505*(VLOOKUP(Forfaitaires!$D505,Listes!$A$43:$E$49,2,FALSE))),IF(Forfaitaires!$E505&gt;Listes!$D$42,(Forfaitaires!$E505*(VLOOKUP(Forfaitaires!$D505,Listes!$A$43:$E$49,5,FALSE))),(Forfaitaires!$E505*(VLOOKUP(Forfaitaires!$D505,Listes!$A$43:$E$49,3,FALSE)))+(VLOOKUP(Forfaitaires!$D505,Listes!$A$43:$E$49,4,FALSE))))))</f>
        <v/>
      </c>
      <c r="M505" s="111" t="str">
        <f>IF($G505="","",IF($C505=Listes!$B$34,Listes!$I$31,IF($C505=Listes!$B$35,(VLOOKUP(Forfaitaires!$F505,Listes!$E$31:$F$36,2,FALSE)),IF($C505=Listes!$B$33,IF(Forfaitaires!$E505&lt;Listes!$A$64,Forfaitaires!$E505*Listes!$A$65,IF(Forfaitaires!$E505&gt;Listes!$D$64,Forfaitaires!$E505*Listes!$D$65,((Forfaitaires!$E505*Listes!$B$65)+Listes!$C$65)))))))</f>
        <v/>
      </c>
      <c r="N505" s="114" t="str">
        <f t="shared" si="15"/>
        <v/>
      </c>
      <c r="O505" s="107"/>
    </row>
    <row r="506" spans="1:15" s="53" customFormat="1" ht="20.100000000000001" customHeight="1" thickBot="1" x14ac:dyDescent="0.35">
      <c r="J506" s="113" t="s">
        <v>52</v>
      </c>
      <c r="K506" s="112"/>
      <c r="N506" s="115">
        <f>SUM(N6:N505)</f>
        <v>0</v>
      </c>
      <c r="O506" s="36"/>
    </row>
  </sheetData>
  <sheetProtection algorithmName="SHA-512" hashValue="XbHXp8Bo5ovaI4mOQwHwD8TeCbVQvDk+KvnJszSpFd4rCJVEcHiga75mAbvxwOG1dXpOLqH5hYVd6yqIDYtisA==" saltValue="gpFX36Ly7eQC51IRGx+JqA==" spinCount="100000" sheet="1" objects="1" scenarios="1"/>
  <mergeCells count="6">
    <mergeCell ref="A1:O1"/>
    <mergeCell ref="A2:O2"/>
    <mergeCell ref="A3:A4"/>
    <mergeCell ref="D4:E4"/>
    <mergeCell ref="K3:M3"/>
    <mergeCell ref="K4:M4"/>
  </mergeCells>
  <conditionalFormatting sqref="F6:F505">
    <cfRule type="expression" dxfId="72" priority="50">
      <formula>$C6="Frais de restauration"</formula>
    </cfRule>
  </conditionalFormatting>
  <conditionalFormatting sqref="F6:F505">
    <cfRule type="expression" dxfId="71" priority="51">
      <formula>$C6="Frais de déplacement Cyclomoteurs"</formula>
    </cfRule>
    <cfRule type="expression" dxfId="70" priority="54">
      <formula>$C6="Frais de déplacement Motocyclettes"</formula>
    </cfRule>
    <cfRule type="expression" dxfId="69" priority="55">
      <formula>$C6="Frais de déplacement Voitures"</formula>
    </cfRule>
  </conditionalFormatting>
  <conditionalFormatting sqref="D6 D16:D505">
    <cfRule type="expression" dxfId="68" priority="15">
      <formula>$C6="Frais de déplacement Cyclomoteurs"</formula>
    </cfRule>
  </conditionalFormatting>
  <conditionalFormatting sqref="D6:E6 D16:E505">
    <cfRule type="expression" dxfId="67" priority="13">
      <formula>$C6="Frais d'hébergement"</formula>
    </cfRule>
  </conditionalFormatting>
  <conditionalFormatting sqref="D6:E6 D16:E505">
    <cfRule type="expression" dxfId="66" priority="14">
      <formula>$C6="Frais de restauration"</formula>
    </cfRule>
  </conditionalFormatting>
  <conditionalFormatting sqref="D7:D10">
    <cfRule type="expression" dxfId="65" priority="9">
      <formula>$C7="Frais de déplacement Cyclomoteurs"</formula>
    </cfRule>
  </conditionalFormatting>
  <conditionalFormatting sqref="D7:E10">
    <cfRule type="expression" dxfId="64" priority="7">
      <formula>$C7="Frais d'hébergement"</formula>
    </cfRule>
  </conditionalFormatting>
  <conditionalFormatting sqref="D7:E10">
    <cfRule type="expression" dxfId="63" priority="8">
      <formula>$C7="Frais de restauration"</formula>
    </cfRule>
  </conditionalFormatting>
  <conditionalFormatting sqref="D11">
    <cfRule type="expression" dxfId="62" priority="6">
      <formula>$C11="Frais de déplacement Cyclomoteurs"</formula>
    </cfRule>
  </conditionalFormatting>
  <conditionalFormatting sqref="D11:E11">
    <cfRule type="expression" dxfId="61" priority="4">
      <formula>$C11="Frais d'hébergement"</formula>
    </cfRule>
  </conditionalFormatting>
  <conditionalFormatting sqref="D11:E11">
    <cfRule type="expression" dxfId="60" priority="5">
      <formula>$C11="Frais de restauration"</formula>
    </cfRule>
  </conditionalFormatting>
  <conditionalFormatting sqref="D12:D15">
    <cfRule type="expression" dxfId="59" priority="3">
      <formula>$C12="Frais de déplacement Cyclomoteurs"</formula>
    </cfRule>
  </conditionalFormatting>
  <conditionalFormatting sqref="D12:E15">
    <cfRule type="expression" dxfId="58" priority="1">
      <formula>$C12="Frais d'hébergement"</formula>
    </cfRule>
  </conditionalFormatting>
  <conditionalFormatting sqref="D12:E15">
    <cfRule type="expression" dxfId="57" priority="2">
      <formula>$C12="Frais de restauration"</formula>
    </cfRule>
  </conditionalFormatting>
  <dataValidations count="2">
    <dataValidation type="decimal" operator="greaterThan" allowBlank="1" showInputMessage="1" showErrorMessage="1" sqref="N6:N505">
      <formula1>0</formula1>
    </dataValidation>
    <dataValidation showInputMessage="1" showErrorMessage="1" sqref="G6:G505"/>
  </dataValidations>
  <pageMargins left="0.7" right="0.7" top="0.75" bottom="0.75" header="0.3" footer="0.3"/>
  <pageSetup paperSize="9" scale="50"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Listes!$A$31:$A$37</xm:f>
          </x14:formula1>
          <xm:sqref>D6:D505</xm:sqref>
        </x14:dataValidation>
        <x14:dataValidation type="list" allowBlank="1" showInputMessage="1" showErrorMessage="1">
          <x14:formula1>
            <xm:f>Listes!$B$31:$B$35</xm:f>
          </x14:formula1>
          <xm:sqref>C6:C505</xm:sqref>
        </x14:dataValidation>
        <x14:dataValidation type="list" showInputMessage="1" showErrorMessage="1">
          <x14:formula1>
            <xm:f>Listes!$G$2:$G$3</xm:f>
          </x14:formula1>
          <xm:sqref>I5:I505</xm:sqref>
        </x14:dataValidation>
        <x14:dataValidation type="list" allowBlank="1" showInputMessage="1" showErrorMessage="1">
          <x14:formula1>
            <xm:f>Listes!$E$31:$E$35</xm:f>
          </x14:formula1>
          <xm:sqref>F6:F505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theme="5" tint="0.39997558519241921"/>
    <pageSetUpPr fitToPage="1"/>
  </sheetPr>
  <dimension ref="A1:O144"/>
  <sheetViews>
    <sheetView topLeftCell="A7" zoomScale="70" zoomScaleNormal="70" workbookViewId="0">
      <selection activeCell="A9" sqref="A9:L9"/>
    </sheetView>
  </sheetViews>
  <sheetFormatPr baseColWidth="10" defaultColWidth="23.140625" defaultRowHeight="15" x14ac:dyDescent="0.25"/>
  <cols>
    <col min="1" max="1" width="8.7109375" style="203" customWidth="1"/>
    <col min="2" max="2" width="48" style="203" customWidth="1"/>
    <col min="3" max="3" width="26.140625" style="203" customWidth="1"/>
    <col min="4" max="4" width="29.28515625" style="203" customWidth="1"/>
    <col min="5" max="5" width="28" style="203" customWidth="1"/>
    <col min="6" max="6" width="37.140625" style="203" customWidth="1"/>
    <col min="7" max="8" width="41.140625" style="203" customWidth="1"/>
    <col min="9" max="9" width="42.42578125" style="203" customWidth="1"/>
    <col min="10" max="10" width="15.5703125" style="203" customWidth="1"/>
    <col min="11" max="11" width="34.7109375" style="203" customWidth="1"/>
    <col min="12" max="12" width="27" style="203" customWidth="1"/>
    <col min="13" max="13" width="51.5703125" style="203" customWidth="1"/>
    <col min="14" max="16384" width="23.140625" style="203"/>
  </cols>
  <sheetData>
    <row r="1" spans="1:12" ht="15" customHeight="1" x14ac:dyDescent="0.25">
      <c r="B1" s="204"/>
      <c r="C1" s="204"/>
      <c r="D1" s="204"/>
      <c r="E1" s="204"/>
      <c r="F1" s="204"/>
      <c r="G1" s="204"/>
    </row>
    <row r="2" spans="1:12" ht="15" customHeight="1" x14ac:dyDescent="0.25"/>
    <row r="3" spans="1:12" ht="15" customHeight="1" x14ac:dyDescent="0.25"/>
    <row r="4" spans="1:12" ht="15" customHeight="1" x14ac:dyDescent="0.25"/>
    <row r="5" spans="1:12" ht="15" customHeight="1" x14ac:dyDescent="0.25"/>
    <row r="6" spans="1:12" ht="15" customHeight="1" x14ac:dyDescent="0.25"/>
    <row r="7" spans="1:12" ht="15" customHeight="1" x14ac:dyDescent="0.25">
      <c r="B7" s="205"/>
      <c r="C7" s="205"/>
    </row>
    <row r="8" spans="1:12" ht="15" customHeight="1" x14ac:dyDescent="0.25">
      <c r="B8" s="205"/>
      <c r="C8" s="205"/>
    </row>
    <row r="9" spans="1:12" ht="60.6" customHeight="1" x14ac:dyDescent="0.25">
      <c r="A9" s="428" t="s">
        <v>232</v>
      </c>
      <c r="B9" s="429"/>
      <c r="C9" s="429"/>
      <c r="D9" s="429"/>
      <c r="E9" s="429"/>
      <c r="F9" s="429"/>
      <c r="G9" s="429"/>
      <c r="H9" s="429"/>
      <c r="I9" s="429"/>
      <c r="J9" s="429"/>
      <c r="K9" s="429"/>
      <c r="L9" s="430"/>
    </row>
    <row r="10" spans="1:12" ht="20.100000000000001" customHeight="1" x14ac:dyDescent="0.25">
      <c r="A10" s="427" t="s">
        <v>63</v>
      </c>
      <c r="B10" s="427"/>
      <c r="C10" s="427"/>
      <c r="D10" s="427"/>
      <c r="E10" s="402" t="str">
        <f>IF('Synthèse dépenses bénéficiaire'!$E$10:$J$10="","",'Synthèse dépenses bénéficiaire'!$E$10:$J$10)</f>
        <v/>
      </c>
      <c r="F10" s="403"/>
      <c r="G10" s="403"/>
      <c r="H10" s="403"/>
      <c r="I10" s="403"/>
      <c r="J10" s="403"/>
      <c r="K10" s="403"/>
      <c r="L10" s="404"/>
    </row>
    <row r="11" spans="1:12" ht="20.100000000000001" customHeight="1" x14ac:dyDescent="0.25">
      <c r="A11" s="427" t="s">
        <v>62</v>
      </c>
      <c r="B11" s="427"/>
      <c r="C11" s="427"/>
      <c r="D11" s="427"/>
      <c r="E11" s="402" t="str">
        <f>IF('Synthèse dépenses bénéficiaire'!$E$11:$J$11="","",'Synthèse dépenses bénéficiaire'!$E$11:$J$11)</f>
        <v/>
      </c>
      <c r="F11" s="403"/>
      <c r="G11" s="403"/>
      <c r="H11" s="403"/>
      <c r="I11" s="403"/>
      <c r="J11" s="403"/>
      <c r="K11" s="403"/>
      <c r="L11" s="404"/>
    </row>
    <row r="12" spans="1:12" ht="24.95" customHeight="1" x14ac:dyDescent="0.25">
      <c r="A12" s="428" t="s">
        <v>24</v>
      </c>
      <c r="B12" s="429"/>
      <c r="C12" s="429"/>
      <c r="D12" s="429"/>
      <c r="E12" s="429"/>
      <c r="F12" s="429"/>
      <c r="G12" s="429"/>
      <c r="H12" s="429"/>
      <c r="I12" s="429"/>
      <c r="J12" s="429"/>
      <c r="K12" s="429"/>
      <c r="L12" s="430"/>
    </row>
    <row r="13" spans="1:12" ht="15" customHeight="1" x14ac:dyDescent="0.25">
      <c r="A13" s="206"/>
      <c r="B13" s="206"/>
      <c r="C13" s="206"/>
      <c r="D13" s="206"/>
      <c r="E13" s="206"/>
      <c r="F13" s="206"/>
      <c r="G13" s="206"/>
      <c r="H13" s="206"/>
      <c r="I13" s="206"/>
      <c r="J13" s="206"/>
      <c r="K13" s="206"/>
    </row>
    <row r="14" spans="1:12" ht="15" customHeight="1" thickBot="1" x14ac:dyDescent="0.3">
      <c r="B14" s="206"/>
      <c r="C14" s="206"/>
      <c r="D14" s="206"/>
      <c r="E14" s="206"/>
      <c r="F14" s="206"/>
      <c r="G14" s="206"/>
    </row>
    <row r="15" spans="1:12" ht="19.5" customHeight="1" thickBot="1" x14ac:dyDescent="0.3">
      <c r="A15" s="207"/>
      <c r="B15" s="208" t="s">
        <v>26</v>
      </c>
      <c r="C15" s="209" t="s">
        <v>27</v>
      </c>
      <c r="D15" s="209" t="s">
        <v>30</v>
      </c>
      <c r="E15" s="210" t="s">
        <v>33</v>
      </c>
      <c r="F15" s="211"/>
      <c r="G15" s="212" t="s">
        <v>34</v>
      </c>
    </row>
    <row r="16" spans="1:12" ht="19.5" customHeight="1" thickBot="1" x14ac:dyDescent="0.3">
      <c r="A16" s="207"/>
      <c r="B16" s="213" t="s">
        <v>25</v>
      </c>
      <c r="C16" s="214">
        <f>C50</f>
        <v>0</v>
      </c>
      <c r="D16" s="214">
        <f>I50</f>
        <v>0</v>
      </c>
      <c r="E16" s="215">
        <f>IF(C16-D16&lt;=0,0,C16-D16)</f>
        <v>0</v>
      </c>
      <c r="F16" s="211"/>
      <c r="G16" s="216">
        <f>D21</f>
        <v>0</v>
      </c>
    </row>
    <row r="17" spans="1:13" ht="20.100000000000001" customHeight="1" x14ac:dyDescent="0.25">
      <c r="A17" s="207"/>
      <c r="B17" s="213" t="s">
        <v>200</v>
      </c>
      <c r="C17" s="214">
        <f>C56</f>
        <v>0</v>
      </c>
      <c r="D17" s="214">
        <f>I56</f>
        <v>0</v>
      </c>
      <c r="E17" s="215">
        <f>IF(C17-D17&lt;=0,0,C17-D17)</f>
        <v>0</v>
      </c>
      <c r="F17" s="211"/>
      <c r="G17" s="217"/>
    </row>
    <row r="18" spans="1:13" ht="20.100000000000001" customHeight="1" x14ac:dyDescent="0.25">
      <c r="A18" s="207"/>
      <c r="B18" s="213" t="s">
        <v>202</v>
      </c>
      <c r="C18" s="214">
        <f>C61</f>
        <v>0</v>
      </c>
      <c r="D18" s="214">
        <f>I61</f>
        <v>0</v>
      </c>
      <c r="E18" s="215">
        <f>IF(C18-D18&lt;=0,0,C18-D18)</f>
        <v>0</v>
      </c>
      <c r="F18" s="211"/>
    </row>
    <row r="19" spans="1:13" ht="20.100000000000001" customHeight="1" x14ac:dyDescent="0.25">
      <c r="A19" s="207"/>
      <c r="B19" s="213" t="s">
        <v>140</v>
      </c>
      <c r="C19" s="214">
        <f>C63</f>
        <v>0</v>
      </c>
      <c r="D19" s="214">
        <f>I63</f>
        <v>0</v>
      </c>
      <c r="E19" s="215">
        <f>IF(C19-D19&lt;=0,0,C19-D19)</f>
        <v>0</v>
      </c>
      <c r="F19" s="211"/>
    </row>
    <row r="20" spans="1:13" ht="20.100000000000001" customHeight="1" thickBot="1" x14ac:dyDescent="0.3">
      <c r="A20" s="207"/>
      <c r="B20" s="213" t="s">
        <v>198</v>
      </c>
      <c r="C20" s="214">
        <f>C66</f>
        <v>0</v>
      </c>
      <c r="D20" s="214">
        <f>I66</f>
        <v>0</v>
      </c>
      <c r="E20" s="215">
        <f>IF(C20-D20&lt;=0,0,C20-D20)</f>
        <v>0</v>
      </c>
      <c r="F20" s="211"/>
    </row>
    <row r="21" spans="1:13" ht="20.25" customHeight="1" thickBot="1" x14ac:dyDescent="0.3">
      <c r="A21" s="207"/>
      <c r="B21" s="208" t="s">
        <v>2</v>
      </c>
      <c r="C21" s="218">
        <f>SUM(C16:C20)</f>
        <v>0</v>
      </c>
      <c r="D21" s="218">
        <f>SUM(D16:D20)</f>
        <v>0</v>
      </c>
      <c r="E21" s="324">
        <f>SUM(E16:E20)</f>
        <v>0</v>
      </c>
      <c r="F21" s="211"/>
    </row>
    <row r="22" spans="1:13" ht="15" customHeight="1" x14ac:dyDescent="0.25">
      <c r="B22" s="211"/>
      <c r="C22" s="211"/>
      <c r="D22" s="211"/>
      <c r="E22" s="211"/>
      <c r="F22" s="211"/>
    </row>
    <row r="23" spans="1:13" ht="15" hidden="1" customHeight="1" x14ac:dyDescent="0.25">
      <c r="B23" s="211"/>
      <c r="C23" s="211"/>
      <c r="D23" s="211"/>
      <c r="E23" s="211"/>
      <c r="F23" s="211"/>
    </row>
    <row r="24" spans="1:13" ht="15" hidden="1" customHeight="1" x14ac:dyDescent="0.25">
      <c r="B24" s="211"/>
      <c r="C24" s="211"/>
      <c r="D24" s="211"/>
      <c r="E24" s="211"/>
      <c r="F24" s="211"/>
    </row>
    <row r="25" spans="1:13" ht="34.5" hidden="1" customHeight="1" thickBot="1" x14ac:dyDescent="0.3">
      <c r="B25" s="219" t="s">
        <v>71</v>
      </c>
      <c r="C25" s="210" t="s">
        <v>298</v>
      </c>
      <c r="D25" s="210" t="s">
        <v>299</v>
      </c>
      <c r="E25" s="210" t="s">
        <v>301</v>
      </c>
      <c r="F25" s="210" t="s">
        <v>302</v>
      </c>
    </row>
    <row r="26" spans="1:13" ht="15" hidden="1" customHeight="1" x14ac:dyDescent="0.25">
      <c r="B26" s="222" t="s">
        <v>25</v>
      </c>
      <c r="C26" s="223">
        <f>SUMIFS('Instruction Devis'!$M$7:$M$506,'Instruction Devis'!$F$7:$F$506,"Transfert")</f>
        <v>0</v>
      </c>
      <c r="D26" s="249">
        <f>SUMIFS('Instruction Devis'!$M$7:$M$506,'Instruction Devis'!$F$7:$F$506,"Hors-Transfert")</f>
        <v>0</v>
      </c>
      <c r="E26" s="223">
        <f>SUMIFS('Instruction Devis'!$M$7:$M$506,'Instruction Devis'!$F$7:$F$506,"Transfert")</f>
        <v>0</v>
      </c>
      <c r="F26" s="249">
        <f>SUMIFS('Instruction Devis'!$M$7:$M$506,'Instruction Devis'!$F$7:$F$506,"Hors-Transfert")</f>
        <v>0</v>
      </c>
    </row>
    <row r="27" spans="1:13" ht="15" hidden="1" customHeight="1" x14ac:dyDescent="0.25">
      <c r="B27" s="224" t="s">
        <v>80</v>
      </c>
      <c r="C27" s="225">
        <f>SUMIFS('Instruction Devis'!$M$7:$M$506,'Instruction Devis'!$F$7:$F$506,"Transfert",'Instruction Devis'!$E$7:$E$506, "Publicité européenne")</f>
        <v>0</v>
      </c>
      <c r="D27" s="304">
        <f>SUMIFS('Instruction Devis'!$M$7:$M$506,'Instruction Devis'!$F$7:$F$506,"Hors-Transfert",'Instruction Devis'!$E$7:$E$506, "Publicité européenne")</f>
        <v>0</v>
      </c>
      <c r="E27" s="225">
        <f>SUMIFS('Instruction Devis'!$M$7:$M$506,'Instruction Devis'!$F$7:$F$506,"Transfert",'Instruction Devis'!$E$7:$E$506, "Publicité européenne")</f>
        <v>0</v>
      </c>
      <c r="F27" s="304">
        <f>SUMIFS('Instruction Devis'!$M$7:$M$506,'Instruction Devis'!$F$7:$F$506,"Hors-Transfert",'Instruction Devis'!$E$7:$E$506, "Publicité européenne")</f>
        <v>0</v>
      </c>
    </row>
    <row r="28" spans="1:13" ht="15" hidden="1" customHeight="1" x14ac:dyDescent="0.25">
      <c r="B28" s="213" t="s">
        <v>82</v>
      </c>
      <c r="C28" s="225">
        <f>SUMIFS('Instruction Devis'!$M$7:$M$506,'Instruction Devis'!$F$7:$F$506,"Transfert",'Instruction Devis'!$E$7:$E$506, "Achat de matériel")</f>
        <v>0</v>
      </c>
      <c r="D28" s="304">
        <f>SUMIFS('Instruction Devis'!$M$7:$M$506,'Instruction Devis'!$F$7:$F$506,"Hors-Transfert",'Instruction Devis'!$E$7:$E$506, "Achat de matériel")</f>
        <v>0</v>
      </c>
      <c r="E28" s="225">
        <f>IF(E52=0,0,MIN(C28,L51*(1-D28/E52)))</f>
        <v>0</v>
      </c>
      <c r="F28" s="323">
        <f>IF(E52=0,0,MIN(D28,L51*(D28/E52)))</f>
        <v>0</v>
      </c>
      <c r="G28" s="310"/>
    </row>
    <row r="29" spans="1:13" ht="15" hidden="1" customHeight="1" x14ac:dyDescent="0.25">
      <c r="B29" s="227" t="s">
        <v>81</v>
      </c>
      <c r="C29" s="225">
        <f>SUMIFS('Instruction Devis'!$M$7:$M$506,'Instruction Devis'!$F$7:$F$506,"Transfert",'Instruction Devis'!$E$7:$E$506, "Achat de prestation ")</f>
        <v>0</v>
      </c>
      <c r="D29" s="304">
        <f>SUMIFS('Instruction Devis'!$M$7:$M$506,'Instruction Devis'!$F$7:$F$506,"Hors-Transfert",'Instruction Devis'!$E$7:$E$506, "Achat de prestation ")</f>
        <v>0</v>
      </c>
      <c r="E29" s="225">
        <f>SUMIFS('Instruction Devis'!$M$7:$M$506,'Instruction Devis'!$F$7:$F$506,"Transfert",'Instruction Devis'!$E$7:$E$506, "Achat de prestation ")</f>
        <v>0</v>
      </c>
      <c r="F29" s="304">
        <f>SUMIFS('Instruction Devis'!$M$7:$M$506,'Instruction Devis'!$F$7:$F$506,"Hors-Transfert",'Instruction Devis'!$E$7:$E$506, "Achat de prestation ")</f>
        <v>0</v>
      </c>
      <c r="H29" s="322"/>
      <c r="I29" s="322"/>
      <c r="J29" s="322"/>
      <c r="K29" s="322"/>
    </row>
    <row r="30" spans="1:13" ht="15" hidden="1" customHeight="1" x14ac:dyDescent="0.25">
      <c r="B30" s="224" t="s">
        <v>83</v>
      </c>
      <c r="C30" s="225">
        <f>SUMIFS('Instruction Devis'!$M$7:$M$506,'Instruction Devis'!$F$7:$F$506,"Transfert",'Instruction Devis'!$E$7:$E$506, "Communication et promotion")</f>
        <v>0</v>
      </c>
      <c r="D30" s="304">
        <f>SUMIFS('Instruction Devis'!$M$7:$M$506,'Instruction Devis'!$F$7:$F$506,"Hors-Transfert",'Instruction Devis'!$E$7:$E$506, "Communication et promotion")</f>
        <v>0</v>
      </c>
      <c r="E30" s="225">
        <f>SUMIFS('Instruction Devis'!$M$7:$M$506,'Instruction Devis'!$F$7:$F$506,"Transfert",'Instruction Devis'!$E$7:$E$506, "Communication et promotion")</f>
        <v>0</v>
      </c>
      <c r="F30" s="304">
        <f>SUMIFS('Instruction Devis'!$M$7:$M$506,'Instruction Devis'!$F$7:$F$506,"Hors-Transfert",'Instruction Devis'!$E$7:$E$506, "Communication et promotion")</f>
        <v>0</v>
      </c>
    </row>
    <row r="31" spans="1:13" ht="15" hidden="1" customHeight="1" x14ac:dyDescent="0.25">
      <c r="B31" s="213" t="s">
        <v>84</v>
      </c>
      <c r="C31" s="225">
        <f>SUMIFS('Instruction Devis'!$M$7:$M$506,'Instruction Devis'!$F$7:$F$506,"Transfert",'Instruction Devis'!$E$7:$E$506, "Etude préalable")</f>
        <v>0</v>
      </c>
      <c r="D31" s="304">
        <f>SUMIFS('Instruction Devis'!$M$7:$M$506,'Instruction Devis'!$F$7:$F$506,"Hors-Transfert",'Instruction Devis'!$E$7:$E$506, "Etude préalable")</f>
        <v>0</v>
      </c>
      <c r="E31" s="225">
        <f>SUMIFS('Instruction Devis'!$M$7:$M$506,'Instruction Devis'!$F$7:$F$506,"Transfert",'Instruction Devis'!$E$7:$E$506, "Etude préalable")</f>
        <v>0</v>
      </c>
      <c r="F31" s="304">
        <f>SUMIFS('Instruction Devis'!$M$7:$M$506,'Instruction Devis'!$F$7:$F$506,"Hors-Transfert",'Instruction Devis'!$E$7:$E$506, "Etude préalable")</f>
        <v>0</v>
      </c>
      <c r="I31" s="310"/>
      <c r="J31" s="310"/>
      <c r="K31" s="310"/>
    </row>
    <row r="32" spans="1:13" ht="15" hidden="1" customHeight="1" x14ac:dyDescent="0.25">
      <c r="B32" s="228" t="s">
        <v>200</v>
      </c>
      <c r="C32" s="223">
        <f>SUMIFS('Instruction Frais de personnel'!$R$7:$R$506, 'Instruction Frais de personnel'!$F$7:$F$506, "Transfert")</f>
        <v>0</v>
      </c>
      <c r="D32" s="249">
        <f>SUMIFS('Instruction Frais de personnel'!$R$7:$R$506, 'Instruction Frais de personnel'!$F$7:$F$506, "Hors-Transfert")</f>
        <v>0</v>
      </c>
      <c r="E32" s="223">
        <f>SUMIFS('Instruction Frais de personnel'!$R$7:$R$506, 'Instruction Frais de personnel'!$F$7:$F$506, "Transfert")</f>
        <v>0</v>
      </c>
      <c r="F32" s="249">
        <f>SUMIFS('Instruction Frais de personnel'!$R$7:$R$506, 'Instruction Frais de personnel'!$F$7:$F$506, "Hors-Transfert")</f>
        <v>0</v>
      </c>
      <c r="L32" s="310"/>
      <c r="M32" s="312"/>
    </row>
    <row r="33" spans="2:15" ht="15" hidden="1" customHeight="1" x14ac:dyDescent="0.25">
      <c r="B33" s="230" t="s">
        <v>167</v>
      </c>
      <c r="C33" s="225">
        <f>SUMIFS('Instruction Frais de personnel'!$R$7:$R$506, 'Instruction Frais de personnel'!$F$7:$F$506, "Transfert", 'Instruction Frais de personnel'!$E$7:$E$506, "Salaire_chercheur")</f>
        <v>0</v>
      </c>
      <c r="D33" s="304">
        <f>SUMIFS('Instruction Frais de personnel'!$R$7:$R$506, 'Instruction Frais de personnel'!$F$7:$F$506, "Hors-Transfert", 'Instruction Frais de personnel'!$E$7:$E$506, "Salaire_chercheur")</f>
        <v>0</v>
      </c>
      <c r="E33" s="225">
        <f>SUMIFS('Instruction Frais de personnel'!$R$7:$R$506, 'Instruction Frais de personnel'!$F$7:$F$506, "Transfert", 'Instruction Frais de personnel'!$E$7:$E$506, "Salaire_chercheur")</f>
        <v>0</v>
      </c>
      <c r="F33" s="304">
        <f>SUMIFS('Instruction Frais de personnel'!$R$7:$R$506, 'Instruction Frais de personnel'!$F$7:$F$506, "Hors-Transfert", 'Instruction Frais de personnel'!$E$7:$E$506, "Salaire_chercheur")</f>
        <v>0</v>
      </c>
      <c r="I33" s="310"/>
      <c r="J33" s="310"/>
      <c r="K33" s="310"/>
      <c r="L33" s="310"/>
      <c r="M33" s="312"/>
    </row>
    <row r="34" spans="2:15" ht="15" hidden="1" customHeight="1" x14ac:dyDescent="0.25">
      <c r="B34" s="230" t="s">
        <v>168</v>
      </c>
      <c r="C34" s="225">
        <f>SUMIFS('Instruction Frais de personnel'!$R$7:$R$506, 'Instruction Frais de personnel'!$F$7:$F$506, "Transfert", 'Instruction Frais de personnel'!$E$7:$E$506, "Salaire_directeur")</f>
        <v>0</v>
      </c>
      <c r="D34" s="304">
        <f>SUMIFS('Instruction Frais de personnel'!$R$7:$R$506, 'Instruction Frais de personnel'!$F$7:$F$506, "Hors-Transfert", 'Instruction Frais de personnel'!$E$7:$E$506, "Salaire_directeur")</f>
        <v>0</v>
      </c>
      <c r="E34" s="225">
        <f>SUMIFS('Instruction Frais de personnel'!$R$7:$R$506, 'Instruction Frais de personnel'!$F$7:$F$506, "Transfert", 'Instruction Frais de personnel'!$E$7:$E$506, "Salaire_directeur")</f>
        <v>0</v>
      </c>
      <c r="F34" s="304">
        <f>SUMIFS('Instruction Frais de personnel'!$R$7:$R$506, 'Instruction Frais de personnel'!$F$7:$F$506, "Hors-Transfert", 'Instruction Frais de personnel'!$E$7:$E$506, "Salaire_directeur")</f>
        <v>0</v>
      </c>
      <c r="L34" s="310"/>
      <c r="M34" s="312"/>
    </row>
    <row r="35" spans="2:15" ht="15" hidden="1" customHeight="1" x14ac:dyDescent="0.25">
      <c r="B35" s="230" t="s">
        <v>169</v>
      </c>
      <c r="C35" s="225">
        <f>SUMIFS('Instruction Frais de personnel'!$R$7:$R$506, 'Instruction Frais de personnel'!$F$7:$F$506, "Transfert", 'Instruction Frais de personnel'!$E$7:$E$506, "Salaire_ingénieur")</f>
        <v>0</v>
      </c>
      <c r="D35" s="304">
        <f>SUMIFS('Instruction Frais de personnel'!$R$7:$R$506, 'Instruction Frais de personnel'!$F$7:$F$506, "Hors-Transfert", 'Instruction Frais de personnel'!$E$7:$E$506, "Salaire_ingénieur")</f>
        <v>0</v>
      </c>
      <c r="E35" s="225">
        <f>SUMIFS('Instruction Frais de personnel'!$R$7:$R$506, 'Instruction Frais de personnel'!$F$7:$F$506, "Transfert", 'Instruction Frais de personnel'!$E$7:$E$506, "Salaire_ingénieur")</f>
        <v>0</v>
      </c>
      <c r="F35" s="304">
        <f>SUMIFS('Instruction Frais de personnel'!$R$7:$R$506, 'Instruction Frais de personnel'!$F$7:$F$506, "Hors-Transfert", 'Instruction Frais de personnel'!$E$7:$E$506, "Salaire_ingénieur")</f>
        <v>0</v>
      </c>
      <c r="L35" s="310"/>
      <c r="M35" s="312"/>
    </row>
    <row r="36" spans="2:15" ht="15" hidden="1" customHeight="1" x14ac:dyDescent="0.25">
      <c r="B36" s="230" t="s">
        <v>170</v>
      </c>
      <c r="C36" s="225">
        <f>SUMIFS('Instruction Frais de personnel'!$R$7:$R$506, 'Instruction Frais de personnel'!$F$7:$F$506, "Transfert", 'Instruction Frais de personnel'!$E$7:$E$506, "Salaire_technicien")</f>
        <v>0</v>
      </c>
      <c r="D36" s="304">
        <f>SUMIFS('Instruction Frais de personnel'!$R$7:$R$506, 'Instruction Frais de personnel'!$F$7:$F$506, "Hors-Transfert", 'Instruction Frais de personnel'!$E$7:$E$506, "Salaire_technicien")</f>
        <v>0</v>
      </c>
      <c r="E36" s="225">
        <f>SUMIFS('Instruction Frais de personnel'!$R$7:$R$506, 'Instruction Frais de personnel'!$F$7:$F$506, "Transfert", 'Instruction Frais de personnel'!$E$7:$E$506, "Salaire_technicien")</f>
        <v>0</v>
      </c>
      <c r="F36" s="304">
        <f>SUMIFS('Instruction Frais de personnel'!$R$7:$R$506, 'Instruction Frais de personnel'!$F$7:$F$506, "Hors-Transfert", 'Instruction Frais de personnel'!$E$7:$E$506, "Salaire_technicien")</f>
        <v>0</v>
      </c>
      <c r="L36" s="310"/>
      <c r="M36" s="312"/>
    </row>
    <row r="37" spans="2:15" ht="15" hidden="1" customHeight="1" x14ac:dyDescent="0.25">
      <c r="B37" s="228" t="s">
        <v>201</v>
      </c>
      <c r="C37" s="223">
        <f>C38</f>
        <v>0</v>
      </c>
      <c r="D37" s="249">
        <f>D38</f>
        <v>0</v>
      </c>
      <c r="E37" s="223">
        <f>E38</f>
        <v>0</v>
      </c>
      <c r="F37" s="249">
        <f>F38</f>
        <v>0</v>
      </c>
      <c r="M37" s="312"/>
      <c r="O37" s="312"/>
    </row>
    <row r="38" spans="2:15" ht="15" hidden="1" customHeight="1" x14ac:dyDescent="0.25">
      <c r="B38" s="230" t="s">
        <v>96</v>
      </c>
      <c r="C38" s="225">
        <f>IF(C62=0,0,C32*0.15)</f>
        <v>0</v>
      </c>
      <c r="D38" s="304">
        <f>IF(D62=0,0,D32*0.15)</f>
        <v>0</v>
      </c>
      <c r="E38" s="225">
        <f>IF(E62=0,0,E32*0.15)</f>
        <v>0</v>
      </c>
      <c r="F38" s="304">
        <f>IF(E62=0,0,F32*0.15)</f>
        <v>0</v>
      </c>
      <c r="G38" s="233"/>
      <c r="H38" s="233"/>
      <c r="M38" s="313"/>
      <c r="N38" s="313"/>
    </row>
    <row r="39" spans="2:15" ht="15" hidden="1" customHeight="1" x14ac:dyDescent="0.25">
      <c r="B39" s="228" t="s">
        <v>78</v>
      </c>
      <c r="C39" s="223">
        <f>SUMIFS('Instruction Frais réels'!$M$7:$M$506,'Instruction Frais réels'!$F$7:$F$506,"Transfert")</f>
        <v>0</v>
      </c>
      <c r="D39" s="249">
        <f>SUMIFS('Instruction Frais réels'!$M$7:$M$506,'Instruction Frais réels'!$F$7:$F$506,"Hors-Transfert")</f>
        <v>0</v>
      </c>
      <c r="E39" s="223">
        <f>SUMIFS('Instruction Frais réels'!$M$7:$M$506,'Instruction Frais réels'!$F$7:$F$506,"Transfert")</f>
        <v>0</v>
      </c>
      <c r="F39" s="249">
        <f>SUMIFS('Instruction Frais réels'!$M$7:$M$506,'Instruction Frais réels'!$F$7:$F$506,"Hors-Transfert")</f>
        <v>0</v>
      </c>
      <c r="G39" s="233"/>
      <c r="H39" s="233"/>
    </row>
    <row r="40" spans="2:15" ht="15" hidden="1" customHeight="1" x14ac:dyDescent="0.25">
      <c r="B40" s="230" t="s">
        <v>89</v>
      </c>
      <c r="C40" s="225">
        <f>SUMIFS('Instruction Frais réels'!$M$7:$M$506,'Instruction Frais réels'!$F$7:$F$506,"Transfert",'Instruction Frais réels'!$E$7:$E$506, "Billets d'avion")</f>
        <v>0</v>
      </c>
      <c r="D40" s="304">
        <f>SUMIFS('Instruction Frais réels'!$M$7:$M$506,'Instruction Frais réels'!$F$7:$F$506,"Hors-Transfert",'Instruction Frais réels'!$E$7:$E$506, "Billets d'avion")</f>
        <v>0</v>
      </c>
      <c r="E40" s="225">
        <f>SUMIFS('Instruction Frais réels'!$M$7:$M$506,'Instruction Frais réels'!$F$7:$F$506,"Transfert",'Instruction Frais réels'!$E$7:$E$506, "Billets d'avion")</f>
        <v>0</v>
      </c>
      <c r="F40" s="304">
        <f>SUMIFS('Instruction Frais réels'!$M$7:$M$506,'Instruction Frais réels'!$F$7:$F$506,"Hors-Transfert",'Instruction Frais réels'!$E$7:$E$506, "Billets d'avion")</f>
        <v>0</v>
      </c>
      <c r="G40" s="302"/>
      <c r="H40" s="302"/>
      <c r="I40" s="310"/>
    </row>
    <row r="41" spans="2:15" ht="15" hidden="1" customHeight="1" x14ac:dyDescent="0.25">
      <c r="B41" s="230" t="s">
        <v>90</v>
      </c>
      <c r="C41" s="225">
        <f>SUMIFS('Instruction Frais réels'!$M$7:$M$506,'Instruction Frais réels'!$F$7:$F$506,"Transfert",'Instruction Frais réels'!$E$7:$E$506, "Billets de train")</f>
        <v>0</v>
      </c>
      <c r="D41" s="304">
        <f>SUMIFS('Instruction Frais réels'!$M$7:$M$506,'Instruction Frais réels'!$F$7:$F$506,"Hors-Transfert",'Instruction Frais réels'!$E$7:$E$506,"Billets de train")</f>
        <v>0</v>
      </c>
      <c r="E41" s="225">
        <f>SUMIFS('Instruction Frais réels'!$M$7:$M$506,'Instruction Frais réels'!$F$7:$F$506,"Transfert",'Instruction Frais réels'!$E$7:$E$506, "Billets de train")</f>
        <v>0</v>
      </c>
      <c r="F41" s="304">
        <f>SUMIFS('Instruction Frais réels'!$M$7:$M$506,'Instruction Frais réels'!$F$7:$F$506,"Hors-Transfert",'Instruction Frais réels'!$E$7:$E$506,"Billets de train")</f>
        <v>0</v>
      </c>
      <c r="G41" s="302"/>
      <c r="H41" s="302"/>
      <c r="I41" s="310"/>
    </row>
    <row r="42" spans="2:15" ht="15" hidden="1" customHeight="1" x14ac:dyDescent="0.25">
      <c r="B42" s="228" t="s">
        <v>198</v>
      </c>
      <c r="C42" s="223">
        <f>SUMIFS('Instruction Forfaitaires'!$R$7:$R$506,'Instruction Forfaitaires'!$L$7:$L$506,"Transfert")</f>
        <v>0</v>
      </c>
      <c r="D42" s="249">
        <f>SUMIFS('Instruction Forfaitaires'!$R$7:$R$506,'Instruction Forfaitaires'!$L$7:$L$506,"Hors-Transfert")</f>
        <v>0</v>
      </c>
      <c r="E42" s="223">
        <f>SUMIFS('Instruction Forfaitaires'!$R$7:$R$506,'Instruction Forfaitaires'!$L$7:$L$506,"Transfert")</f>
        <v>0</v>
      </c>
      <c r="F42" s="249">
        <f>SUMIFS('Instruction Forfaitaires'!$R$7:$R$506,'Instruction Forfaitaires'!$L$7:$L$506,"Hors-Transfert")</f>
        <v>0</v>
      </c>
      <c r="L42" s="233"/>
    </row>
    <row r="43" spans="2:15" ht="15" hidden="1" customHeight="1" x14ac:dyDescent="0.25">
      <c r="B43" s="230" t="s">
        <v>91</v>
      </c>
      <c r="C43" s="304">
        <f>SUMIFS('Instruction Forfaitaires'!$R$7:$R$506,'Instruction Forfaitaires'!$L$7:$L$506,"Transfert",'Instruction Forfaitaires'!$G$7:$G$506, "Frais de déplacement (barèmes kilométriques) ")</f>
        <v>0</v>
      </c>
      <c r="D43" s="304">
        <f>SUMIFS('Instruction Forfaitaires'!$R$7:$R$506,'Instruction Forfaitaires'!$L$7:$L$506,"Hors-Transfert",'Instruction Forfaitaires'!$G$7:$G$506, "Frais de déplacement (barèmes kilométriques) ")</f>
        <v>0</v>
      </c>
      <c r="E43" s="225">
        <f>SUMIFS('Instruction Forfaitaires'!$R$7:$R$506,'Instruction Forfaitaires'!$L$7:$L$506,"Transfert",'Instruction Forfaitaires'!$G$7:$G$506, "Frais de déplacement (barèmes kilométriques) ")</f>
        <v>0</v>
      </c>
      <c r="F43" s="304">
        <f>SUMIFS('Instruction Forfaitaires'!$R$7:$R$506,'Instruction Forfaitaires'!$L$7:$L$506,"Hors-Transfert",'Instruction Forfaitaires'!$G$7:$G$506, "Frais de déplacement (barèmes kilométriques) ")</f>
        <v>0</v>
      </c>
    </row>
    <row r="44" spans="2:15" ht="15" hidden="1" customHeight="1" x14ac:dyDescent="0.25">
      <c r="B44" s="230" t="s">
        <v>92</v>
      </c>
      <c r="C44" s="225">
        <f>SUMIFS('Instruction Forfaitaires'!$R$7:$R$506,'Instruction Forfaitaires'!$L$7:$L$506,"Transfert",'Instruction Forfaitaires'!$G$7:$G$506, "Frais d'hébergement")</f>
        <v>0</v>
      </c>
      <c r="D44" s="304">
        <f>SUMIFS('Instruction Forfaitaires'!$R$7:$R$506,'Instruction Forfaitaires'!$L$7:$L$506,"Hors-Transfert",'Instruction Forfaitaires'!$G$7:$G$506, "Frais d'hébergement")</f>
        <v>0</v>
      </c>
      <c r="E44" s="225">
        <f>SUMIFS('Instruction Forfaitaires'!$R$7:$R$506,'Instruction Forfaitaires'!$L$7:$L$506,"Transfert",'Instruction Forfaitaires'!$G$7:$G$506, "Frais d'hébergement")</f>
        <v>0</v>
      </c>
      <c r="F44" s="304">
        <f>SUMIFS('Instruction Forfaitaires'!$R$7:$R$506,'Instruction Forfaitaires'!$L$7:$L$506,"Hors-Transfert",'Instruction Forfaitaires'!$G$7:$G$506, "Frais d'hébergement")</f>
        <v>0</v>
      </c>
    </row>
    <row r="45" spans="2:15" ht="15" hidden="1" customHeight="1" thickBot="1" x14ac:dyDescent="0.3">
      <c r="B45" s="305" t="s">
        <v>93</v>
      </c>
      <c r="C45" s="306">
        <f>SUMIFS('Instruction Forfaitaires'!$R$7:$R$506,'Instruction Forfaitaires'!$L$7:$L$506,"Transfert",'Instruction Forfaitaires'!$G$7:$G$506, "Frais de restauration")</f>
        <v>0</v>
      </c>
      <c r="D45" s="229">
        <f>SUMIFS('Instruction Forfaitaires'!$R$7:$R$506,'Instruction Forfaitaires'!$L$7:$L$506,"Hors-Transfert",'Instruction Forfaitaires'!$G$7:$G$506, "Frais de restauration")</f>
        <v>0</v>
      </c>
      <c r="E45" s="306">
        <f>SUMIFS('Instruction Forfaitaires'!$R$7:$R$506,'Instruction Forfaitaires'!$L$7:$L$506,"Transfert",'Instruction Forfaitaires'!$G$7:$G$506, "Frais de restauration")</f>
        <v>0</v>
      </c>
      <c r="F45" s="229">
        <f>SUMIFS('Instruction Forfaitaires'!$R$7:$R$506,'Instruction Forfaitaires'!$L$7:$L$506,"Hors-Transfert",'Instruction Forfaitaires'!$G$7:$G$506, "Frais de restauration")</f>
        <v>0</v>
      </c>
    </row>
    <row r="46" spans="2:15" ht="15" hidden="1" customHeight="1" x14ac:dyDescent="0.25">
      <c r="B46" s="211"/>
      <c r="C46" s="302"/>
      <c r="D46" s="302"/>
      <c r="E46" s="211"/>
      <c r="F46" s="211"/>
    </row>
    <row r="47" spans="2:15" ht="15" hidden="1" customHeight="1" x14ac:dyDescent="0.25">
      <c r="B47" s="211"/>
      <c r="C47" s="211"/>
      <c r="D47" s="211"/>
      <c r="E47" s="211"/>
      <c r="F47" s="211"/>
    </row>
    <row r="48" spans="2:15" ht="15" customHeight="1" thickBot="1" x14ac:dyDescent="0.3">
      <c r="B48" s="211"/>
      <c r="C48" s="211"/>
      <c r="D48" s="211"/>
      <c r="E48" s="211"/>
      <c r="F48" s="211"/>
    </row>
    <row r="49" spans="2:12" ht="47.25" customHeight="1" thickBot="1" x14ac:dyDescent="0.3">
      <c r="B49" s="219" t="s">
        <v>71</v>
      </c>
      <c r="C49" s="209" t="s">
        <v>27</v>
      </c>
      <c r="D49" s="220" t="s">
        <v>31</v>
      </c>
      <c r="E49" s="221" t="s">
        <v>28</v>
      </c>
      <c r="F49" s="220" t="s">
        <v>57</v>
      </c>
      <c r="G49" s="209" t="s">
        <v>310</v>
      </c>
      <c r="H49" s="209" t="s">
        <v>290</v>
      </c>
      <c r="I49" s="210" t="s">
        <v>227</v>
      </c>
      <c r="K49" s="431" t="s">
        <v>288</v>
      </c>
      <c r="L49" s="432"/>
    </row>
    <row r="50" spans="2:12" ht="19.5" customHeight="1" x14ac:dyDescent="0.25">
      <c r="B50" s="222" t="s">
        <v>25</v>
      </c>
      <c r="C50" s="223">
        <f>SUM(C51:C55)</f>
        <v>0</v>
      </c>
      <c r="D50" s="223">
        <f>SUM(D51:D55)</f>
        <v>0</v>
      </c>
      <c r="E50" s="223">
        <f>SUM(E51:E55)</f>
        <v>0</v>
      </c>
      <c r="F50" s="246"/>
      <c r="G50" s="223">
        <f>SUM(G51:G55)</f>
        <v>0</v>
      </c>
      <c r="H50" s="223">
        <f>SUM(H51:H55)</f>
        <v>0</v>
      </c>
      <c r="I50" s="249">
        <f>SUM(I51:I55)</f>
        <v>0</v>
      </c>
      <c r="K50" s="318" t="s">
        <v>306</v>
      </c>
      <c r="L50" s="319">
        <f>E52</f>
        <v>0</v>
      </c>
    </row>
    <row r="51" spans="2:12" ht="19.5" customHeight="1" thickBot="1" x14ac:dyDescent="0.3">
      <c r="B51" s="230" t="s">
        <v>80</v>
      </c>
      <c r="C51" s="225">
        <f>SUMIF('Instruction Devis'!$E$7:$E$506,'Synthèse dépenses SI'!B51,'Instruction Devis'!$G$7:$G$506)</f>
        <v>0</v>
      </c>
      <c r="D51" s="225">
        <f>SUMIF('Instruction Devis'!$E$7:$E$506,'Synthèse dépenses SI'!B51,'Instruction Devis'!$J$7:$J$506)</f>
        <v>0</v>
      </c>
      <c r="E51" s="225">
        <f>SUMIF('Instruction Devis'!$E$7:$E$506,'Synthèse dépenses SI'!B51,'Instruction Devis'!$M$7:$M$506)</f>
        <v>0</v>
      </c>
      <c r="F51" s="246"/>
      <c r="G51" s="226">
        <f>E51</f>
        <v>0</v>
      </c>
      <c r="H51" s="226">
        <f>MIN((G51-C27)*$L$56+C27,G51)</f>
        <v>0</v>
      </c>
      <c r="I51" s="250">
        <f>MIN(H51*$L$60,H51)</f>
        <v>0</v>
      </c>
      <c r="K51" s="320" t="s">
        <v>287</v>
      </c>
      <c r="L51" s="229">
        <f>((G66+G63+G61+G56+G55+G54+G53+G51)*0.2)/0.8</f>
        <v>0</v>
      </c>
    </row>
    <row r="52" spans="2:12" ht="19.5" customHeight="1" thickBot="1" x14ac:dyDescent="0.3">
      <c r="B52" s="230" t="s">
        <v>82</v>
      </c>
      <c r="C52" s="225">
        <f>SUMIF('Instruction Devis'!$E$7:$E$506,'Synthèse dépenses SI'!B52,'Instruction Devis'!$G$7:$G$506)</f>
        <v>0</v>
      </c>
      <c r="D52" s="225">
        <f>SUMIF('Instruction Devis'!$E$7:$E$506,'Synthèse dépenses SI'!B52,'Instruction Devis'!$J$7:$J$506)</f>
        <v>0</v>
      </c>
      <c r="E52" s="225">
        <f>SUMIF('Instruction Devis'!$E$7:$E$506,'Synthèse dépenses SI'!B52,'Instruction Devis'!$M$7:$M$506)</f>
        <v>0</v>
      </c>
      <c r="F52" s="246" t="s">
        <v>175</v>
      </c>
      <c r="G52" s="226">
        <f>MIN(L51,E52)</f>
        <v>0</v>
      </c>
      <c r="H52" s="226">
        <f>MIN((G52-C28)*$L$56+C28,G52)</f>
        <v>0</v>
      </c>
      <c r="I52" s="250">
        <f>MIN(H52*$L$60,H52)</f>
        <v>0</v>
      </c>
      <c r="L52" s="321"/>
    </row>
    <row r="53" spans="2:12" ht="19.5" customHeight="1" thickBot="1" x14ac:dyDescent="0.3">
      <c r="B53" s="230" t="s">
        <v>81</v>
      </c>
      <c r="C53" s="225">
        <f>SUMIF('Instruction Devis'!$E$7:$E$506,'Synthèse dépenses SI'!B53,'Instruction Devis'!$G$7:$G$506)</f>
        <v>0</v>
      </c>
      <c r="D53" s="225">
        <f>SUMIF('Instruction Devis'!$E$7:$E$506,'Synthèse dépenses SI'!B53,'Instruction Devis'!$J$7:$J$506)</f>
        <v>0</v>
      </c>
      <c r="E53" s="225">
        <f>SUMIF('Instruction Devis'!$E$7:$E$506,'Synthèse dépenses SI'!B53,'Instruction Devis'!$M$7:$M$506)</f>
        <v>0</v>
      </c>
      <c r="F53" s="246"/>
      <c r="G53" s="226">
        <f>E53</f>
        <v>0</v>
      </c>
      <c r="H53" s="226">
        <f t="shared" ref="H53:H59" si="0">MIN((G53-C29)*$L$56+C29,G53)</f>
        <v>0</v>
      </c>
      <c r="I53" s="250">
        <f>MIN(H53*$L$60,H53)</f>
        <v>0</v>
      </c>
      <c r="K53" s="431" t="s">
        <v>289</v>
      </c>
      <c r="L53" s="432"/>
    </row>
    <row r="54" spans="2:12" ht="19.5" customHeight="1" x14ac:dyDescent="0.25">
      <c r="B54" s="230" t="s">
        <v>83</v>
      </c>
      <c r="C54" s="225">
        <f>SUMIF('Instruction Devis'!$E$7:$E$506,'Synthèse dépenses SI'!B54,'Instruction Devis'!$G$7:$G$506)</f>
        <v>0</v>
      </c>
      <c r="D54" s="225">
        <f>SUMIF('Instruction Devis'!$E$7:$E$506,'Synthèse dépenses SI'!B54,'Instruction Devis'!$J$7:$J$506)</f>
        <v>0</v>
      </c>
      <c r="E54" s="225">
        <f>SUMIF('Instruction Devis'!$E$7:$E$506,'Synthèse dépenses SI'!B54,'Instruction Devis'!$M$7:$M$506)</f>
        <v>0</v>
      </c>
      <c r="F54" s="246"/>
      <c r="G54" s="226">
        <f>E54</f>
        <v>0</v>
      </c>
      <c r="H54" s="226">
        <f t="shared" si="0"/>
        <v>0</v>
      </c>
      <c r="I54" s="250">
        <f>MIN(H54*$L$60,H54)</f>
        <v>0</v>
      </c>
      <c r="K54" s="318" t="s">
        <v>297</v>
      </c>
      <c r="L54" s="319">
        <f>D27+F28+D29+D30+D31+D33+D34+D35+D36+D38+D40+D41+D43+D44+D45</f>
        <v>0</v>
      </c>
    </row>
    <row r="55" spans="2:12" ht="19.5" customHeight="1" thickBot="1" x14ac:dyDescent="0.3">
      <c r="B55" s="230" t="s">
        <v>84</v>
      </c>
      <c r="C55" s="225">
        <f>SUMIF('Instruction Devis'!$E$7:$E$506,'Synthèse dépenses SI'!B55,'Instruction Devis'!$G$7:$G$506)</f>
        <v>0</v>
      </c>
      <c r="D55" s="225">
        <f>SUMIF('Instruction Devis'!$E$7:$E$506,'Synthèse dépenses SI'!B55,'Instruction Devis'!$J$7:$J$506)</f>
        <v>0</v>
      </c>
      <c r="E55" s="225">
        <f>SUMIF('Instruction Devis'!$E$7:$E$506,'Synthèse dépenses SI'!B55,'Instruction Devis'!$M$7:$M$506)</f>
        <v>0</v>
      </c>
      <c r="F55" s="246"/>
      <c r="G55" s="226">
        <f>E55</f>
        <v>0</v>
      </c>
      <c r="H55" s="226">
        <f t="shared" si="0"/>
        <v>0</v>
      </c>
      <c r="I55" s="250">
        <f>MIN(H55*$L$60,H55)</f>
        <v>0</v>
      </c>
      <c r="K55" s="320" t="s">
        <v>296</v>
      </c>
      <c r="L55" s="229">
        <f>MIN(L54,((C42+C39+C37+C32+C27+C29+C30+C31+E28)*0.8)/0.2)</f>
        <v>0</v>
      </c>
    </row>
    <row r="56" spans="2:12" ht="19.5" customHeight="1" thickBot="1" x14ac:dyDescent="0.3">
      <c r="B56" s="228" t="s">
        <v>200</v>
      </c>
      <c r="C56" s="223">
        <f>SUM(C57:C60)</f>
        <v>0</v>
      </c>
      <c r="D56" s="223">
        <f>SUM(D57:D60)</f>
        <v>0</v>
      </c>
      <c r="E56" s="223">
        <f>SUM(E57:E60)</f>
        <v>0</v>
      </c>
      <c r="F56" s="246"/>
      <c r="G56" s="223">
        <f>SUM(G57:G60)</f>
        <v>0</v>
      </c>
      <c r="H56" s="223">
        <f>SUM(H57:H60)</f>
        <v>0</v>
      </c>
      <c r="I56" s="249">
        <f>SUM(I57:I60)</f>
        <v>0</v>
      </c>
      <c r="L56" s="326">
        <f>IF(L54=0,0,MIN(1,L55/L54))</f>
        <v>0</v>
      </c>
    </row>
    <row r="57" spans="2:12" ht="19.5" customHeight="1" thickBot="1" x14ac:dyDescent="0.3">
      <c r="B57" s="230" t="s">
        <v>167</v>
      </c>
      <c r="C57" s="225">
        <f>SUMIF('Instruction Frais de personnel'!$E$7:$E$506,'Synthèse dépenses SI'!B57,'Instruction Frais de personnel'!$J$7:$J$506)</f>
        <v>0</v>
      </c>
      <c r="D57" s="225">
        <f>SUMIF('Instruction Frais de personnel'!$E$7:$E$506,'Synthèse dépenses SI'!B57,'Instruction Frais de personnel'!$N$7:$N$506)</f>
        <v>0</v>
      </c>
      <c r="E57" s="225">
        <f>SUMIF('Instruction Frais de personnel'!$E$7:$E$506,'Synthèse dépenses SI'!B57,'Instruction Frais de personnel'!$P$7:$P$506)</f>
        <v>0</v>
      </c>
      <c r="F57" s="247" t="s">
        <v>179</v>
      </c>
      <c r="G57" s="226">
        <f>'Instruction Frais de personnel'!$W$3</f>
        <v>0</v>
      </c>
      <c r="H57" s="226">
        <f t="shared" si="0"/>
        <v>0</v>
      </c>
      <c r="I57" s="250">
        <f>MIN(H57*$L$60,H57)</f>
        <v>0</v>
      </c>
      <c r="K57" s="431" t="s">
        <v>194</v>
      </c>
      <c r="L57" s="432"/>
    </row>
    <row r="58" spans="2:12" ht="19.5" customHeight="1" x14ac:dyDescent="0.25">
      <c r="B58" s="230" t="s">
        <v>168</v>
      </c>
      <c r="C58" s="225">
        <f>SUMIF('Instruction Frais de personnel'!$E$7:$E$506,'Synthèse dépenses SI'!B58,'Instruction Frais de personnel'!$J$7:$J$506)</f>
        <v>0</v>
      </c>
      <c r="D58" s="225">
        <f>SUMIF('Instruction Frais de personnel'!$E$7:$E$506,'Synthèse dépenses SI'!B58,'Instruction Frais de personnel'!$N$7:$N$506)</f>
        <v>0</v>
      </c>
      <c r="E58" s="225">
        <f>SUMIF('Instruction Frais de personnel'!$E$7:$E$506,'Synthèse dépenses SI'!B58,'Instruction Frais de personnel'!$P$7:$P$506)</f>
        <v>0</v>
      </c>
      <c r="F58" s="247" t="s">
        <v>177</v>
      </c>
      <c r="G58" s="226">
        <f>'Instruction Frais de personnel'!$W$4</f>
        <v>0</v>
      </c>
      <c r="H58" s="226">
        <f t="shared" si="0"/>
        <v>0</v>
      </c>
      <c r="I58" s="250">
        <f>MIN(H58*$L$60,H58)</f>
        <v>0</v>
      </c>
      <c r="K58" s="318" t="s">
        <v>193</v>
      </c>
      <c r="L58" s="319">
        <f>H70</f>
        <v>0</v>
      </c>
    </row>
    <row r="59" spans="2:12" ht="19.5" customHeight="1" thickBot="1" x14ac:dyDescent="0.3">
      <c r="B59" s="230" t="s">
        <v>169</v>
      </c>
      <c r="C59" s="225">
        <f>SUMIF('Instruction Frais de personnel'!$E$7:$E$506,'Synthèse dépenses SI'!B59,'Instruction Frais de personnel'!$J$7:$J$506)</f>
        <v>0</v>
      </c>
      <c r="D59" s="225">
        <f>SUMIF('Instruction Frais de personnel'!$E$7:$E$506,'Synthèse dépenses SI'!B59,'Instruction Frais de personnel'!$N$7:$N$506)</f>
        <v>0</v>
      </c>
      <c r="E59" s="225">
        <f>SUMIF('Instruction Frais de personnel'!$E$7:$E$506,'Synthèse dépenses SI'!B59,'Instruction Frais de personnel'!$P$7:$P$506)</f>
        <v>0</v>
      </c>
      <c r="F59" s="247" t="s">
        <v>178</v>
      </c>
      <c r="G59" s="226">
        <f>'Instruction Frais de personnel'!$W$2</f>
        <v>0</v>
      </c>
      <c r="H59" s="226">
        <f t="shared" si="0"/>
        <v>0</v>
      </c>
      <c r="I59" s="250">
        <f>MIN(H59*$L$60,H59)</f>
        <v>0</v>
      </c>
      <c r="K59" s="320" t="s">
        <v>192</v>
      </c>
      <c r="L59" s="229">
        <f>'Plafonds budgétaires indicatifs'!D5</f>
        <v>0</v>
      </c>
    </row>
    <row r="60" spans="2:12" ht="19.5" customHeight="1" x14ac:dyDescent="0.25">
      <c r="B60" s="230" t="s">
        <v>170</v>
      </c>
      <c r="C60" s="225">
        <f>SUMIF('Instruction Frais de personnel'!$E$7:$E$506,'Synthèse dépenses SI'!B60,'Instruction Frais de personnel'!$J$7:$J$506)</f>
        <v>0</v>
      </c>
      <c r="D60" s="225">
        <f>SUMIF('Instruction Frais de personnel'!$E$7:$E$506,'Synthèse dépenses SI'!B60,'Instruction Frais de personnel'!$N$7:$N$506)</f>
        <v>0</v>
      </c>
      <c r="E60" s="225">
        <f>SUMIF('Instruction Frais de personnel'!$E$7:$E$506,'Synthèse dépenses SI'!B60,'Instruction Frais de personnel'!$P$7:$P$506)</f>
        <v>0</v>
      </c>
      <c r="F60" s="247" t="s">
        <v>176</v>
      </c>
      <c r="G60" s="226">
        <f>'Instruction Frais de personnel'!$W$1</f>
        <v>0</v>
      </c>
      <c r="H60" s="226">
        <f>MIN((G60-C36)*$L$56+C36,G60)</f>
        <v>0</v>
      </c>
      <c r="I60" s="250">
        <f>MIN(H60*$L$60,H60)</f>
        <v>0</v>
      </c>
      <c r="L60" s="294">
        <f>IF(L58=0,0,MIN(1,L59/L58))</f>
        <v>0</v>
      </c>
    </row>
    <row r="61" spans="2:12" ht="19.5" customHeight="1" x14ac:dyDescent="0.25">
      <c r="B61" s="228" t="s">
        <v>201</v>
      </c>
      <c r="C61" s="223">
        <f>C62</f>
        <v>0</v>
      </c>
      <c r="D61" s="223">
        <f>D62</f>
        <v>0</v>
      </c>
      <c r="E61" s="223">
        <f>E62</f>
        <v>0</v>
      </c>
      <c r="F61" s="247"/>
      <c r="G61" s="223">
        <f>$G$62</f>
        <v>0</v>
      </c>
      <c r="H61" s="223">
        <f>$H$62</f>
        <v>0</v>
      </c>
      <c r="I61" s="251">
        <f>SUM(I62)</f>
        <v>0</v>
      </c>
    </row>
    <row r="62" spans="2:12" ht="19.5" customHeight="1" x14ac:dyDescent="0.25">
      <c r="B62" s="230" t="s">
        <v>96</v>
      </c>
      <c r="C62" s="225">
        <f>'Synthèse dépenses bénéficiaire'!G26</f>
        <v>0</v>
      </c>
      <c r="D62" s="225">
        <f>IF(C62=0,0,D56*0.15)</f>
        <v>0</v>
      </c>
      <c r="E62" s="225">
        <f>IF(D62=0,0,E56*0.15)</f>
        <v>0</v>
      </c>
      <c r="F62" s="247"/>
      <c r="G62" s="226">
        <f>IF(E62=0,0,G56*0.15)</f>
        <v>0</v>
      </c>
      <c r="H62" s="226">
        <f>MIN((G62-C38)*$L$56+C38,G62)</f>
        <v>0</v>
      </c>
      <c r="I62" s="250">
        <f>MIN(H62*$L$60,H62)</f>
        <v>0</v>
      </c>
      <c r="K62" s="233"/>
    </row>
    <row r="63" spans="2:12" ht="19.5" customHeight="1" x14ac:dyDescent="0.25">
      <c r="B63" s="228" t="s">
        <v>78</v>
      </c>
      <c r="C63" s="231">
        <f>C64+C65</f>
        <v>0</v>
      </c>
      <c r="D63" s="231">
        <f>D64+D65</f>
        <v>0</v>
      </c>
      <c r="E63" s="231">
        <f>E64+E65</f>
        <v>0</v>
      </c>
      <c r="F63" s="247"/>
      <c r="G63" s="231">
        <f>G64+G65</f>
        <v>0</v>
      </c>
      <c r="H63" s="231">
        <f>H64+H65</f>
        <v>0</v>
      </c>
      <c r="I63" s="251">
        <f>SUM(I64:I65)</f>
        <v>0</v>
      </c>
      <c r="K63" s="233"/>
    </row>
    <row r="64" spans="2:12" ht="19.5" customHeight="1" x14ac:dyDescent="0.25">
      <c r="B64" s="230" t="s">
        <v>89</v>
      </c>
      <c r="C64" s="225">
        <f>SUMIF('Instruction Frais réels'!$E$7:$E$506,'Synthèse dépenses SI'!B64,'Instruction Frais réels'!$H$7:$H$506)</f>
        <v>0</v>
      </c>
      <c r="D64" s="225">
        <f>SUMIF('Instruction Frais réels'!$E$7:$E$506,'Synthèse dépenses SI'!B64,'Instruction Frais réels'!$I$7:$I$506)</f>
        <v>0</v>
      </c>
      <c r="E64" s="225">
        <f>SUMIF('Instruction Frais réels'!$E$7:$E$506,'Synthèse dépenses SI'!B64,'Instruction Frais réels'!$K$7:$K$506)</f>
        <v>0</v>
      </c>
      <c r="F64" s="247" t="s">
        <v>180</v>
      </c>
      <c r="G64" s="225">
        <f>'Instruction Frais réels'!$Q$8</f>
        <v>0</v>
      </c>
      <c r="H64" s="226">
        <f>MIN((G64-C40)*$L$56+C40,G64)</f>
        <v>0</v>
      </c>
      <c r="I64" s="250">
        <f>MIN(H64*$L$60,H64)</f>
        <v>0</v>
      </c>
      <c r="K64" s="233"/>
    </row>
    <row r="65" spans="2:12" ht="19.5" customHeight="1" x14ac:dyDescent="0.25">
      <c r="B65" s="230" t="s">
        <v>90</v>
      </c>
      <c r="C65" s="225">
        <f>SUMIF('Instruction Frais réels'!$E$7:$E$506,'Synthèse dépenses SI'!B65,'Instruction Frais réels'!$H$7:$H$506)</f>
        <v>0</v>
      </c>
      <c r="D65" s="225">
        <f>SUMIF('Instruction Frais réels'!$E$7:$E$506,'Synthèse dépenses SI'!B65,'Instruction Frais réels'!$I$7:$I$506)</f>
        <v>0</v>
      </c>
      <c r="E65" s="225">
        <f>SUMIF('Instruction Frais réels'!$E$7:$E$506,'Synthèse dépenses SI'!B65,'Instruction Frais réels'!$K$7:$K$506)</f>
        <v>0</v>
      </c>
      <c r="F65" s="247"/>
      <c r="G65" s="226">
        <f>'Instruction Frais réels'!$Q$9</f>
        <v>0</v>
      </c>
      <c r="H65" s="226">
        <f>MIN((G65-C41)*$L$56+C41,G65)</f>
        <v>0</v>
      </c>
      <c r="I65" s="250">
        <f>MIN(H65*$L$60,H65)</f>
        <v>0</v>
      </c>
      <c r="L65" s="310"/>
    </row>
    <row r="66" spans="2:12" ht="19.5" customHeight="1" x14ac:dyDescent="0.25">
      <c r="B66" s="228" t="s">
        <v>198</v>
      </c>
      <c r="C66" s="231">
        <f>SUM(C67:C69)</f>
        <v>0</v>
      </c>
      <c r="D66" s="231">
        <f>SUM(D67:D69)</f>
        <v>0</v>
      </c>
      <c r="E66" s="231">
        <f>SUM(E67:E69)</f>
        <v>0</v>
      </c>
      <c r="F66" s="247"/>
      <c r="G66" s="231">
        <f>SUM(G67:G69)</f>
        <v>0</v>
      </c>
      <c r="H66" s="231">
        <f>SUM(H67:H69)</f>
        <v>0</v>
      </c>
      <c r="I66" s="251">
        <f>SUM(I67:I69)</f>
        <v>0</v>
      </c>
      <c r="K66" s="310"/>
      <c r="L66" s="310"/>
    </row>
    <row r="67" spans="2:12" ht="19.5" customHeight="1" x14ac:dyDescent="0.25">
      <c r="B67" s="230" t="s">
        <v>91</v>
      </c>
      <c r="C67" s="225">
        <f>SUMIF('Instruction Forfaitaires'!$G$7:$G$506,'Synthèse dépenses SI'!B67,'Instruction Forfaitaires'!$N$7:$N$506)</f>
        <v>0</v>
      </c>
      <c r="D67" s="225">
        <f>SUMIF('Instruction Forfaitaires'!$G$7:$G$506,'Synthèse dépenses SI'!B67,'Instruction Forfaitaires'!$O$7:$O$506)</f>
        <v>0</v>
      </c>
      <c r="E67" s="225">
        <f>SUMIF('Instruction Forfaitaires'!$G$7:$G$506,'Synthèse dépenses SI'!B67,'Instruction Forfaitaires'!$R$7:$R$506)</f>
        <v>0</v>
      </c>
      <c r="F67" s="247"/>
      <c r="G67" s="226">
        <f>E67</f>
        <v>0</v>
      </c>
      <c r="H67" s="226">
        <f t="shared" ref="H67:H69" si="1">MIN((G67-C43)*$L$56+C43,G67)</f>
        <v>0</v>
      </c>
      <c r="I67" s="250">
        <f>MIN(H67*$L$60,H67)</f>
        <v>0</v>
      </c>
      <c r="K67" s="310"/>
      <c r="L67" s="310"/>
    </row>
    <row r="68" spans="2:12" ht="19.5" customHeight="1" x14ac:dyDescent="0.25">
      <c r="B68" s="230" t="s">
        <v>92</v>
      </c>
      <c r="C68" s="225">
        <f>SUMIF('Instruction Forfaitaires'!$G$7:$G$506,'Synthèse dépenses SI'!B68,'Instruction Forfaitaires'!$N$7:$N$506)</f>
        <v>0</v>
      </c>
      <c r="D68" s="225">
        <f>SUMIF('Instruction Forfaitaires'!$G$7:$G$506,'Synthèse dépenses SI'!B68,'Instruction Forfaitaires'!$O$7:$O$506)</f>
        <v>0</v>
      </c>
      <c r="E68" s="225">
        <f>SUMIF('Instruction Forfaitaires'!$G$7:$G$506,'Synthèse dépenses SI'!B68,'Instruction Forfaitaires'!$R$7:$R$506)</f>
        <v>0</v>
      </c>
      <c r="F68" s="247"/>
      <c r="G68" s="226">
        <f>E68</f>
        <v>0</v>
      </c>
      <c r="H68" s="226">
        <f t="shared" si="1"/>
        <v>0</v>
      </c>
      <c r="I68" s="250">
        <f>MIN(H68*$L$60,H68)</f>
        <v>0</v>
      </c>
      <c r="K68" s="310"/>
      <c r="L68" s="310"/>
    </row>
    <row r="69" spans="2:12" ht="19.5" customHeight="1" thickBot="1" x14ac:dyDescent="0.3">
      <c r="B69" s="230" t="s">
        <v>93</v>
      </c>
      <c r="C69" s="225">
        <f>SUMIF('Instruction Forfaitaires'!$G$7:$G$506,'Synthèse dépenses SI'!B69,'Instruction Forfaitaires'!$N$7:$N$506)</f>
        <v>0</v>
      </c>
      <c r="D69" s="225">
        <f>SUMIF('Instruction Forfaitaires'!$G$7:$G$506,'Synthèse dépenses SI'!B69,'Instruction Forfaitaires'!$O$7:$O$506)</f>
        <v>0</v>
      </c>
      <c r="E69" s="225">
        <f>SUMIF('Instruction Forfaitaires'!$G$7:$G$506,'Synthèse dépenses SI'!B69,'Instruction Forfaitaires'!$R$7:$R$506)</f>
        <v>0</v>
      </c>
      <c r="F69" s="248"/>
      <c r="G69" s="232">
        <f>E69</f>
        <v>0</v>
      </c>
      <c r="H69" s="226">
        <f t="shared" si="1"/>
        <v>0</v>
      </c>
      <c r="I69" s="250">
        <f>MIN(H69*$L$60,H69)</f>
        <v>0</v>
      </c>
      <c r="K69" s="310"/>
      <c r="L69" s="310"/>
    </row>
    <row r="70" spans="2:12" ht="19.5" customHeight="1" thickBot="1" x14ac:dyDescent="0.3">
      <c r="B70" s="208" t="s">
        <v>2</v>
      </c>
      <c r="C70" s="218">
        <f>C50+C56+C61+C63+C66</f>
        <v>0</v>
      </c>
      <c r="D70" s="218">
        <f>D50+D56+D61+D63+D66</f>
        <v>0</v>
      </c>
      <c r="E70" s="218">
        <f>E50+E56+E61+E63+E66</f>
        <v>0</v>
      </c>
      <c r="G70" s="253">
        <f>$G$50+$G$56+$G$61+$G$63+$G$66</f>
        <v>0</v>
      </c>
      <c r="H70" s="253">
        <f>$H$50+$H$56+$H$61+$H$63+$H$66</f>
        <v>0</v>
      </c>
      <c r="I70" s="252">
        <f>I50+I56+I61+I63+I66</f>
        <v>0</v>
      </c>
      <c r="K70" s="310"/>
      <c r="L70" s="310"/>
    </row>
    <row r="71" spans="2:12" ht="19.5" customHeight="1" x14ac:dyDescent="0.25">
      <c r="K71" s="310"/>
      <c r="L71" s="310"/>
    </row>
    <row r="72" spans="2:12" ht="30" customHeight="1" thickBot="1" x14ac:dyDescent="0.3">
      <c r="B72" s="426" t="s">
        <v>231</v>
      </c>
      <c r="C72" s="426"/>
      <c r="D72" s="211"/>
      <c r="E72" s="211"/>
      <c r="F72" s="426" t="s">
        <v>303</v>
      </c>
      <c r="G72" s="426"/>
      <c r="H72" s="426"/>
      <c r="I72" s="234"/>
      <c r="K72" s="310"/>
      <c r="L72" s="310"/>
    </row>
    <row r="73" spans="2:12" ht="33.75" customHeight="1" thickBot="1" x14ac:dyDescent="0.3">
      <c r="B73" s="219" t="s">
        <v>71</v>
      </c>
      <c r="C73" s="210" t="s">
        <v>30</v>
      </c>
      <c r="F73" s="219" t="s">
        <v>71</v>
      </c>
      <c r="G73" s="210" t="s">
        <v>298</v>
      </c>
      <c r="H73" s="210" t="s">
        <v>299</v>
      </c>
      <c r="K73" s="310"/>
      <c r="L73" s="310"/>
    </row>
    <row r="74" spans="2:12" ht="20.100000000000001" customHeight="1" x14ac:dyDescent="0.25">
      <c r="B74" s="222" t="s">
        <v>94</v>
      </c>
      <c r="C74" s="231">
        <f>SUM(C75:C79)</f>
        <v>0</v>
      </c>
      <c r="F74" s="222" t="s">
        <v>94</v>
      </c>
      <c r="G74" s="223">
        <f>G75+G76+G77+G78+G79</f>
        <v>0</v>
      </c>
      <c r="H74" s="249">
        <f t="shared" ref="H74:H84" si="2">C74-G74</f>
        <v>0</v>
      </c>
      <c r="K74" s="310"/>
      <c r="L74" s="310"/>
    </row>
    <row r="75" spans="2:12" ht="20.100000000000001" customHeight="1" x14ac:dyDescent="0.25">
      <c r="B75" s="230" t="s">
        <v>80</v>
      </c>
      <c r="C75" s="225">
        <f>I51</f>
        <v>0</v>
      </c>
      <c r="F75" s="230" t="s">
        <v>80</v>
      </c>
      <c r="G75" s="225">
        <f>C27*$L$60</f>
        <v>0</v>
      </c>
      <c r="H75" s="304">
        <f t="shared" si="2"/>
        <v>0</v>
      </c>
      <c r="K75" s="310"/>
      <c r="L75" s="310"/>
    </row>
    <row r="76" spans="2:12" ht="20.100000000000001" customHeight="1" x14ac:dyDescent="0.25">
      <c r="B76" s="230" t="s">
        <v>82</v>
      </c>
      <c r="C76" s="225">
        <f>I52</f>
        <v>0</v>
      </c>
      <c r="F76" s="230" t="s">
        <v>82</v>
      </c>
      <c r="G76" s="225">
        <f>E28*$L$60</f>
        <v>0</v>
      </c>
      <c r="H76" s="304">
        <f t="shared" si="2"/>
        <v>0</v>
      </c>
      <c r="K76" s="310"/>
      <c r="L76" s="310"/>
    </row>
    <row r="77" spans="2:12" ht="20.100000000000001" customHeight="1" x14ac:dyDescent="0.25">
      <c r="B77" s="230" t="s">
        <v>81</v>
      </c>
      <c r="C77" s="225">
        <f>I53</f>
        <v>0</v>
      </c>
      <c r="F77" s="230" t="s">
        <v>81</v>
      </c>
      <c r="G77" s="225">
        <f t="shared" ref="G77:G93" si="3">C29*$L$60</f>
        <v>0</v>
      </c>
      <c r="H77" s="304">
        <f t="shared" si="2"/>
        <v>0</v>
      </c>
      <c r="K77" s="310"/>
      <c r="L77" s="310"/>
    </row>
    <row r="78" spans="2:12" ht="20.100000000000001" customHeight="1" x14ac:dyDescent="0.25">
      <c r="B78" s="230" t="s">
        <v>83</v>
      </c>
      <c r="C78" s="225">
        <f>I54</f>
        <v>0</v>
      </c>
      <c r="F78" s="230" t="s">
        <v>83</v>
      </c>
      <c r="G78" s="225">
        <f t="shared" si="3"/>
        <v>0</v>
      </c>
      <c r="H78" s="304">
        <f t="shared" si="2"/>
        <v>0</v>
      </c>
      <c r="K78" s="310"/>
      <c r="L78" s="310"/>
    </row>
    <row r="79" spans="2:12" ht="20.100000000000001" customHeight="1" x14ac:dyDescent="0.25">
      <c r="B79" s="230" t="s">
        <v>84</v>
      </c>
      <c r="C79" s="225">
        <f>I55</f>
        <v>0</v>
      </c>
      <c r="F79" s="230" t="s">
        <v>84</v>
      </c>
      <c r="G79" s="225">
        <f t="shared" si="3"/>
        <v>0</v>
      </c>
      <c r="H79" s="304">
        <f t="shared" si="2"/>
        <v>0</v>
      </c>
      <c r="K79" s="310"/>
      <c r="L79" s="310"/>
    </row>
    <row r="80" spans="2:12" ht="20.100000000000001" customHeight="1" x14ac:dyDescent="0.25">
      <c r="B80" s="228" t="s">
        <v>77</v>
      </c>
      <c r="C80" s="231">
        <f>SUM(C81:C84)</f>
        <v>0</v>
      </c>
      <c r="F80" s="228" t="s">
        <v>77</v>
      </c>
      <c r="G80" s="231">
        <f t="shared" si="3"/>
        <v>0</v>
      </c>
      <c r="H80" s="249">
        <f t="shared" si="2"/>
        <v>0</v>
      </c>
      <c r="K80" s="310"/>
      <c r="L80" s="310"/>
    </row>
    <row r="81" spans="2:12" ht="19.5" customHeight="1" x14ac:dyDescent="0.25">
      <c r="B81" s="230" t="s">
        <v>167</v>
      </c>
      <c r="C81" s="225">
        <f>I57</f>
        <v>0</v>
      </c>
      <c r="F81" s="230" t="s">
        <v>167</v>
      </c>
      <c r="G81" s="225">
        <f t="shared" si="3"/>
        <v>0</v>
      </c>
      <c r="H81" s="304">
        <f t="shared" si="2"/>
        <v>0</v>
      </c>
      <c r="K81" s="310"/>
      <c r="L81" s="310"/>
    </row>
    <row r="82" spans="2:12" ht="20.100000000000001" customHeight="1" x14ac:dyDescent="0.25">
      <c r="B82" s="230" t="s">
        <v>168</v>
      </c>
      <c r="C82" s="225">
        <f>I58</f>
        <v>0</v>
      </c>
      <c r="F82" s="230" t="s">
        <v>168</v>
      </c>
      <c r="G82" s="225">
        <f t="shared" si="3"/>
        <v>0</v>
      </c>
      <c r="H82" s="304">
        <f t="shared" si="2"/>
        <v>0</v>
      </c>
      <c r="K82" s="310"/>
      <c r="L82" s="310"/>
    </row>
    <row r="83" spans="2:12" ht="20.100000000000001" customHeight="1" x14ac:dyDescent="0.25">
      <c r="B83" s="230" t="s">
        <v>169</v>
      </c>
      <c r="C83" s="225">
        <f>I59</f>
        <v>0</v>
      </c>
      <c r="F83" s="230" t="s">
        <v>169</v>
      </c>
      <c r="G83" s="225">
        <f t="shared" si="3"/>
        <v>0</v>
      </c>
      <c r="H83" s="304">
        <f t="shared" si="2"/>
        <v>0</v>
      </c>
      <c r="K83" s="310"/>
      <c r="L83" s="310"/>
    </row>
    <row r="84" spans="2:12" ht="20.100000000000001" customHeight="1" x14ac:dyDescent="0.25">
      <c r="B84" s="230" t="s">
        <v>170</v>
      </c>
      <c r="C84" s="225">
        <f>I60</f>
        <v>0</v>
      </c>
      <c r="F84" s="230" t="s">
        <v>170</v>
      </c>
      <c r="G84" s="225">
        <f t="shared" si="3"/>
        <v>0</v>
      </c>
      <c r="H84" s="304">
        <f t="shared" si="2"/>
        <v>0</v>
      </c>
      <c r="K84" s="310"/>
      <c r="L84" s="310"/>
    </row>
    <row r="85" spans="2:12" ht="20.100000000000001" customHeight="1" x14ac:dyDescent="0.25">
      <c r="B85" s="228" t="s">
        <v>95</v>
      </c>
      <c r="C85" s="308">
        <f>SUM(C86)</f>
        <v>0</v>
      </c>
      <c r="F85" s="228" t="s">
        <v>95</v>
      </c>
      <c r="G85" s="231">
        <f t="shared" si="3"/>
        <v>0</v>
      </c>
      <c r="H85" s="249">
        <f>H86</f>
        <v>0</v>
      </c>
      <c r="K85" s="310"/>
      <c r="L85" s="310"/>
    </row>
    <row r="86" spans="2:12" ht="20.100000000000001" customHeight="1" x14ac:dyDescent="0.25">
      <c r="B86" s="230" t="s">
        <v>96</v>
      </c>
      <c r="C86" s="309">
        <f>I62</f>
        <v>0</v>
      </c>
      <c r="F86" s="230" t="s">
        <v>96</v>
      </c>
      <c r="G86" s="225">
        <f t="shared" si="3"/>
        <v>0</v>
      </c>
      <c r="H86" s="304">
        <f t="shared" ref="H86:H93" si="4">C86-G86</f>
        <v>0</v>
      </c>
      <c r="L86" s="310"/>
    </row>
    <row r="87" spans="2:12" ht="20.100000000000001" customHeight="1" x14ac:dyDescent="0.25">
      <c r="B87" s="228" t="s">
        <v>78</v>
      </c>
      <c r="C87" s="231">
        <f>SUM(C88:C89)</f>
        <v>0</v>
      </c>
      <c r="F87" s="228" t="s">
        <v>78</v>
      </c>
      <c r="G87" s="231">
        <f t="shared" si="3"/>
        <v>0</v>
      </c>
      <c r="H87" s="249">
        <f t="shared" si="4"/>
        <v>0</v>
      </c>
    </row>
    <row r="88" spans="2:12" ht="20.100000000000001" customHeight="1" x14ac:dyDescent="0.25">
      <c r="B88" s="230" t="s">
        <v>89</v>
      </c>
      <c r="C88" s="225">
        <f>I64</f>
        <v>0</v>
      </c>
      <c r="F88" s="230" t="s">
        <v>89</v>
      </c>
      <c r="G88" s="225">
        <f t="shared" si="3"/>
        <v>0</v>
      </c>
      <c r="H88" s="304">
        <f t="shared" si="4"/>
        <v>0</v>
      </c>
    </row>
    <row r="89" spans="2:12" ht="20.100000000000001" customHeight="1" x14ac:dyDescent="0.25">
      <c r="B89" s="230" t="s">
        <v>90</v>
      </c>
      <c r="C89" s="225">
        <f>I65</f>
        <v>0</v>
      </c>
      <c r="F89" s="230" t="s">
        <v>90</v>
      </c>
      <c r="G89" s="225">
        <f t="shared" si="3"/>
        <v>0</v>
      </c>
      <c r="H89" s="304">
        <f t="shared" si="4"/>
        <v>0</v>
      </c>
    </row>
    <row r="90" spans="2:12" ht="20.100000000000001" customHeight="1" x14ac:dyDescent="0.25">
      <c r="B90" s="228" t="s">
        <v>79</v>
      </c>
      <c r="C90" s="231">
        <f>SUM(C91:C93)</f>
        <v>0</v>
      </c>
      <c r="F90" s="228" t="s">
        <v>79</v>
      </c>
      <c r="G90" s="231">
        <f t="shared" si="3"/>
        <v>0</v>
      </c>
      <c r="H90" s="249">
        <f t="shared" si="4"/>
        <v>0</v>
      </c>
    </row>
    <row r="91" spans="2:12" ht="20.100000000000001" customHeight="1" x14ac:dyDescent="0.25">
      <c r="B91" s="230" t="s">
        <v>91</v>
      </c>
      <c r="C91" s="225">
        <f>I67</f>
        <v>0</v>
      </c>
      <c r="F91" s="230" t="s">
        <v>91</v>
      </c>
      <c r="G91" s="225">
        <f t="shared" si="3"/>
        <v>0</v>
      </c>
      <c r="H91" s="304">
        <f t="shared" si="4"/>
        <v>0</v>
      </c>
    </row>
    <row r="92" spans="2:12" ht="20.100000000000001" customHeight="1" x14ac:dyDescent="0.25">
      <c r="B92" s="230" t="s">
        <v>92</v>
      </c>
      <c r="C92" s="225">
        <f>I68</f>
        <v>0</v>
      </c>
      <c r="F92" s="230" t="s">
        <v>92</v>
      </c>
      <c r="G92" s="225">
        <f t="shared" si="3"/>
        <v>0</v>
      </c>
      <c r="H92" s="304">
        <f t="shared" si="4"/>
        <v>0</v>
      </c>
    </row>
    <row r="93" spans="2:12" ht="20.100000000000001" customHeight="1" thickBot="1" x14ac:dyDescent="0.3">
      <c r="B93" s="230" t="s">
        <v>93</v>
      </c>
      <c r="C93" s="225">
        <f>I69</f>
        <v>0</v>
      </c>
      <c r="F93" s="230" t="s">
        <v>93</v>
      </c>
      <c r="G93" s="225">
        <f t="shared" si="3"/>
        <v>0</v>
      </c>
      <c r="H93" s="304">
        <f t="shared" si="4"/>
        <v>0</v>
      </c>
    </row>
    <row r="94" spans="2:12" ht="20.100000000000001" customHeight="1" thickBot="1" x14ac:dyDescent="0.3">
      <c r="B94" s="208" t="s">
        <v>2</v>
      </c>
      <c r="C94" s="218">
        <f>C90+C87+C85+C80+C74</f>
        <v>0</v>
      </c>
      <c r="F94" s="208" t="s">
        <v>2</v>
      </c>
      <c r="G94" s="218">
        <f>G90+G87+G80+G74+G85</f>
        <v>0</v>
      </c>
      <c r="H94" s="307">
        <f>H90+H87+H80+H74+H85</f>
        <v>0</v>
      </c>
    </row>
    <row r="95" spans="2:12" ht="20.100000000000001" customHeight="1" x14ac:dyDescent="0.25"/>
    <row r="96" spans="2:12" ht="34.5" customHeight="1" thickBot="1" x14ac:dyDescent="0.3">
      <c r="B96" s="426" t="s">
        <v>304</v>
      </c>
      <c r="C96" s="426"/>
      <c r="D96" s="426"/>
      <c r="E96" s="426"/>
    </row>
    <row r="97" spans="2:8" ht="28.5" customHeight="1" thickBot="1" x14ac:dyDescent="0.3">
      <c r="B97" s="311"/>
      <c r="C97" s="314" t="s">
        <v>294</v>
      </c>
      <c r="D97" s="314" t="s">
        <v>298</v>
      </c>
      <c r="E97" s="315" t="s">
        <v>299</v>
      </c>
      <c r="G97" s="211"/>
      <c r="H97" s="211"/>
    </row>
    <row r="98" spans="2:8" ht="36.75" customHeight="1" x14ac:dyDescent="0.25">
      <c r="B98" s="318" t="s">
        <v>307</v>
      </c>
      <c r="C98" s="316">
        <f>C94</f>
        <v>0</v>
      </c>
      <c r="D98" s="316">
        <f>G94</f>
        <v>0</v>
      </c>
      <c r="E98" s="317">
        <f>H94</f>
        <v>0</v>
      </c>
      <c r="G98" s="211"/>
      <c r="H98" s="211"/>
    </row>
    <row r="99" spans="2:8" ht="27" customHeight="1" thickBot="1" x14ac:dyDescent="0.3">
      <c r="B99" s="320" t="s">
        <v>295</v>
      </c>
      <c r="C99" s="332">
        <f>IF(C98=0,0,C98/$C$94)</f>
        <v>0</v>
      </c>
      <c r="D99" s="332">
        <f t="shared" ref="D99:E99" si="5">IF(D98=0,0,D98/$C$94)</f>
        <v>0</v>
      </c>
      <c r="E99" s="333">
        <f t="shared" si="5"/>
        <v>0</v>
      </c>
      <c r="G99" s="211"/>
      <c r="H99" s="211"/>
    </row>
    <row r="100" spans="2:8" ht="15.75" x14ac:dyDescent="0.25">
      <c r="G100" s="211"/>
      <c r="H100" s="211"/>
    </row>
    <row r="101" spans="2:8" ht="15.75" x14ac:dyDescent="0.25">
      <c r="G101" s="211"/>
      <c r="H101" s="211"/>
    </row>
    <row r="102" spans="2:8" ht="15.75" x14ac:dyDescent="0.25">
      <c r="G102" s="211"/>
      <c r="H102" s="211"/>
    </row>
    <row r="103" spans="2:8" ht="15.75" x14ac:dyDescent="0.25">
      <c r="G103" s="211"/>
      <c r="H103" s="211"/>
    </row>
    <row r="123" spans="6:6" x14ac:dyDescent="0.25">
      <c r="F123" s="235"/>
    </row>
    <row r="126" spans="6:6" ht="16.5" customHeight="1" x14ac:dyDescent="0.25"/>
    <row r="127" spans="6:6" ht="16.5" customHeight="1" x14ac:dyDescent="0.25"/>
    <row r="128" spans="6:6" ht="16.5" customHeight="1" x14ac:dyDescent="0.25"/>
    <row r="129" spans="7:8" ht="16.5" customHeight="1" x14ac:dyDescent="0.25"/>
    <row r="130" spans="7:8" ht="16.5" customHeight="1" x14ac:dyDescent="0.25">
      <c r="G130" s="235"/>
      <c r="H130" s="235"/>
    </row>
    <row r="131" spans="7:8" ht="16.5" customHeight="1" x14ac:dyDescent="0.25"/>
    <row r="132" spans="7:8" ht="16.5" customHeight="1" x14ac:dyDescent="0.25"/>
    <row r="133" spans="7:8" ht="16.5" customHeight="1" x14ac:dyDescent="0.25"/>
    <row r="134" spans="7:8" ht="16.5" customHeight="1" x14ac:dyDescent="0.25"/>
    <row r="135" spans="7:8" ht="16.5" customHeight="1" x14ac:dyDescent="0.25"/>
    <row r="136" spans="7:8" ht="16.5" customHeight="1" x14ac:dyDescent="0.25"/>
    <row r="137" spans="7:8" ht="16.5" customHeight="1" x14ac:dyDescent="0.25"/>
    <row r="138" spans="7:8" ht="16.5" customHeight="1" x14ac:dyDescent="0.25"/>
    <row r="139" spans="7:8" ht="16.5" customHeight="1" x14ac:dyDescent="0.25"/>
    <row r="140" spans="7:8" ht="16.5" customHeight="1" x14ac:dyDescent="0.25"/>
    <row r="141" spans="7:8" ht="16.5" customHeight="1" x14ac:dyDescent="0.25"/>
    <row r="142" spans="7:8" ht="16.5" customHeight="1" x14ac:dyDescent="0.25"/>
    <row r="143" spans="7:8" ht="16.5" customHeight="1" x14ac:dyDescent="0.25"/>
    <row r="144" spans="7:8" ht="16.5" customHeight="1" x14ac:dyDescent="0.25"/>
  </sheetData>
  <sheetProtection algorithmName="SHA-512" hashValue="VWNc0wljAu7CEeYWnxRRL5wfFNxpIGxEMGRLo4NM8GVFguRARjULxSZPujvbpuHufaLNgbf4PF0YF7ad7E2OPw==" saltValue="dEA3MBY3THP4Ci5BbyVxhg==" spinCount="100000" sheet="1" objects="1" scenarios="1"/>
  <mergeCells count="12">
    <mergeCell ref="B96:E96"/>
    <mergeCell ref="B72:C72"/>
    <mergeCell ref="A10:D10"/>
    <mergeCell ref="A11:D11"/>
    <mergeCell ref="A9:L9"/>
    <mergeCell ref="A12:L12"/>
    <mergeCell ref="E10:L10"/>
    <mergeCell ref="E11:L11"/>
    <mergeCell ref="K57:L57"/>
    <mergeCell ref="K49:L49"/>
    <mergeCell ref="K53:L53"/>
    <mergeCell ref="F72:H72"/>
  </mergeCells>
  <conditionalFormatting sqref="L59">
    <cfRule type="cellIs" dxfId="56" priority="1" operator="equal">
      <formula>0</formula>
    </cfRule>
  </conditionalFormatting>
  <pageMargins left="0.25" right="0.25" top="0.75" bottom="0.75" header="0.3" footer="0.3"/>
  <pageSetup paperSize="9" scale="63" fitToHeight="0" orientation="landscape" r:id="rId1"/>
  <rowBreaks count="1" manualBreakCount="1">
    <brk id="96" min="1" max="1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tabColor theme="5" tint="0.39997558519241921"/>
  </sheetPr>
  <dimension ref="A1:E25"/>
  <sheetViews>
    <sheetView topLeftCell="A2" zoomScaleNormal="100" workbookViewId="0">
      <selection activeCell="A5" sqref="A5"/>
    </sheetView>
  </sheetViews>
  <sheetFormatPr baseColWidth="10" defaultRowHeight="15" x14ac:dyDescent="0.25"/>
  <cols>
    <col min="1" max="2" width="48.28515625" customWidth="1"/>
    <col min="3" max="3" width="35.5703125" customWidth="1"/>
    <col min="4" max="4" width="48.28515625" customWidth="1"/>
    <col min="5" max="5" width="51" customWidth="1"/>
    <col min="7" max="10" width="11.42578125" customWidth="1"/>
  </cols>
  <sheetData>
    <row r="1" spans="1:5" ht="28.5" x14ac:dyDescent="0.25">
      <c r="A1" s="435" t="s">
        <v>216</v>
      </c>
      <c r="B1" s="436"/>
      <c r="C1" s="436"/>
      <c r="D1" s="436"/>
      <c r="E1" s="437"/>
    </row>
    <row r="2" spans="1:5" ht="51.75" customHeight="1" thickBot="1" x14ac:dyDescent="0.3">
      <c r="A2" s="438" t="s">
        <v>309</v>
      </c>
      <c r="B2" s="439"/>
      <c r="C2" s="439"/>
      <c r="D2" s="439"/>
      <c r="E2" s="440"/>
    </row>
    <row r="3" spans="1:5" ht="59.25" customHeight="1" x14ac:dyDescent="0.25">
      <c r="A3" s="200" t="s">
        <v>186</v>
      </c>
      <c r="B3" s="200" t="s">
        <v>187</v>
      </c>
      <c r="C3" s="200" t="s">
        <v>189</v>
      </c>
      <c r="D3" s="200" t="s">
        <v>188</v>
      </c>
      <c r="E3" s="201" t="s">
        <v>23</v>
      </c>
    </row>
    <row r="4" spans="1:5" ht="33.75" customHeight="1" x14ac:dyDescent="0.25">
      <c r="A4" s="433" t="s">
        <v>218</v>
      </c>
      <c r="B4" s="434"/>
      <c r="C4" s="147" t="s">
        <v>219</v>
      </c>
      <c r="D4" s="147" t="s">
        <v>190</v>
      </c>
      <c r="E4" s="202"/>
    </row>
    <row r="5" spans="1:5" ht="81" customHeight="1" thickBot="1" x14ac:dyDescent="0.3">
      <c r="A5" s="290"/>
      <c r="B5" s="290"/>
      <c r="C5" s="290"/>
      <c r="D5" s="140"/>
      <c r="E5" s="141"/>
    </row>
    <row r="6" spans="1:5" ht="15" customHeight="1" x14ac:dyDescent="0.25"/>
    <row r="7" spans="1:5" ht="15" customHeight="1" x14ac:dyDescent="0.25"/>
    <row r="8" spans="1:5" ht="15" customHeight="1" x14ac:dyDescent="0.25"/>
    <row r="9" spans="1:5" ht="15" customHeight="1" x14ac:dyDescent="0.25"/>
    <row r="10" spans="1:5" ht="15" customHeight="1" x14ac:dyDescent="0.25"/>
    <row r="11" spans="1:5" ht="15" customHeight="1" x14ac:dyDescent="0.25"/>
    <row r="12" spans="1:5" ht="15" customHeight="1" x14ac:dyDescent="0.25"/>
    <row r="13" spans="1:5" ht="15" customHeight="1" x14ac:dyDescent="0.25"/>
    <row r="14" spans="1:5" ht="15" customHeight="1" x14ac:dyDescent="0.25"/>
    <row r="15" spans="1:5" ht="15" customHeight="1" x14ac:dyDescent="0.25"/>
    <row r="16" spans="1:5"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sheetData>
  <sheetProtection algorithmName="SHA-512" hashValue="w3W4y5m/wLE5hYV2Tr/F2Wbx6sQTC3G7XoxU+T70Ircx5FAvR7fQD57Ee0KBVSwqbYEMIe95odp3bKCQSDGodQ==" saltValue="hg6H88nbrQNLERfU55th8w==" spinCount="100000" sheet="1" objects="1" scenarios="1"/>
  <mergeCells count="3">
    <mergeCell ref="A4:B4"/>
    <mergeCell ref="A1:E1"/>
    <mergeCell ref="A2:E2"/>
  </mergeCells>
  <conditionalFormatting sqref="D5">
    <cfRule type="expression" dxfId="55" priority="1">
      <formula>ISBLANK($D$5)</formula>
    </cfRule>
  </conditionalFormatting>
  <dataValidations count="1">
    <dataValidation type="decimal" operator="greaterThan" allowBlank="1" showInputMessage="1" showErrorMessage="1" sqref="D5 B5">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Listes!$C$70:$C$89</xm:f>
          </x14:formula1>
          <xm:sqref>C5</xm:sqref>
        </x14:dataValidation>
        <x14:dataValidation type="list" allowBlank="1" showInputMessage="1" showErrorMessage="1" errorTitle="Utiliser la liste déroulante">
          <x14:formula1>
            <xm:f>Listes!$A$70:$A$74</xm:f>
          </x14:formula1>
          <xm:sqref>A5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theme="5" tint="0.39997558519241921"/>
  </sheetPr>
  <dimension ref="A1:O507"/>
  <sheetViews>
    <sheetView zoomScale="85" zoomScaleNormal="85" workbookViewId="0">
      <pane ySplit="6" topLeftCell="A7" activePane="bottomLeft" state="frozen"/>
      <selection activeCell="I86" sqref="I86"/>
      <selection pane="bottomLeft" activeCell="B7" sqref="B7"/>
    </sheetView>
  </sheetViews>
  <sheetFormatPr baseColWidth="10" defaultColWidth="11.42578125" defaultRowHeight="15" x14ac:dyDescent="0.25"/>
  <cols>
    <col min="1" max="1" width="10.7109375" style="36" customWidth="1"/>
    <col min="2" max="2" width="50.7109375" style="36" customWidth="1"/>
    <col min="3" max="3" width="30.7109375" style="36" customWidth="1"/>
    <col min="4" max="4" width="20.7109375" style="36" customWidth="1"/>
    <col min="5" max="5" width="81.7109375" style="36" bestFit="1" customWidth="1"/>
    <col min="6" max="6" width="20.5703125" style="36" customWidth="1"/>
    <col min="7" max="10" width="17.7109375" style="36" customWidth="1"/>
    <col min="11" max="11" width="65.85546875" style="36" bestFit="1" customWidth="1"/>
    <col min="12" max="12" width="24.140625" style="36" customWidth="1"/>
    <col min="13" max="13" width="25.7109375" style="36" customWidth="1"/>
    <col min="14" max="14" width="75.7109375" style="36" customWidth="1"/>
    <col min="15" max="15" width="10.7109375" style="36" customWidth="1"/>
    <col min="16" max="16384" width="11.42578125" style="36"/>
  </cols>
  <sheetData>
    <row r="1" spans="1:15" ht="30" customHeight="1" thickBot="1" x14ac:dyDescent="0.3">
      <c r="A1" s="441" t="s">
        <v>216</v>
      </c>
      <c r="B1" s="442"/>
      <c r="C1" s="442"/>
      <c r="D1" s="442"/>
      <c r="E1" s="442"/>
      <c r="F1" s="442"/>
      <c r="G1" s="442"/>
      <c r="H1" s="442"/>
      <c r="I1" s="442"/>
      <c r="J1" s="442"/>
      <c r="K1" s="442"/>
      <c r="L1" s="442"/>
      <c r="M1" s="442"/>
      <c r="N1" s="442"/>
      <c r="O1" s="443"/>
    </row>
    <row r="2" spans="1:15" ht="45" customHeight="1" thickBot="1" x14ac:dyDescent="0.3">
      <c r="A2" s="444" t="s">
        <v>60</v>
      </c>
      <c r="B2" s="445"/>
      <c r="C2" s="445"/>
      <c r="D2" s="445"/>
      <c r="E2" s="445"/>
      <c r="F2" s="445"/>
      <c r="G2" s="445"/>
      <c r="H2" s="445"/>
      <c r="I2" s="445"/>
      <c r="J2" s="445"/>
      <c r="K2" s="445"/>
      <c r="L2" s="445"/>
      <c r="M2" s="445"/>
      <c r="N2" s="445"/>
      <c r="O2" s="446"/>
    </row>
    <row r="3" spans="1:15" ht="30" customHeight="1" x14ac:dyDescent="0.25">
      <c r="A3" s="447" t="s">
        <v>0</v>
      </c>
      <c r="B3" s="142" t="s">
        <v>3</v>
      </c>
      <c r="C3" s="142" t="s">
        <v>47</v>
      </c>
      <c r="D3" s="142" t="s">
        <v>59</v>
      </c>
      <c r="E3" s="142" t="s">
        <v>48</v>
      </c>
      <c r="F3" s="142" t="s">
        <v>300</v>
      </c>
      <c r="G3" s="142" t="s">
        <v>49</v>
      </c>
      <c r="H3" s="142" t="s">
        <v>50</v>
      </c>
      <c r="I3" s="142" t="s">
        <v>51</v>
      </c>
      <c r="J3" s="143" t="s">
        <v>64</v>
      </c>
      <c r="K3" s="143" t="s">
        <v>5</v>
      </c>
      <c r="L3" s="143" t="s">
        <v>58</v>
      </c>
      <c r="M3" s="143" t="s">
        <v>228</v>
      </c>
      <c r="N3" s="143" t="s">
        <v>23</v>
      </c>
      <c r="O3" s="144" t="s">
        <v>73</v>
      </c>
    </row>
    <row r="4" spans="1:15" ht="42.75" customHeight="1" x14ac:dyDescent="0.25">
      <c r="A4" s="448"/>
      <c r="B4" s="145" t="s">
        <v>39</v>
      </c>
      <c r="C4" s="145" t="s">
        <v>65</v>
      </c>
      <c r="D4" s="145" t="s">
        <v>61</v>
      </c>
      <c r="E4" s="145" t="s">
        <v>40</v>
      </c>
      <c r="F4" s="145" t="s">
        <v>292</v>
      </c>
      <c r="G4" s="145" t="s">
        <v>66</v>
      </c>
      <c r="H4" s="145" t="s">
        <v>41</v>
      </c>
      <c r="I4" s="145" t="s">
        <v>41</v>
      </c>
      <c r="J4" s="146"/>
      <c r="K4" s="147" t="s">
        <v>72</v>
      </c>
      <c r="L4" s="147"/>
      <c r="M4" s="295"/>
      <c r="N4" s="147"/>
      <c r="O4" s="148"/>
    </row>
    <row r="5" spans="1:15" ht="15.75" thickBot="1" x14ac:dyDescent="0.3">
      <c r="A5" s="149" t="s">
        <v>43</v>
      </c>
      <c r="B5" s="150" t="s">
        <v>53</v>
      </c>
      <c r="C5" s="150" t="s">
        <v>44</v>
      </c>
      <c r="D5" s="150" t="s">
        <v>54</v>
      </c>
      <c r="E5" s="150" t="s">
        <v>29</v>
      </c>
      <c r="F5" s="151" t="s">
        <v>233</v>
      </c>
      <c r="G5" s="151">
        <v>2850</v>
      </c>
      <c r="H5" s="152">
        <v>2644</v>
      </c>
      <c r="I5" s="272"/>
      <c r="J5" s="273">
        <v>2850</v>
      </c>
      <c r="K5" s="154" t="s">
        <v>17</v>
      </c>
      <c r="L5" s="153">
        <v>3040.6</v>
      </c>
      <c r="M5" s="153">
        <v>2850</v>
      </c>
      <c r="N5" s="155" t="s">
        <v>75</v>
      </c>
      <c r="O5" s="156" t="s">
        <v>74</v>
      </c>
    </row>
    <row r="6" spans="1:15" ht="18" thickBot="1" x14ac:dyDescent="0.35">
      <c r="A6" s="157"/>
      <c r="B6" s="158"/>
      <c r="C6" s="159"/>
      <c r="D6" s="159"/>
      <c r="E6" s="158"/>
      <c r="F6" s="158"/>
      <c r="G6" s="158"/>
      <c r="H6" s="271"/>
      <c r="I6" s="274" t="s">
        <v>2</v>
      </c>
      <c r="J6" s="275">
        <f>SUM(J7:J506)</f>
        <v>0</v>
      </c>
      <c r="K6" s="271"/>
      <c r="L6" s="274" t="s">
        <v>2</v>
      </c>
      <c r="M6" s="275">
        <f>SUM(M7:M506)</f>
        <v>0</v>
      </c>
      <c r="N6" s="271"/>
      <c r="O6" s="276"/>
    </row>
    <row r="7" spans="1:15" ht="20.100000000000001" customHeight="1" x14ac:dyDescent="0.25">
      <c r="A7" s="277">
        <v>1</v>
      </c>
      <c r="B7" s="158" t="str">
        <f>IF(Devis!B6="","",Devis!B6)</f>
        <v/>
      </c>
      <c r="C7" s="268" t="str">
        <f>IF(Devis!C6="","",Devis!C6)</f>
        <v/>
      </c>
      <c r="D7" s="268" t="str">
        <f>IF(Devis!D6="","",Devis!D6)</f>
        <v/>
      </c>
      <c r="E7" s="158" t="str">
        <f>IF(Devis!E6="","",Devis!E6)</f>
        <v/>
      </c>
      <c r="F7" s="158" t="str">
        <f>IF(Devis!F6="","",Devis!F6)</f>
        <v/>
      </c>
      <c r="G7" s="160" t="str">
        <f>IF(Devis!G6="","",Devis!G6)</f>
        <v/>
      </c>
      <c r="H7" s="160" t="str">
        <f>IF(Devis!H6="","",Devis!H6)</f>
        <v/>
      </c>
      <c r="I7" s="160" t="str">
        <f>IF(Devis!I6="","",Devis!I6)</f>
        <v/>
      </c>
      <c r="J7" s="117"/>
      <c r="K7" s="259" t="str">
        <f>IF($J7="","",IF($J7&gt;MAX($G7:$I7),"Le montant éligible ne peut etre supérieur au montant présenté",""))</f>
        <v/>
      </c>
      <c r="L7" s="161" t="str">
        <f>IF(J7="","",MIN(G7,H7,I7)*1.15)</f>
        <v/>
      </c>
      <c r="M7" s="261" t="str">
        <f>IF(J7="","",MIN($L7,J7))</f>
        <v/>
      </c>
      <c r="N7" s="269" t="str">
        <f t="shared" ref="N7:N70" si="0">IF($M7&gt;$J7,"Le montant raisonnable ne peux pas etre supérieur au montant éligible","")</f>
        <v/>
      </c>
      <c r="O7" s="270"/>
    </row>
    <row r="8" spans="1:15" ht="20.100000000000001" customHeight="1" x14ac:dyDescent="0.25">
      <c r="A8" s="162">
        <v>2</v>
      </c>
      <c r="B8" s="158" t="str">
        <f>IF(Devis!B7="","",Devis!B7)</f>
        <v/>
      </c>
      <c r="C8" s="158" t="str">
        <f>IF(Devis!C7="","",Devis!C7)</f>
        <v/>
      </c>
      <c r="D8" s="158" t="str">
        <f>IF(Devis!D7="","",Devis!D7)</f>
        <v/>
      </c>
      <c r="E8" s="158" t="str">
        <f>IF(Devis!E7="","",Devis!E7)</f>
        <v/>
      </c>
      <c r="F8" s="158" t="str">
        <f>IF(Devis!F7="","",Devis!F7)</f>
        <v/>
      </c>
      <c r="G8" s="160" t="str">
        <f>IF(Devis!G7="","",Devis!G7)</f>
        <v/>
      </c>
      <c r="H8" s="160" t="str">
        <f>IF(Devis!H7="","",Devis!H7)</f>
        <v/>
      </c>
      <c r="I8" s="160" t="str">
        <f>IF(Devis!I7="","",Devis!I7)</f>
        <v/>
      </c>
      <c r="J8" s="117"/>
      <c r="K8" s="259" t="str">
        <f t="shared" ref="K8:K71" si="1">IF($J8="","",IF($J8&gt;MAX($G8:$I8),"Le montant éligible ne peut etre supérieur au montant présenté",""))</f>
        <v/>
      </c>
      <c r="L8" s="161" t="str">
        <f t="shared" ref="L8:L71" si="2">IF(J8="","",MIN(G8,H8,I8)*1.15)</f>
        <v/>
      </c>
      <c r="M8" s="261" t="str">
        <f t="shared" ref="M8:M71" si="3">IF(J8="","",MIN($L8,J8))</f>
        <v/>
      </c>
      <c r="N8" s="262" t="str">
        <f t="shared" si="0"/>
        <v/>
      </c>
      <c r="O8" s="119"/>
    </row>
    <row r="9" spans="1:15" ht="20.100000000000001" customHeight="1" x14ac:dyDescent="0.25">
      <c r="A9" s="162">
        <v>3</v>
      </c>
      <c r="B9" s="158" t="str">
        <f>IF(Devis!B8="","",Devis!B8)</f>
        <v/>
      </c>
      <c r="C9" s="158" t="str">
        <f>IF(Devis!C8="","",Devis!C8)</f>
        <v/>
      </c>
      <c r="D9" s="158" t="str">
        <f>IF(Devis!D8="","",Devis!D8)</f>
        <v/>
      </c>
      <c r="E9" s="158" t="str">
        <f>IF(Devis!E8="","",Devis!E8)</f>
        <v/>
      </c>
      <c r="F9" s="158" t="str">
        <f>IF(Devis!F8="","",Devis!F8)</f>
        <v/>
      </c>
      <c r="G9" s="160" t="str">
        <f>IF(Devis!G8="","",Devis!G8)</f>
        <v/>
      </c>
      <c r="H9" s="160" t="str">
        <f>IF(Devis!H8="","",Devis!H8)</f>
        <v/>
      </c>
      <c r="I9" s="160" t="str">
        <f>IF(Devis!I8="","",Devis!I8)</f>
        <v/>
      </c>
      <c r="J9" s="117"/>
      <c r="K9" s="259" t="str">
        <f t="shared" si="1"/>
        <v/>
      </c>
      <c r="L9" s="161" t="str">
        <f t="shared" si="2"/>
        <v/>
      </c>
      <c r="M9" s="261" t="str">
        <f t="shared" si="3"/>
        <v/>
      </c>
      <c r="N9" s="262" t="str">
        <f t="shared" si="0"/>
        <v/>
      </c>
      <c r="O9" s="119"/>
    </row>
    <row r="10" spans="1:15" ht="20.100000000000001" customHeight="1" x14ac:dyDescent="0.25">
      <c r="A10" s="162">
        <v>4</v>
      </c>
      <c r="B10" s="158" t="str">
        <f>IF(Devis!B9="","",Devis!B9)</f>
        <v/>
      </c>
      <c r="C10" s="158" t="str">
        <f>IF(Devis!C9="","",Devis!C9)</f>
        <v/>
      </c>
      <c r="D10" s="158" t="str">
        <f>IF(Devis!D9="","",Devis!D9)</f>
        <v/>
      </c>
      <c r="E10" s="158" t="str">
        <f>IF(Devis!E9="","",Devis!E9)</f>
        <v/>
      </c>
      <c r="F10" s="158" t="str">
        <f>IF(Devis!F9="","",Devis!F9)</f>
        <v/>
      </c>
      <c r="G10" s="160" t="str">
        <f>IF(Devis!G9="","",Devis!G9)</f>
        <v/>
      </c>
      <c r="H10" s="160" t="str">
        <f>IF(Devis!H9="","",Devis!H9)</f>
        <v/>
      </c>
      <c r="I10" s="160" t="str">
        <f>IF(Devis!I9="","",Devis!I9)</f>
        <v/>
      </c>
      <c r="J10" s="117"/>
      <c r="K10" s="259" t="str">
        <f t="shared" si="1"/>
        <v/>
      </c>
      <c r="L10" s="161" t="str">
        <f t="shared" si="2"/>
        <v/>
      </c>
      <c r="M10" s="261" t="str">
        <f t="shared" si="3"/>
        <v/>
      </c>
      <c r="N10" s="262" t="str">
        <f t="shared" si="0"/>
        <v/>
      </c>
      <c r="O10" s="119"/>
    </row>
    <row r="11" spans="1:15" ht="20.100000000000001" customHeight="1" x14ac:dyDescent="0.25">
      <c r="A11" s="162">
        <v>5</v>
      </c>
      <c r="B11" s="158" t="str">
        <f>IF(Devis!B10="","",Devis!B10)</f>
        <v/>
      </c>
      <c r="C11" s="158" t="str">
        <f>IF(Devis!C10="","",Devis!C10)</f>
        <v/>
      </c>
      <c r="D11" s="158" t="str">
        <f>IF(Devis!D10="","",Devis!D10)</f>
        <v/>
      </c>
      <c r="E11" s="158" t="str">
        <f>IF(Devis!E10="","",Devis!E10)</f>
        <v/>
      </c>
      <c r="F11" s="158" t="str">
        <f>IF(Devis!F10="","",Devis!F10)</f>
        <v/>
      </c>
      <c r="G11" s="160" t="str">
        <f>IF(Devis!G10="","",Devis!G10)</f>
        <v/>
      </c>
      <c r="H11" s="160" t="str">
        <f>IF(Devis!H10="","",Devis!H10)</f>
        <v/>
      </c>
      <c r="I11" s="160" t="str">
        <f>IF(Devis!I10="","",Devis!I10)</f>
        <v/>
      </c>
      <c r="J11" s="117"/>
      <c r="K11" s="259" t="str">
        <f t="shared" si="1"/>
        <v/>
      </c>
      <c r="L11" s="161" t="str">
        <f t="shared" si="2"/>
        <v/>
      </c>
      <c r="M11" s="261" t="str">
        <f t="shared" si="3"/>
        <v/>
      </c>
      <c r="N11" s="262" t="str">
        <f t="shared" si="0"/>
        <v/>
      </c>
      <c r="O11" s="119"/>
    </row>
    <row r="12" spans="1:15" ht="20.100000000000001" customHeight="1" x14ac:dyDescent="0.25">
      <c r="A12" s="162">
        <v>6</v>
      </c>
      <c r="B12" s="158" t="str">
        <f>IF(Devis!B11="","",Devis!B11)</f>
        <v/>
      </c>
      <c r="C12" s="158" t="str">
        <f>IF(Devis!C11="","",Devis!C11)</f>
        <v/>
      </c>
      <c r="D12" s="158" t="str">
        <f>IF(Devis!D11="","",Devis!D11)</f>
        <v/>
      </c>
      <c r="E12" s="158" t="str">
        <f>IF(Devis!E11="","",Devis!E11)</f>
        <v/>
      </c>
      <c r="F12" s="158" t="str">
        <f>IF(Devis!F11="","",Devis!F11)</f>
        <v/>
      </c>
      <c r="G12" s="160" t="str">
        <f>IF(Devis!G11="","",Devis!G11)</f>
        <v/>
      </c>
      <c r="H12" s="160" t="str">
        <f>IF(Devis!H11="","",Devis!H11)</f>
        <v/>
      </c>
      <c r="I12" s="160" t="str">
        <f>IF(Devis!I11="","",Devis!I11)</f>
        <v/>
      </c>
      <c r="J12" s="117"/>
      <c r="K12" s="259" t="str">
        <f t="shared" si="1"/>
        <v/>
      </c>
      <c r="L12" s="161" t="str">
        <f t="shared" si="2"/>
        <v/>
      </c>
      <c r="M12" s="261" t="str">
        <f t="shared" si="3"/>
        <v/>
      </c>
      <c r="N12" s="262" t="str">
        <f t="shared" si="0"/>
        <v/>
      </c>
      <c r="O12" s="119"/>
    </row>
    <row r="13" spans="1:15" ht="20.100000000000001" customHeight="1" x14ac:dyDescent="0.25">
      <c r="A13" s="162">
        <v>7</v>
      </c>
      <c r="B13" s="158" t="str">
        <f>IF(Devis!B12="","",Devis!B12)</f>
        <v/>
      </c>
      <c r="C13" s="158" t="str">
        <f>IF(Devis!C12="","",Devis!C12)</f>
        <v/>
      </c>
      <c r="D13" s="158" t="str">
        <f>IF(Devis!D12="","",Devis!D12)</f>
        <v/>
      </c>
      <c r="E13" s="158" t="str">
        <f>IF(Devis!E12="","",Devis!E12)</f>
        <v/>
      </c>
      <c r="F13" s="158" t="str">
        <f>IF(Devis!F12="","",Devis!F12)</f>
        <v/>
      </c>
      <c r="G13" s="160" t="str">
        <f>IF(Devis!G12="","",Devis!G12)</f>
        <v/>
      </c>
      <c r="H13" s="160" t="str">
        <f>IF(Devis!H12="","",Devis!H12)</f>
        <v/>
      </c>
      <c r="I13" s="160" t="str">
        <f>IF(Devis!I12="","",Devis!I12)</f>
        <v/>
      </c>
      <c r="J13" s="117"/>
      <c r="K13" s="259" t="str">
        <f t="shared" si="1"/>
        <v/>
      </c>
      <c r="L13" s="161" t="str">
        <f t="shared" si="2"/>
        <v/>
      </c>
      <c r="M13" s="261" t="str">
        <f t="shared" si="3"/>
        <v/>
      </c>
      <c r="N13" s="262" t="str">
        <f t="shared" si="0"/>
        <v/>
      </c>
      <c r="O13" s="119"/>
    </row>
    <row r="14" spans="1:15" ht="20.100000000000001" customHeight="1" x14ac:dyDescent="0.25">
      <c r="A14" s="162">
        <v>8</v>
      </c>
      <c r="B14" s="158" t="str">
        <f>IF(Devis!B13="","",Devis!B13)</f>
        <v/>
      </c>
      <c r="C14" s="158" t="str">
        <f>IF(Devis!C13="","",Devis!C13)</f>
        <v/>
      </c>
      <c r="D14" s="158" t="str">
        <f>IF(Devis!D13="","",Devis!D13)</f>
        <v/>
      </c>
      <c r="E14" s="158" t="str">
        <f>IF(Devis!E13="","",Devis!E13)</f>
        <v/>
      </c>
      <c r="F14" s="158" t="str">
        <f>IF(Devis!F13="","",Devis!F13)</f>
        <v/>
      </c>
      <c r="G14" s="160" t="str">
        <f>IF(Devis!G13="","",Devis!G13)</f>
        <v/>
      </c>
      <c r="H14" s="160" t="str">
        <f>IF(Devis!H13="","",Devis!H13)</f>
        <v/>
      </c>
      <c r="I14" s="160" t="str">
        <f>IF(Devis!I13="","",Devis!I13)</f>
        <v/>
      </c>
      <c r="J14" s="117"/>
      <c r="K14" s="259" t="str">
        <f t="shared" si="1"/>
        <v/>
      </c>
      <c r="L14" s="161" t="str">
        <f t="shared" si="2"/>
        <v/>
      </c>
      <c r="M14" s="261" t="str">
        <f t="shared" si="3"/>
        <v/>
      </c>
      <c r="N14" s="262" t="str">
        <f t="shared" si="0"/>
        <v/>
      </c>
      <c r="O14" s="119"/>
    </row>
    <row r="15" spans="1:15" ht="20.100000000000001" customHeight="1" x14ac:dyDescent="0.25">
      <c r="A15" s="162">
        <v>9</v>
      </c>
      <c r="B15" s="158" t="str">
        <f>IF(Devis!B14="","",Devis!B14)</f>
        <v/>
      </c>
      <c r="C15" s="158" t="str">
        <f>IF(Devis!C14="","",Devis!C14)</f>
        <v/>
      </c>
      <c r="D15" s="158" t="str">
        <f>IF(Devis!D14="","",Devis!D14)</f>
        <v/>
      </c>
      <c r="E15" s="158" t="str">
        <f>IF(Devis!E14="","",Devis!E14)</f>
        <v/>
      </c>
      <c r="F15" s="158" t="str">
        <f>IF(Devis!F14="","",Devis!F14)</f>
        <v/>
      </c>
      <c r="G15" s="160" t="str">
        <f>IF(Devis!G14="","",Devis!G14)</f>
        <v/>
      </c>
      <c r="H15" s="160" t="str">
        <f>IF(Devis!H14="","",Devis!H14)</f>
        <v/>
      </c>
      <c r="I15" s="160" t="str">
        <f>IF(Devis!I14="","",Devis!I14)</f>
        <v/>
      </c>
      <c r="J15" s="117"/>
      <c r="K15" s="259" t="str">
        <f t="shared" si="1"/>
        <v/>
      </c>
      <c r="L15" s="161" t="str">
        <f t="shared" si="2"/>
        <v/>
      </c>
      <c r="M15" s="261" t="str">
        <f t="shared" si="3"/>
        <v/>
      </c>
      <c r="N15" s="262" t="str">
        <f t="shared" si="0"/>
        <v/>
      </c>
      <c r="O15" s="119"/>
    </row>
    <row r="16" spans="1:15" ht="20.100000000000001" customHeight="1" x14ac:dyDescent="0.25">
      <c r="A16" s="162">
        <v>10</v>
      </c>
      <c r="B16" s="158" t="str">
        <f>IF(Devis!B15="","",Devis!B15)</f>
        <v/>
      </c>
      <c r="C16" s="158" t="str">
        <f>IF(Devis!C15="","",Devis!C15)</f>
        <v/>
      </c>
      <c r="D16" s="158" t="str">
        <f>IF(Devis!D15="","",Devis!D15)</f>
        <v/>
      </c>
      <c r="E16" s="158" t="str">
        <f>IF(Devis!E15="","",Devis!E15)</f>
        <v/>
      </c>
      <c r="F16" s="158" t="str">
        <f>IF(Devis!F15="","",Devis!F15)</f>
        <v/>
      </c>
      <c r="G16" s="160" t="str">
        <f>IF(Devis!G15="","",Devis!G15)</f>
        <v/>
      </c>
      <c r="H16" s="160" t="str">
        <f>IF(Devis!H15="","",Devis!H15)</f>
        <v/>
      </c>
      <c r="I16" s="160" t="str">
        <f>IF(Devis!I15="","",Devis!I15)</f>
        <v/>
      </c>
      <c r="J16" s="117"/>
      <c r="K16" s="259" t="str">
        <f t="shared" si="1"/>
        <v/>
      </c>
      <c r="L16" s="161" t="str">
        <f t="shared" si="2"/>
        <v/>
      </c>
      <c r="M16" s="261" t="str">
        <f t="shared" si="3"/>
        <v/>
      </c>
      <c r="N16" s="262" t="str">
        <f t="shared" si="0"/>
        <v/>
      </c>
      <c r="O16" s="119"/>
    </row>
    <row r="17" spans="1:15" ht="20.100000000000001" customHeight="1" x14ac:dyDescent="0.25">
      <c r="A17" s="162">
        <v>11</v>
      </c>
      <c r="B17" s="158" t="str">
        <f>IF(Devis!B16="","",Devis!B16)</f>
        <v/>
      </c>
      <c r="C17" s="158" t="str">
        <f>IF(Devis!C16="","",Devis!C16)</f>
        <v/>
      </c>
      <c r="D17" s="158" t="str">
        <f>IF(Devis!D16="","",Devis!D16)</f>
        <v/>
      </c>
      <c r="E17" s="158" t="str">
        <f>IF(Devis!E16="","",Devis!E16)</f>
        <v/>
      </c>
      <c r="F17" s="158" t="str">
        <f>IF(Devis!F16="","",Devis!F16)</f>
        <v/>
      </c>
      <c r="G17" s="160" t="str">
        <f>IF(Devis!G16="","",Devis!G16)</f>
        <v/>
      </c>
      <c r="H17" s="160" t="str">
        <f>IF(Devis!H16="","",Devis!H16)</f>
        <v/>
      </c>
      <c r="I17" s="160" t="str">
        <f>IF(Devis!I16="","",Devis!I16)</f>
        <v/>
      </c>
      <c r="J17" s="117"/>
      <c r="K17" s="259" t="str">
        <f t="shared" si="1"/>
        <v/>
      </c>
      <c r="L17" s="161" t="str">
        <f t="shared" si="2"/>
        <v/>
      </c>
      <c r="M17" s="261" t="str">
        <f t="shared" si="3"/>
        <v/>
      </c>
      <c r="N17" s="262" t="str">
        <f t="shared" si="0"/>
        <v/>
      </c>
      <c r="O17" s="119"/>
    </row>
    <row r="18" spans="1:15" ht="20.100000000000001" customHeight="1" x14ac:dyDescent="0.25">
      <c r="A18" s="162">
        <v>12</v>
      </c>
      <c r="B18" s="158" t="str">
        <f>IF(Devis!B17="","",Devis!B17)</f>
        <v/>
      </c>
      <c r="C18" s="158" t="str">
        <f>IF(Devis!C17="","",Devis!C17)</f>
        <v/>
      </c>
      <c r="D18" s="158" t="str">
        <f>IF(Devis!D17="","",Devis!D17)</f>
        <v/>
      </c>
      <c r="E18" s="158" t="str">
        <f>IF(Devis!E17="","",Devis!E17)</f>
        <v/>
      </c>
      <c r="F18" s="158" t="str">
        <f>IF(Devis!F17="","",Devis!F17)</f>
        <v/>
      </c>
      <c r="G18" s="160" t="str">
        <f>IF(Devis!G17="","",Devis!G17)</f>
        <v/>
      </c>
      <c r="H18" s="160" t="str">
        <f>IF(Devis!H17="","",Devis!H17)</f>
        <v/>
      </c>
      <c r="I18" s="160" t="str">
        <f>IF(Devis!I17="","",Devis!I17)</f>
        <v/>
      </c>
      <c r="J18" s="117"/>
      <c r="K18" s="259" t="str">
        <f t="shared" si="1"/>
        <v/>
      </c>
      <c r="L18" s="161" t="str">
        <f t="shared" si="2"/>
        <v/>
      </c>
      <c r="M18" s="261" t="str">
        <f t="shared" si="3"/>
        <v/>
      </c>
      <c r="N18" s="262" t="str">
        <f t="shared" si="0"/>
        <v/>
      </c>
      <c r="O18" s="119"/>
    </row>
    <row r="19" spans="1:15" ht="20.100000000000001" customHeight="1" x14ac:dyDescent="0.25">
      <c r="A19" s="162">
        <v>13</v>
      </c>
      <c r="B19" s="158" t="str">
        <f>IF(Devis!B18="","",Devis!B18)</f>
        <v/>
      </c>
      <c r="C19" s="158" t="str">
        <f>IF(Devis!C18="","",Devis!C18)</f>
        <v/>
      </c>
      <c r="D19" s="158" t="str">
        <f>IF(Devis!D18="","",Devis!D18)</f>
        <v/>
      </c>
      <c r="E19" s="158" t="str">
        <f>IF(Devis!E18="","",Devis!E18)</f>
        <v/>
      </c>
      <c r="F19" s="158" t="str">
        <f>IF(Devis!F18="","",Devis!F18)</f>
        <v/>
      </c>
      <c r="G19" s="160" t="str">
        <f>IF(Devis!G18="","",Devis!G18)</f>
        <v/>
      </c>
      <c r="H19" s="160" t="str">
        <f>IF(Devis!H18="","",Devis!H18)</f>
        <v/>
      </c>
      <c r="I19" s="160" t="str">
        <f>IF(Devis!I18="","",Devis!I18)</f>
        <v/>
      </c>
      <c r="J19" s="117"/>
      <c r="K19" s="259" t="str">
        <f t="shared" si="1"/>
        <v/>
      </c>
      <c r="L19" s="161" t="str">
        <f t="shared" si="2"/>
        <v/>
      </c>
      <c r="M19" s="261" t="str">
        <f t="shared" si="3"/>
        <v/>
      </c>
      <c r="N19" s="262" t="str">
        <f t="shared" si="0"/>
        <v/>
      </c>
      <c r="O19" s="119"/>
    </row>
    <row r="20" spans="1:15" ht="20.100000000000001" customHeight="1" x14ac:dyDescent="0.25">
      <c r="A20" s="162">
        <v>14</v>
      </c>
      <c r="B20" s="158" t="str">
        <f>IF(Devis!B19="","",Devis!B19)</f>
        <v/>
      </c>
      <c r="C20" s="158" t="str">
        <f>IF(Devis!C19="","",Devis!C19)</f>
        <v/>
      </c>
      <c r="D20" s="158" t="str">
        <f>IF(Devis!D19="","",Devis!D19)</f>
        <v/>
      </c>
      <c r="E20" s="158" t="str">
        <f>IF(Devis!E19="","",Devis!E19)</f>
        <v/>
      </c>
      <c r="F20" s="158" t="str">
        <f>IF(Devis!F19="","",Devis!F19)</f>
        <v/>
      </c>
      <c r="G20" s="160" t="str">
        <f>IF(Devis!G19="","",Devis!G19)</f>
        <v/>
      </c>
      <c r="H20" s="160" t="str">
        <f>IF(Devis!H19="","",Devis!H19)</f>
        <v/>
      </c>
      <c r="I20" s="160" t="str">
        <f>IF(Devis!I19="","",Devis!I19)</f>
        <v/>
      </c>
      <c r="J20" s="117"/>
      <c r="K20" s="259" t="str">
        <f t="shared" si="1"/>
        <v/>
      </c>
      <c r="L20" s="161" t="str">
        <f t="shared" si="2"/>
        <v/>
      </c>
      <c r="M20" s="261" t="str">
        <f t="shared" si="3"/>
        <v/>
      </c>
      <c r="N20" s="262" t="str">
        <f t="shared" si="0"/>
        <v/>
      </c>
      <c r="O20" s="119"/>
    </row>
    <row r="21" spans="1:15" ht="20.100000000000001" customHeight="1" x14ac:dyDescent="0.25">
      <c r="A21" s="162">
        <v>15</v>
      </c>
      <c r="B21" s="158" t="str">
        <f>IF(Devis!B20="","",Devis!B20)</f>
        <v/>
      </c>
      <c r="C21" s="158" t="str">
        <f>IF(Devis!C20="","",Devis!C20)</f>
        <v/>
      </c>
      <c r="D21" s="158" t="str">
        <f>IF(Devis!D20="","",Devis!D20)</f>
        <v/>
      </c>
      <c r="E21" s="158" t="str">
        <f>IF(Devis!E20="","",Devis!E20)</f>
        <v/>
      </c>
      <c r="F21" s="158" t="str">
        <f>IF(Devis!F20="","",Devis!F20)</f>
        <v/>
      </c>
      <c r="G21" s="160" t="str">
        <f>IF(Devis!G20="","",Devis!G20)</f>
        <v/>
      </c>
      <c r="H21" s="160" t="str">
        <f>IF(Devis!H20="","",Devis!H20)</f>
        <v/>
      </c>
      <c r="I21" s="160" t="str">
        <f>IF(Devis!I20="","",Devis!I20)</f>
        <v/>
      </c>
      <c r="J21" s="117"/>
      <c r="K21" s="259" t="str">
        <f t="shared" si="1"/>
        <v/>
      </c>
      <c r="L21" s="161" t="str">
        <f t="shared" si="2"/>
        <v/>
      </c>
      <c r="M21" s="261" t="str">
        <f t="shared" si="3"/>
        <v/>
      </c>
      <c r="N21" s="262" t="str">
        <f t="shared" si="0"/>
        <v/>
      </c>
      <c r="O21" s="119"/>
    </row>
    <row r="22" spans="1:15" ht="20.100000000000001" customHeight="1" x14ac:dyDescent="0.25">
      <c r="A22" s="162">
        <v>16</v>
      </c>
      <c r="B22" s="158" t="str">
        <f>IF(Devis!B21="","",Devis!B21)</f>
        <v/>
      </c>
      <c r="C22" s="158" t="str">
        <f>IF(Devis!C21="","",Devis!C21)</f>
        <v/>
      </c>
      <c r="D22" s="158" t="str">
        <f>IF(Devis!D21="","",Devis!D21)</f>
        <v/>
      </c>
      <c r="E22" s="158" t="str">
        <f>IF(Devis!E21="","",Devis!E21)</f>
        <v/>
      </c>
      <c r="F22" s="158" t="str">
        <f>IF(Devis!F21="","",Devis!F21)</f>
        <v/>
      </c>
      <c r="G22" s="160" t="str">
        <f>IF(Devis!G21="","",Devis!G21)</f>
        <v/>
      </c>
      <c r="H22" s="160" t="str">
        <f>IF(Devis!H21="","",Devis!H21)</f>
        <v/>
      </c>
      <c r="I22" s="160" t="str">
        <f>IF(Devis!I21="","",Devis!I21)</f>
        <v/>
      </c>
      <c r="J22" s="117"/>
      <c r="K22" s="259" t="str">
        <f t="shared" si="1"/>
        <v/>
      </c>
      <c r="L22" s="161" t="str">
        <f t="shared" si="2"/>
        <v/>
      </c>
      <c r="M22" s="261" t="str">
        <f t="shared" si="3"/>
        <v/>
      </c>
      <c r="N22" s="262" t="str">
        <f t="shared" si="0"/>
        <v/>
      </c>
      <c r="O22" s="119"/>
    </row>
    <row r="23" spans="1:15" ht="20.100000000000001" customHeight="1" x14ac:dyDescent="0.25">
      <c r="A23" s="162">
        <v>17</v>
      </c>
      <c r="B23" s="158" t="str">
        <f>IF(Devis!B22="","",Devis!B22)</f>
        <v/>
      </c>
      <c r="C23" s="158" t="str">
        <f>IF(Devis!C22="","",Devis!C22)</f>
        <v/>
      </c>
      <c r="D23" s="158" t="str">
        <f>IF(Devis!D22="","",Devis!D22)</f>
        <v/>
      </c>
      <c r="E23" s="158" t="str">
        <f>IF(Devis!E22="","",Devis!E22)</f>
        <v/>
      </c>
      <c r="F23" s="158" t="str">
        <f>IF(Devis!F22="","",Devis!F22)</f>
        <v/>
      </c>
      <c r="G23" s="160" t="str">
        <f>IF(Devis!G22="","",Devis!G22)</f>
        <v/>
      </c>
      <c r="H23" s="160" t="str">
        <f>IF(Devis!H22="","",Devis!H22)</f>
        <v/>
      </c>
      <c r="I23" s="160" t="str">
        <f>IF(Devis!I22="","",Devis!I22)</f>
        <v/>
      </c>
      <c r="J23" s="117"/>
      <c r="K23" s="259" t="str">
        <f t="shared" si="1"/>
        <v/>
      </c>
      <c r="L23" s="161" t="str">
        <f t="shared" si="2"/>
        <v/>
      </c>
      <c r="M23" s="261" t="str">
        <f t="shared" si="3"/>
        <v/>
      </c>
      <c r="N23" s="262" t="str">
        <f t="shared" si="0"/>
        <v/>
      </c>
      <c r="O23" s="119"/>
    </row>
    <row r="24" spans="1:15" ht="20.100000000000001" customHeight="1" x14ac:dyDescent="0.25">
      <c r="A24" s="162">
        <v>18</v>
      </c>
      <c r="B24" s="158" t="str">
        <f>IF(Devis!B23="","",Devis!B23)</f>
        <v/>
      </c>
      <c r="C24" s="158" t="str">
        <f>IF(Devis!C23="","",Devis!C23)</f>
        <v/>
      </c>
      <c r="D24" s="158" t="str">
        <f>IF(Devis!D23="","",Devis!D23)</f>
        <v/>
      </c>
      <c r="E24" s="158" t="str">
        <f>IF(Devis!E23="","",Devis!E23)</f>
        <v/>
      </c>
      <c r="F24" s="158" t="str">
        <f>IF(Devis!F23="","",Devis!F23)</f>
        <v/>
      </c>
      <c r="G24" s="160" t="str">
        <f>IF(Devis!G23="","",Devis!G23)</f>
        <v/>
      </c>
      <c r="H24" s="160" t="str">
        <f>IF(Devis!H23="","",Devis!H23)</f>
        <v/>
      </c>
      <c r="I24" s="160" t="str">
        <f>IF(Devis!I23="","",Devis!I23)</f>
        <v/>
      </c>
      <c r="J24" s="117"/>
      <c r="K24" s="259" t="str">
        <f t="shared" si="1"/>
        <v/>
      </c>
      <c r="L24" s="161" t="str">
        <f t="shared" si="2"/>
        <v/>
      </c>
      <c r="M24" s="261" t="str">
        <f t="shared" si="3"/>
        <v/>
      </c>
      <c r="N24" s="262" t="str">
        <f t="shared" si="0"/>
        <v/>
      </c>
      <c r="O24" s="119"/>
    </row>
    <row r="25" spans="1:15" ht="20.100000000000001" customHeight="1" x14ac:dyDescent="0.25">
      <c r="A25" s="162">
        <v>19</v>
      </c>
      <c r="B25" s="158" t="str">
        <f>IF(Devis!B24="","",Devis!B24)</f>
        <v/>
      </c>
      <c r="C25" s="158" t="str">
        <f>IF(Devis!C24="","",Devis!C24)</f>
        <v/>
      </c>
      <c r="D25" s="158" t="str">
        <f>IF(Devis!D24="","",Devis!D24)</f>
        <v/>
      </c>
      <c r="E25" s="158" t="str">
        <f>IF(Devis!E24="","",Devis!E24)</f>
        <v/>
      </c>
      <c r="F25" s="158" t="str">
        <f>IF(Devis!F24="","",Devis!F24)</f>
        <v/>
      </c>
      <c r="G25" s="160" t="str">
        <f>IF(Devis!G24="","",Devis!G24)</f>
        <v/>
      </c>
      <c r="H25" s="160" t="str">
        <f>IF(Devis!H24="","",Devis!H24)</f>
        <v/>
      </c>
      <c r="I25" s="160" t="str">
        <f>IF(Devis!I24="","",Devis!I24)</f>
        <v/>
      </c>
      <c r="J25" s="117"/>
      <c r="K25" s="259" t="str">
        <f t="shared" si="1"/>
        <v/>
      </c>
      <c r="L25" s="161" t="str">
        <f t="shared" si="2"/>
        <v/>
      </c>
      <c r="M25" s="261" t="str">
        <f t="shared" si="3"/>
        <v/>
      </c>
      <c r="N25" s="262" t="str">
        <f t="shared" si="0"/>
        <v/>
      </c>
      <c r="O25" s="119"/>
    </row>
    <row r="26" spans="1:15" ht="20.100000000000001" customHeight="1" x14ac:dyDescent="0.25">
      <c r="A26" s="162">
        <v>20</v>
      </c>
      <c r="B26" s="158" t="str">
        <f>IF(Devis!B25="","",Devis!B25)</f>
        <v/>
      </c>
      <c r="C26" s="158" t="str">
        <f>IF(Devis!C25="","",Devis!C25)</f>
        <v/>
      </c>
      <c r="D26" s="158" t="str">
        <f>IF(Devis!D25="","",Devis!D25)</f>
        <v/>
      </c>
      <c r="E26" s="158" t="str">
        <f>IF(Devis!E25="","",Devis!E25)</f>
        <v/>
      </c>
      <c r="F26" s="158" t="str">
        <f>IF(Devis!F25="","",Devis!F25)</f>
        <v/>
      </c>
      <c r="G26" s="160" t="str">
        <f>IF(Devis!G25="","",Devis!G25)</f>
        <v/>
      </c>
      <c r="H26" s="160" t="str">
        <f>IF(Devis!H25="","",Devis!H25)</f>
        <v/>
      </c>
      <c r="I26" s="160" t="str">
        <f>IF(Devis!I25="","",Devis!I25)</f>
        <v/>
      </c>
      <c r="J26" s="117"/>
      <c r="K26" s="259" t="str">
        <f t="shared" si="1"/>
        <v/>
      </c>
      <c r="L26" s="161" t="str">
        <f t="shared" si="2"/>
        <v/>
      </c>
      <c r="M26" s="261" t="str">
        <f t="shared" si="3"/>
        <v/>
      </c>
      <c r="N26" s="262" t="str">
        <f t="shared" si="0"/>
        <v/>
      </c>
      <c r="O26" s="119"/>
    </row>
    <row r="27" spans="1:15" ht="20.100000000000001" customHeight="1" x14ac:dyDescent="0.25">
      <c r="A27" s="162">
        <v>21</v>
      </c>
      <c r="B27" s="158" t="str">
        <f>IF(Devis!B26="","",Devis!B26)</f>
        <v/>
      </c>
      <c r="C27" s="158" t="str">
        <f>IF(Devis!C26="","",Devis!C26)</f>
        <v/>
      </c>
      <c r="D27" s="158" t="str">
        <f>IF(Devis!D26="","",Devis!D26)</f>
        <v/>
      </c>
      <c r="E27" s="158" t="str">
        <f>IF(Devis!E26="","",Devis!E26)</f>
        <v/>
      </c>
      <c r="F27" s="158" t="str">
        <f>IF(Devis!F26="","",Devis!F26)</f>
        <v/>
      </c>
      <c r="G27" s="160" t="str">
        <f>IF(Devis!G26="","",Devis!G26)</f>
        <v/>
      </c>
      <c r="H27" s="160" t="str">
        <f>IF(Devis!H26="","",Devis!H26)</f>
        <v/>
      </c>
      <c r="I27" s="160" t="str">
        <f>IF(Devis!I26="","",Devis!I26)</f>
        <v/>
      </c>
      <c r="J27" s="117"/>
      <c r="K27" s="259" t="str">
        <f t="shared" si="1"/>
        <v/>
      </c>
      <c r="L27" s="161" t="str">
        <f t="shared" si="2"/>
        <v/>
      </c>
      <c r="M27" s="261" t="str">
        <f t="shared" si="3"/>
        <v/>
      </c>
      <c r="N27" s="262" t="str">
        <f t="shared" si="0"/>
        <v/>
      </c>
      <c r="O27" s="119"/>
    </row>
    <row r="28" spans="1:15" ht="20.100000000000001" customHeight="1" x14ac:dyDescent="0.25">
      <c r="A28" s="162">
        <v>22</v>
      </c>
      <c r="B28" s="158" t="str">
        <f>IF(Devis!B27="","",Devis!B27)</f>
        <v/>
      </c>
      <c r="C28" s="158" t="str">
        <f>IF(Devis!C27="","",Devis!C27)</f>
        <v/>
      </c>
      <c r="D28" s="158" t="str">
        <f>IF(Devis!D27="","",Devis!D27)</f>
        <v/>
      </c>
      <c r="E28" s="158" t="str">
        <f>IF(Devis!E27="","",Devis!E27)</f>
        <v/>
      </c>
      <c r="F28" s="158" t="str">
        <f>IF(Devis!F27="","",Devis!F27)</f>
        <v/>
      </c>
      <c r="G28" s="160" t="str">
        <f>IF(Devis!G27="","",Devis!G27)</f>
        <v/>
      </c>
      <c r="H28" s="160" t="str">
        <f>IF(Devis!H27="","",Devis!H27)</f>
        <v/>
      </c>
      <c r="I28" s="160" t="str">
        <f>IF(Devis!I27="","",Devis!I27)</f>
        <v/>
      </c>
      <c r="J28" s="117"/>
      <c r="K28" s="259" t="str">
        <f t="shared" si="1"/>
        <v/>
      </c>
      <c r="L28" s="161" t="str">
        <f t="shared" si="2"/>
        <v/>
      </c>
      <c r="M28" s="261" t="str">
        <f t="shared" si="3"/>
        <v/>
      </c>
      <c r="N28" s="262" t="str">
        <f t="shared" si="0"/>
        <v/>
      </c>
      <c r="O28" s="119"/>
    </row>
    <row r="29" spans="1:15" ht="20.100000000000001" customHeight="1" x14ac:dyDescent="0.25">
      <c r="A29" s="162">
        <v>23</v>
      </c>
      <c r="B29" s="158" t="str">
        <f>IF(Devis!B28="","",Devis!B28)</f>
        <v/>
      </c>
      <c r="C29" s="158" t="str">
        <f>IF(Devis!C28="","",Devis!C28)</f>
        <v/>
      </c>
      <c r="D29" s="158" t="str">
        <f>IF(Devis!D28="","",Devis!D28)</f>
        <v/>
      </c>
      <c r="E29" s="158" t="str">
        <f>IF(Devis!E28="","",Devis!E28)</f>
        <v/>
      </c>
      <c r="F29" s="158" t="str">
        <f>IF(Devis!F28="","",Devis!F28)</f>
        <v/>
      </c>
      <c r="G29" s="160" t="str">
        <f>IF(Devis!G28="","",Devis!G28)</f>
        <v/>
      </c>
      <c r="H29" s="160" t="str">
        <f>IF(Devis!H28="","",Devis!H28)</f>
        <v/>
      </c>
      <c r="I29" s="160" t="str">
        <f>IF(Devis!I28="","",Devis!I28)</f>
        <v/>
      </c>
      <c r="J29" s="117"/>
      <c r="K29" s="259" t="str">
        <f t="shared" si="1"/>
        <v/>
      </c>
      <c r="L29" s="161" t="str">
        <f t="shared" si="2"/>
        <v/>
      </c>
      <c r="M29" s="261" t="str">
        <f t="shared" si="3"/>
        <v/>
      </c>
      <c r="N29" s="262" t="str">
        <f t="shared" si="0"/>
        <v/>
      </c>
      <c r="O29" s="119"/>
    </row>
    <row r="30" spans="1:15" ht="20.100000000000001" customHeight="1" x14ac:dyDescent="0.25">
      <c r="A30" s="162">
        <v>24</v>
      </c>
      <c r="B30" s="158" t="str">
        <f>IF(Devis!B29="","",Devis!B29)</f>
        <v/>
      </c>
      <c r="C30" s="158" t="str">
        <f>IF(Devis!C29="","",Devis!C29)</f>
        <v/>
      </c>
      <c r="D30" s="158" t="str">
        <f>IF(Devis!D29="","",Devis!D29)</f>
        <v/>
      </c>
      <c r="E30" s="158" t="str">
        <f>IF(Devis!E29="","",Devis!E29)</f>
        <v/>
      </c>
      <c r="F30" s="158" t="str">
        <f>IF(Devis!F29="","",Devis!F29)</f>
        <v/>
      </c>
      <c r="G30" s="160" t="str">
        <f>IF(Devis!G29="","",Devis!G29)</f>
        <v/>
      </c>
      <c r="H30" s="160" t="str">
        <f>IF(Devis!H29="","",Devis!H29)</f>
        <v/>
      </c>
      <c r="I30" s="160" t="str">
        <f>IF(Devis!I29="","",Devis!I29)</f>
        <v/>
      </c>
      <c r="J30" s="117"/>
      <c r="K30" s="259" t="str">
        <f t="shared" si="1"/>
        <v/>
      </c>
      <c r="L30" s="161" t="str">
        <f t="shared" si="2"/>
        <v/>
      </c>
      <c r="M30" s="261" t="str">
        <f t="shared" si="3"/>
        <v/>
      </c>
      <c r="N30" s="262" t="str">
        <f t="shared" si="0"/>
        <v/>
      </c>
      <c r="O30" s="119"/>
    </row>
    <row r="31" spans="1:15" ht="20.100000000000001" customHeight="1" x14ac:dyDescent="0.25">
      <c r="A31" s="162">
        <v>25</v>
      </c>
      <c r="B31" s="158" t="str">
        <f>IF(Devis!B30="","",Devis!B30)</f>
        <v/>
      </c>
      <c r="C31" s="158" t="str">
        <f>IF(Devis!C30="","",Devis!C30)</f>
        <v/>
      </c>
      <c r="D31" s="158" t="str">
        <f>IF(Devis!D30="","",Devis!D30)</f>
        <v/>
      </c>
      <c r="E31" s="158" t="str">
        <f>IF(Devis!E30="","",Devis!E30)</f>
        <v/>
      </c>
      <c r="F31" s="158" t="str">
        <f>IF(Devis!F30="","",Devis!F30)</f>
        <v/>
      </c>
      <c r="G31" s="160" t="str">
        <f>IF(Devis!G30="","",Devis!G30)</f>
        <v/>
      </c>
      <c r="H31" s="160" t="str">
        <f>IF(Devis!H30="","",Devis!H30)</f>
        <v/>
      </c>
      <c r="I31" s="160" t="str">
        <f>IF(Devis!I30="","",Devis!I30)</f>
        <v/>
      </c>
      <c r="J31" s="117"/>
      <c r="K31" s="259" t="str">
        <f t="shared" si="1"/>
        <v/>
      </c>
      <c r="L31" s="161" t="str">
        <f t="shared" si="2"/>
        <v/>
      </c>
      <c r="M31" s="261" t="str">
        <f t="shared" si="3"/>
        <v/>
      </c>
      <c r="N31" s="262" t="str">
        <f t="shared" si="0"/>
        <v/>
      </c>
      <c r="O31" s="119"/>
    </row>
    <row r="32" spans="1:15" ht="20.100000000000001" customHeight="1" x14ac:dyDescent="0.25">
      <c r="A32" s="162">
        <v>26</v>
      </c>
      <c r="B32" s="158" t="str">
        <f>IF(Devis!B31="","",Devis!B31)</f>
        <v/>
      </c>
      <c r="C32" s="158" t="str">
        <f>IF(Devis!C31="","",Devis!C31)</f>
        <v/>
      </c>
      <c r="D32" s="158" t="str">
        <f>IF(Devis!D31="","",Devis!D31)</f>
        <v/>
      </c>
      <c r="E32" s="158" t="str">
        <f>IF(Devis!E31="","",Devis!E31)</f>
        <v/>
      </c>
      <c r="F32" s="158" t="str">
        <f>IF(Devis!F31="","",Devis!F31)</f>
        <v/>
      </c>
      <c r="G32" s="160" t="str">
        <f>IF(Devis!G31="","",Devis!G31)</f>
        <v/>
      </c>
      <c r="H32" s="160" t="str">
        <f>IF(Devis!H31="","",Devis!H31)</f>
        <v/>
      </c>
      <c r="I32" s="160" t="str">
        <f>IF(Devis!I31="","",Devis!I31)</f>
        <v/>
      </c>
      <c r="J32" s="117"/>
      <c r="K32" s="259" t="str">
        <f t="shared" si="1"/>
        <v/>
      </c>
      <c r="L32" s="161" t="str">
        <f t="shared" si="2"/>
        <v/>
      </c>
      <c r="M32" s="261" t="str">
        <f t="shared" si="3"/>
        <v/>
      </c>
      <c r="N32" s="262" t="str">
        <f t="shared" si="0"/>
        <v/>
      </c>
      <c r="O32" s="119"/>
    </row>
    <row r="33" spans="1:15" ht="20.100000000000001" customHeight="1" x14ac:dyDescent="0.25">
      <c r="A33" s="162">
        <v>27</v>
      </c>
      <c r="B33" s="158" t="str">
        <f>IF(Devis!B32="","",Devis!B32)</f>
        <v/>
      </c>
      <c r="C33" s="158" t="str">
        <f>IF(Devis!C32="","",Devis!C32)</f>
        <v/>
      </c>
      <c r="D33" s="158" t="str">
        <f>IF(Devis!D32="","",Devis!D32)</f>
        <v/>
      </c>
      <c r="E33" s="158" t="str">
        <f>IF(Devis!E32="","",Devis!E32)</f>
        <v/>
      </c>
      <c r="F33" s="158" t="str">
        <f>IF(Devis!F32="","",Devis!F32)</f>
        <v/>
      </c>
      <c r="G33" s="160" t="str">
        <f>IF(Devis!G32="","",Devis!G32)</f>
        <v/>
      </c>
      <c r="H33" s="160" t="str">
        <f>IF(Devis!H32="","",Devis!H32)</f>
        <v/>
      </c>
      <c r="I33" s="160" t="str">
        <f>IF(Devis!I32="","",Devis!I32)</f>
        <v/>
      </c>
      <c r="J33" s="117"/>
      <c r="K33" s="259" t="str">
        <f t="shared" si="1"/>
        <v/>
      </c>
      <c r="L33" s="161" t="str">
        <f t="shared" si="2"/>
        <v/>
      </c>
      <c r="M33" s="261" t="str">
        <f t="shared" si="3"/>
        <v/>
      </c>
      <c r="N33" s="262" t="str">
        <f t="shared" si="0"/>
        <v/>
      </c>
      <c r="O33" s="119"/>
    </row>
    <row r="34" spans="1:15" ht="20.100000000000001" customHeight="1" x14ac:dyDescent="0.25">
      <c r="A34" s="162">
        <v>28</v>
      </c>
      <c r="B34" s="158" t="str">
        <f>IF(Devis!B33="","",Devis!B33)</f>
        <v/>
      </c>
      <c r="C34" s="158" t="str">
        <f>IF(Devis!C33="","",Devis!C33)</f>
        <v/>
      </c>
      <c r="D34" s="158" t="str">
        <f>IF(Devis!D33="","",Devis!D33)</f>
        <v/>
      </c>
      <c r="E34" s="158" t="str">
        <f>IF(Devis!E33="","",Devis!E33)</f>
        <v/>
      </c>
      <c r="F34" s="158" t="str">
        <f>IF(Devis!F33="","",Devis!F33)</f>
        <v/>
      </c>
      <c r="G34" s="160" t="str">
        <f>IF(Devis!G33="","",Devis!G33)</f>
        <v/>
      </c>
      <c r="H34" s="160" t="str">
        <f>IF(Devis!H33="","",Devis!H33)</f>
        <v/>
      </c>
      <c r="I34" s="160" t="str">
        <f>IF(Devis!I33="","",Devis!I33)</f>
        <v/>
      </c>
      <c r="J34" s="117"/>
      <c r="K34" s="259" t="str">
        <f t="shared" si="1"/>
        <v/>
      </c>
      <c r="L34" s="161" t="str">
        <f t="shared" si="2"/>
        <v/>
      </c>
      <c r="M34" s="261" t="str">
        <f t="shared" si="3"/>
        <v/>
      </c>
      <c r="N34" s="262" t="str">
        <f t="shared" si="0"/>
        <v/>
      </c>
      <c r="O34" s="119"/>
    </row>
    <row r="35" spans="1:15" ht="20.100000000000001" customHeight="1" x14ac:dyDescent="0.25">
      <c r="A35" s="162">
        <v>29</v>
      </c>
      <c r="B35" s="158" t="str">
        <f>IF(Devis!B34="","",Devis!B34)</f>
        <v/>
      </c>
      <c r="C35" s="158" t="str">
        <f>IF(Devis!C34="","",Devis!C34)</f>
        <v/>
      </c>
      <c r="D35" s="158" t="str">
        <f>IF(Devis!D34="","",Devis!D34)</f>
        <v/>
      </c>
      <c r="E35" s="158" t="str">
        <f>IF(Devis!E34="","",Devis!E34)</f>
        <v/>
      </c>
      <c r="F35" s="158" t="str">
        <f>IF(Devis!F34="","",Devis!F34)</f>
        <v/>
      </c>
      <c r="G35" s="160" t="str">
        <f>IF(Devis!G34="","",Devis!G34)</f>
        <v/>
      </c>
      <c r="H35" s="160" t="str">
        <f>IF(Devis!H34="","",Devis!H34)</f>
        <v/>
      </c>
      <c r="I35" s="160" t="str">
        <f>IF(Devis!I34="","",Devis!I34)</f>
        <v/>
      </c>
      <c r="J35" s="117"/>
      <c r="K35" s="259" t="str">
        <f t="shared" si="1"/>
        <v/>
      </c>
      <c r="L35" s="161" t="str">
        <f t="shared" si="2"/>
        <v/>
      </c>
      <c r="M35" s="261" t="str">
        <f t="shared" si="3"/>
        <v/>
      </c>
      <c r="N35" s="262" t="str">
        <f t="shared" si="0"/>
        <v/>
      </c>
      <c r="O35" s="119"/>
    </row>
    <row r="36" spans="1:15" ht="20.100000000000001" customHeight="1" x14ac:dyDescent="0.25">
      <c r="A36" s="162">
        <v>30</v>
      </c>
      <c r="B36" s="158" t="str">
        <f>IF(Devis!B35="","",Devis!B35)</f>
        <v/>
      </c>
      <c r="C36" s="158" t="str">
        <f>IF(Devis!C35="","",Devis!C35)</f>
        <v/>
      </c>
      <c r="D36" s="158" t="str">
        <f>IF(Devis!D35="","",Devis!D35)</f>
        <v/>
      </c>
      <c r="E36" s="158" t="str">
        <f>IF(Devis!E35="","",Devis!E35)</f>
        <v/>
      </c>
      <c r="F36" s="158" t="str">
        <f>IF(Devis!F35="","",Devis!F35)</f>
        <v/>
      </c>
      <c r="G36" s="160" t="str">
        <f>IF(Devis!G35="","",Devis!G35)</f>
        <v/>
      </c>
      <c r="H36" s="160" t="str">
        <f>IF(Devis!H35="","",Devis!H35)</f>
        <v/>
      </c>
      <c r="I36" s="160" t="str">
        <f>IF(Devis!I35="","",Devis!I35)</f>
        <v/>
      </c>
      <c r="J36" s="117"/>
      <c r="K36" s="259" t="str">
        <f t="shared" si="1"/>
        <v/>
      </c>
      <c r="L36" s="161" t="str">
        <f t="shared" si="2"/>
        <v/>
      </c>
      <c r="M36" s="261" t="str">
        <f t="shared" si="3"/>
        <v/>
      </c>
      <c r="N36" s="262" t="str">
        <f t="shared" si="0"/>
        <v/>
      </c>
      <c r="O36" s="119"/>
    </row>
    <row r="37" spans="1:15" ht="20.100000000000001" customHeight="1" x14ac:dyDescent="0.25">
      <c r="A37" s="162">
        <v>31</v>
      </c>
      <c r="B37" s="158" t="str">
        <f>IF(Devis!B36="","",Devis!B36)</f>
        <v/>
      </c>
      <c r="C37" s="158" t="str">
        <f>IF(Devis!C36="","",Devis!C36)</f>
        <v/>
      </c>
      <c r="D37" s="158" t="str">
        <f>IF(Devis!D36="","",Devis!D36)</f>
        <v/>
      </c>
      <c r="E37" s="158" t="str">
        <f>IF(Devis!E36="","",Devis!E36)</f>
        <v/>
      </c>
      <c r="F37" s="158" t="str">
        <f>IF(Devis!F36="","",Devis!F36)</f>
        <v/>
      </c>
      <c r="G37" s="160" t="str">
        <f>IF(Devis!G36="","",Devis!G36)</f>
        <v/>
      </c>
      <c r="H37" s="160" t="str">
        <f>IF(Devis!H36="","",Devis!H36)</f>
        <v/>
      </c>
      <c r="I37" s="160" t="str">
        <f>IF(Devis!I36="","",Devis!I36)</f>
        <v/>
      </c>
      <c r="J37" s="117"/>
      <c r="K37" s="259" t="str">
        <f t="shared" si="1"/>
        <v/>
      </c>
      <c r="L37" s="161" t="str">
        <f t="shared" si="2"/>
        <v/>
      </c>
      <c r="M37" s="261" t="str">
        <f t="shared" si="3"/>
        <v/>
      </c>
      <c r="N37" s="262" t="str">
        <f t="shared" si="0"/>
        <v/>
      </c>
      <c r="O37" s="119"/>
    </row>
    <row r="38" spans="1:15" ht="20.100000000000001" customHeight="1" x14ac:dyDescent="0.25">
      <c r="A38" s="162">
        <v>32</v>
      </c>
      <c r="B38" s="158" t="str">
        <f>IF(Devis!B37="","",Devis!B37)</f>
        <v/>
      </c>
      <c r="C38" s="158" t="str">
        <f>IF(Devis!C37="","",Devis!C37)</f>
        <v/>
      </c>
      <c r="D38" s="158" t="str">
        <f>IF(Devis!D37="","",Devis!D37)</f>
        <v/>
      </c>
      <c r="E38" s="158" t="str">
        <f>IF(Devis!E37="","",Devis!E37)</f>
        <v/>
      </c>
      <c r="F38" s="158" t="str">
        <f>IF(Devis!F37="","",Devis!F37)</f>
        <v/>
      </c>
      <c r="G38" s="160" t="str">
        <f>IF(Devis!G37="","",Devis!G37)</f>
        <v/>
      </c>
      <c r="H38" s="160" t="str">
        <f>IF(Devis!H37="","",Devis!H37)</f>
        <v/>
      </c>
      <c r="I38" s="160" t="str">
        <f>IF(Devis!I37="","",Devis!I37)</f>
        <v/>
      </c>
      <c r="J38" s="117"/>
      <c r="K38" s="259" t="str">
        <f t="shared" si="1"/>
        <v/>
      </c>
      <c r="L38" s="161" t="str">
        <f t="shared" si="2"/>
        <v/>
      </c>
      <c r="M38" s="261" t="str">
        <f t="shared" si="3"/>
        <v/>
      </c>
      <c r="N38" s="262" t="str">
        <f t="shared" si="0"/>
        <v/>
      </c>
      <c r="O38" s="119"/>
    </row>
    <row r="39" spans="1:15" ht="20.100000000000001" customHeight="1" x14ac:dyDescent="0.25">
      <c r="A39" s="162">
        <v>33</v>
      </c>
      <c r="B39" s="158" t="str">
        <f>IF(Devis!B38="","",Devis!B38)</f>
        <v/>
      </c>
      <c r="C39" s="158" t="str">
        <f>IF(Devis!C38="","",Devis!C38)</f>
        <v/>
      </c>
      <c r="D39" s="158" t="str">
        <f>IF(Devis!D38="","",Devis!D38)</f>
        <v/>
      </c>
      <c r="E39" s="158" t="str">
        <f>IF(Devis!E38="","",Devis!E38)</f>
        <v/>
      </c>
      <c r="F39" s="158" t="str">
        <f>IF(Devis!F38="","",Devis!F38)</f>
        <v/>
      </c>
      <c r="G39" s="160" t="str">
        <f>IF(Devis!G38="","",Devis!G38)</f>
        <v/>
      </c>
      <c r="H39" s="160" t="str">
        <f>IF(Devis!H38="","",Devis!H38)</f>
        <v/>
      </c>
      <c r="I39" s="160" t="str">
        <f>IF(Devis!I38="","",Devis!I38)</f>
        <v/>
      </c>
      <c r="J39" s="117"/>
      <c r="K39" s="259" t="str">
        <f t="shared" si="1"/>
        <v/>
      </c>
      <c r="L39" s="161" t="str">
        <f t="shared" si="2"/>
        <v/>
      </c>
      <c r="M39" s="261" t="str">
        <f t="shared" si="3"/>
        <v/>
      </c>
      <c r="N39" s="262" t="str">
        <f t="shared" si="0"/>
        <v/>
      </c>
      <c r="O39" s="119"/>
    </row>
    <row r="40" spans="1:15" ht="20.100000000000001" customHeight="1" x14ac:dyDescent="0.25">
      <c r="A40" s="162">
        <v>34</v>
      </c>
      <c r="B40" s="158" t="str">
        <f>IF(Devis!B39="","",Devis!B39)</f>
        <v/>
      </c>
      <c r="C40" s="158" t="str">
        <f>IF(Devis!C39="","",Devis!C39)</f>
        <v/>
      </c>
      <c r="D40" s="158" t="str">
        <f>IF(Devis!D39="","",Devis!D39)</f>
        <v/>
      </c>
      <c r="E40" s="158" t="str">
        <f>IF(Devis!E39="","",Devis!E39)</f>
        <v/>
      </c>
      <c r="F40" s="158" t="str">
        <f>IF(Devis!F39="","",Devis!F39)</f>
        <v/>
      </c>
      <c r="G40" s="160" t="str">
        <f>IF(Devis!G39="","",Devis!G39)</f>
        <v/>
      </c>
      <c r="H40" s="160" t="str">
        <f>IF(Devis!H39="","",Devis!H39)</f>
        <v/>
      </c>
      <c r="I40" s="160" t="str">
        <f>IF(Devis!I39="","",Devis!I39)</f>
        <v/>
      </c>
      <c r="J40" s="117"/>
      <c r="K40" s="259" t="str">
        <f t="shared" si="1"/>
        <v/>
      </c>
      <c r="L40" s="161" t="str">
        <f t="shared" si="2"/>
        <v/>
      </c>
      <c r="M40" s="261" t="str">
        <f t="shared" si="3"/>
        <v/>
      </c>
      <c r="N40" s="262" t="str">
        <f t="shared" si="0"/>
        <v/>
      </c>
      <c r="O40" s="119"/>
    </row>
    <row r="41" spans="1:15" ht="20.100000000000001" customHeight="1" x14ac:dyDescent="0.25">
      <c r="A41" s="162">
        <v>35</v>
      </c>
      <c r="B41" s="158" t="str">
        <f>IF(Devis!B40="","",Devis!B40)</f>
        <v/>
      </c>
      <c r="C41" s="158" t="str">
        <f>IF(Devis!C40="","",Devis!C40)</f>
        <v/>
      </c>
      <c r="D41" s="158" t="str">
        <f>IF(Devis!D40="","",Devis!D40)</f>
        <v/>
      </c>
      <c r="E41" s="158" t="str">
        <f>IF(Devis!E40="","",Devis!E40)</f>
        <v/>
      </c>
      <c r="F41" s="158" t="str">
        <f>IF(Devis!F40="","",Devis!F40)</f>
        <v/>
      </c>
      <c r="G41" s="160" t="str">
        <f>IF(Devis!G40="","",Devis!G40)</f>
        <v/>
      </c>
      <c r="H41" s="160" t="str">
        <f>IF(Devis!H40="","",Devis!H40)</f>
        <v/>
      </c>
      <c r="I41" s="160" t="str">
        <f>IF(Devis!I40="","",Devis!I40)</f>
        <v/>
      </c>
      <c r="J41" s="117"/>
      <c r="K41" s="259" t="str">
        <f t="shared" si="1"/>
        <v/>
      </c>
      <c r="L41" s="161" t="str">
        <f t="shared" si="2"/>
        <v/>
      </c>
      <c r="M41" s="261" t="str">
        <f t="shared" si="3"/>
        <v/>
      </c>
      <c r="N41" s="262" t="str">
        <f t="shared" si="0"/>
        <v/>
      </c>
      <c r="O41" s="119"/>
    </row>
    <row r="42" spans="1:15" ht="20.100000000000001" customHeight="1" x14ac:dyDescent="0.25">
      <c r="A42" s="162">
        <v>36</v>
      </c>
      <c r="B42" s="158" t="str">
        <f>IF(Devis!B41="","",Devis!B41)</f>
        <v/>
      </c>
      <c r="C42" s="158" t="str">
        <f>IF(Devis!C41="","",Devis!C41)</f>
        <v/>
      </c>
      <c r="D42" s="158" t="str">
        <f>IF(Devis!D41="","",Devis!D41)</f>
        <v/>
      </c>
      <c r="E42" s="158" t="str">
        <f>IF(Devis!E41="","",Devis!E41)</f>
        <v/>
      </c>
      <c r="F42" s="158" t="str">
        <f>IF(Devis!F41="","",Devis!F41)</f>
        <v/>
      </c>
      <c r="G42" s="160" t="str">
        <f>IF(Devis!G41="","",Devis!G41)</f>
        <v/>
      </c>
      <c r="H42" s="160" t="str">
        <f>IF(Devis!H41="","",Devis!H41)</f>
        <v/>
      </c>
      <c r="I42" s="160" t="str">
        <f>IF(Devis!I41="","",Devis!I41)</f>
        <v/>
      </c>
      <c r="J42" s="117"/>
      <c r="K42" s="259" t="str">
        <f t="shared" si="1"/>
        <v/>
      </c>
      <c r="L42" s="161" t="str">
        <f t="shared" si="2"/>
        <v/>
      </c>
      <c r="M42" s="261" t="str">
        <f t="shared" si="3"/>
        <v/>
      </c>
      <c r="N42" s="262" t="str">
        <f t="shared" si="0"/>
        <v/>
      </c>
      <c r="O42" s="119"/>
    </row>
    <row r="43" spans="1:15" ht="20.100000000000001" customHeight="1" x14ac:dyDescent="0.25">
      <c r="A43" s="162">
        <v>37</v>
      </c>
      <c r="B43" s="158" t="str">
        <f>IF(Devis!B42="","",Devis!B42)</f>
        <v/>
      </c>
      <c r="C43" s="158" t="str">
        <f>IF(Devis!C42="","",Devis!C42)</f>
        <v/>
      </c>
      <c r="D43" s="158" t="str">
        <f>IF(Devis!D42="","",Devis!D42)</f>
        <v/>
      </c>
      <c r="E43" s="158" t="str">
        <f>IF(Devis!E42="","",Devis!E42)</f>
        <v/>
      </c>
      <c r="F43" s="158" t="str">
        <f>IF(Devis!F42="","",Devis!F42)</f>
        <v/>
      </c>
      <c r="G43" s="160" t="str">
        <f>IF(Devis!G42="","",Devis!G42)</f>
        <v/>
      </c>
      <c r="H43" s="160" t="str">
        <f>IF(Devis!H42="","",Devis!H42)</f>
        <v/>
      </c>
      <c r="I43" s="160" t="str">
        <f>IF(Devis!I42="","",Devis!I42)</f>
        <v/>
      </c>
      <c r="J43" s="117"/>
      <c r="K43" s="259" t="str">
        <f t="shared" si="1"/>
        <v/>
      </c>
      <c r="L43" s="161" t="str">
        <f t="shared" si="2"/>
        <v/>
      </c>
      <c r="M43" s="261" t="str">
        <f t="shared" si="3"/>
        <v/>
      </c>
      <c r="N43" s="262" t="str">
        <f t="shared" si="0"/>
        <v/>
      </c>
      <c r="O43" s="119"/>
    </row>
    <row r="44" spans="1:15" ht="20.100000000000001" customHeight="1" x14ac:dyDescent="0.25">
      <c r="A44" s="162">
        <v>38</v>
      </c>
      <c r="B44" s="158" t="str">
        <f>IF(Devis!B43="","",Devis!B43)</f>
        <v/>
      </c>
      <c r="C44" s="158" t="str">
        <f>IF(Devis!C43="","",Devis!C43)</f>
        <v/>
      </c>
      <c r="D44" s="158" t="str">
        <f>IF(Devis!D43="","",Devis!D43)</f>
        <v/>
      </c>
      <c r="E44" s="158" t="str">
        <f>IF(Devis!E43="","",Devis!E43)</f>
        <v/>
      </c>
      <c r="F44" s="158" t="str">
        <f>IF(Devis!F43="","",Devis!F43)</f>
        <v/>
      </c>
      <c r="G44" s="160" t="str">
        <f>IF(Devis!G43="","",Devis!G43)</f>
        <v/>
      </c>
      <c r="H44" s="160" t="str">
        <f>IF(Devis!H43="","",Devis!H43)</f>
        <v/>
      </c>
      <c r="I44" s="160" t="str">
        <f>IF(Devis!I43="","",Devis!I43)</f>
        <v/>
      </c>
      <c r="J44" s="117"/>
      <c r="K44" s="259" t="str">
        <f t="shared" si="1"/>
        <v/>
      </c>
      <c r="L44" s="161" t="str">
        <f t="shared" si="2"/>
        <v/>
      </c>
      <c r="M44" s="261" t="str">
        <f t="shared" si="3"/>
        <v/>
      </c>
      <c r="N44" s="262" t="str">
        <f t="shared" si="0"/>
        <v/>
      </c>
      <c r="O44" s="119"/>
    </row>
    <row r="45" spans="1:15" ht="20.100000000000001" customHeight="1" x14ac:dyDescent="0.25">
      <c r="A45" s="162">
        <v>39</v>
      </c>
      <c r="B45" s="158" t="str">
        <f>IF(Devis!B44="","",Devis!B44)</f>
        <v/>
      </c>
      <c r="C45" s="158" t="str">
        <f>IF(Devis!C44="","",Devis!C44)</f>
        <v/>
      </c>
      <c r="D45" s="158" t="str">
        <f>IF(Devis!D44="","",Devis!D44)</f>
        <v/>
      </c>
      <c r="E45" s="158" t="str">
        <f>IF(Devis!E44="","",Devis!E44)</f>
        <v/>
      </c>
      <c r="F45" s="158" t="str">
        <f>IF(Devis!F44="","",Devis!F44)</f>
        <v/>
      </c>
      <c r="G45" s="160" t="str">
        <f>IF(Devis!G44="","",Devis!G44)</f>
        <v/>
      </c>
      <c r="H45" s="160" t="str">
        <f>IF(Devis!H44="","",Devis!H44)</f>
        <v/>
      </c>
      <c r="I45" s="160" t="str">
        <f>IF(Devis!I44="","",Devis!I44)</f>
        <v/>
      </c>
      <c r="J45" s="117"/>
      <c r="K45" s="259" t="str">
        <f t="shared" si="1"/>
        <v/>
      </c>
      <c r="L45" s="161" t="str">
        <f t="shared" si="2"/>
        <v/>
      </c>
      <c r="M45" s="261" t="str">
        <f t="shared" si="3"/>
        <v/>
      </c>
      <c r="N45" s="262" t="str">
        <f t="shared" si="0"/>
        <v/>
      </c>
      <c r="O45" s="119"/>
    </row>
    <row r="46" spans="1:15" ht="20.100000000000001" customHeight="1" x14ac:dyDescent="0.25">
      <c r="A46" s="162">
        <v>40</v>
      </c>
      <c r="B46" s="158" t="str">
        <f>IF(Devis!B45="","",Devis!B45)</f>
        <v/>
      </c>
      <c r="C46" s="158" t="str">
        <f>IF(Devis!C45="","",Devis!C45)</f>
        <v/>
      </c>
      <c r="D46" s="158" t="str">
        <f>IF(Devis!D45="","",Devis!D45)</f>
        <v/>
      </c>
      <c r="E46" s="158" t="str">
        <f>IF(Devis!E45="","",Devis!E45)</f>
        <v/>
      </c>
      <c r="F46" s="158" t="str">
        <f>IF(Devis!F45="","",Devis!F45)</f>
        <v/>
      </c>
      <c r="G46" s="160" t="str">
        <f>IF(Devis!G45="","",Devis!G45)</f>
        <v/>
      </c>
      <c r="H46" s="160" t="str">
        <f>IF(Devis!H45="","",Devis!H45)</f>
        <v/>
      </c>
      <c r="I46" s="160" t="str">
        <f>IF(Devis!I45="","",Devis!I45)</f>
        <v/>
      </c>
      <c r="J46" s="117"/>
      <c r="K46" s="259" t="str">
        <f t="shared" si="1"/>
        <v/>
      </c>
      <c r="L46" s="161" t="str">
        <f t="shared" si="2"/>
        <v/>
      </c>
      <c r="M46" s="261" t="str">
        <f t="shared" si="3"/>
        <v/>
      </c>
      <c r="N46" s="262" t="str">
        <f t="shared" si="0"/>
        <v/>
      </c>
      <c r="O46" s="119"/>
    </row>
    <row r="47" spans="1:15" ht="20.100000000000001" customHeight="1" x14ac:dyDescent="0.25">
      <c r="A47" s="162">
        <v>41</v>
      </c>
      <c r="B47" s="158" t="str">
        <f>IF(Devis!B46="","",Devis!B46)</f>
        <v/>
      </c>
      <c r="C47" s="158" t="str">
        <f>IF(Devis!C46="","",Devis!C46)</f>
        <v/>
      </c>
      <c r="D47" s="158" t="str">
        <f>IF(Devis!D46="","",Devis!D46)</f>
        <v/>
      </c>
      <c r="E47" s="158" t="str">
        <f>IF(Devis!E46="","",Devis!E46)</f>
        <v/>
      </c>
      <c r="F47" s="158" t="str">
        <f>IF(Devis!F46="","",Devis!F46)</f>
        <v/>
      </c>
      <c r="G47" s="160" t="str">
        <f>IF(Devis!G46="","",Devis!G46)</f>
        <v/>
      </c>
      <c r="H47" s="160" t="str">
        <f>IF(Devis!H46="","",Devis!H46)</f>
        <v/>
      </c>
      <c r="I47" s="160" t="str">
        <f>IF(Devis!I46="","",Devis!I46)</f>
        <v/>
      </c>
      <c r="J47" s="117"/>
      <c r="K47" s="259" t="str">
        <f t="shared" si="1"/>
        <v/>
      </c>
      <c r="L47" s="161" t="str">
        <f t="shared" si="2"/>
        <v/>
      </c>
      <c r="M47" s="261" t="str">
        <f t="shared" si="3"/>
        <v/>
      </c>
      <c r="N47" s="262" t="str">
        <f t="shared" si="0"/>
        <v/>
      </c>
      <c r="O47" s="119"/>
    </row>
    <row r="48" spans="1:15" ht="20.100000000000001" customHeight="1" x14ac:dyDescent="0.25">
      <c r="A48" s="162">
        <v>42</v>
      </c>
      <c r="B48" s="158" t="str">
        <f>IF(Devis!B47="","",Devis!B47)</f>
        <v/>
      </c>
      <c r="C48" s="158" t="str">
        <f>IF(Devis!C47="","",Devis!C47)</f>
        <v/>
      </c>
      <c r="D48" s="158" t="str">
        <f>IF(Devis!D47="","",Devis!D47)</f>
        <v/>
      </c>
      <c r="E48" s="158" t="str">
        <f>IF(Devis!E47="","",Devis!E47)</f>
        <v/>
      </c>
      <c r="F48" s="158" t="str">
        <f>IF(Devis!F47="","",Devis!F47)</f>
        <v/>
      </c>
      <c r="G48" s="160" t="str">
        <f>IF(Devis!G47="","",Devis!G47)</f>
        <v/>
      </c>
      <c r="H48" s="160" t="str">
        <f>IF(Devis!H47="","",Devis!H47)</f>
        <v/>
      </c>
      <c r="I48" s="160" t="str">
        <f>IF(Devis!I47="","",Devis!I47)</f>
        <v/>
      </c>
      <c r="J48" s="117"/>
      <c r="K48" s="259" t="str">
        <f t="shared" si="1"/>
        <v/>
      </c>
      <c r="L48" s="161" t="str">
        <f t="shared" si="2"/>
        <v/>
      </c>
      <c r="M48" s="261" t="str">
        <f t="shared" si="3"/>
        <v/>
      </c>
      <c r="N48" s="262" t="str">
        <f t="shared" si="0"/>
        <v/>
      </c>
      <c r="O48" s="119"/>
    </row>
    <row r="49" spans="1:15" ht="20.100000000000001" customHeight="1" x14ac:dyDescent="0.25">
      <c r="A49" s="162">
        <v>43</v>
      </c>
      <c r="B49" s="158" t="str">
        <f>IF(Devis!B48="","",Devis!B48)</f>
        <v/>
      </c>
      <c r="C49" s="158" t="str">
        <f>IF(Devis!C48="","",Devis!C48)</f>
        <v/>
      </c>
      <c r="D49" s="158" t="str">
        <f>IF(Devis!D48="","",Devis!D48)</f>
        <v/>
      </c>
      <c r="E49" s="158" t="str">
        <f>IF(Devis!E48="","",Devis!E48)</f>
        <v/>
      </c>
      <c r="F49" s="158" t="str">
        <f>IF(Devis!F48="","",Devis!F48)</f>
        <v/>
      </c>
      <c r="G49" s="160" t="str">
        <f>IF(Devis!G48="","",Devis!G48)</f>
        <v/>
      </c>
      <c r="H49" s="160" t="str">
        <f>IF(Devis!H48="","",Devis!H48)</f>
        <v/>
      </c>
      <c r="I49" s="160" t="str">
        <f>IF(Devis!I48="","",Devis!I48)</f>
        <v/>
      </c>
      <c r="J49" s="117"/>
      <c r="K49" s="259" t="str">
        <f t="shared" si="1"/>
        <v/>
      </c>
      <c r="L49" s="161" t="str">
        <f t="shared" si="2"/>
        <v/>
      </c>
      <c r="M49" s="261" t="str">
        <f t="shared" si="3"/>
        <v/>
      </c>
      <c r="N49" s="262" t="str">
        <f t="shared" si="0"/>
        <v/>
      </c>
      <c r="O49" s="119"/>
    </row>
    <row r="50" spans="1:15" ht="20.100000000000001" customHeight="1" x14ac:dyDescent="0.25">
      <c r="A50" s="162">
        <v>44</v>
      </c>
      <c r="B50" s="158" t="str">
        <f>IF(Devis!B49="","",Devis!B49)</f>
        <v/>
      </c>
      <c r="C50" s="158" t="str">
        <f>IF(Devis!C49="","",Devis!C49)</f>
        <v/>
      </c>
      <c r="D50" s="158" t="str">
        <f>IF(Devis!D49="","",Devis!D49)</f>
        <v/>
      </c>
      <c r="E50" s="158" t="str">
        <f>IF(Devis!E49="","",Devis!E49)</f>
        <v/>
      </c>
      <c r="F50" s="158" t="str">
        <f>IF(Devis!F49="","",Devis!F49)</f>
        <v/>
      </c>
      <c r="G50" s="160" t="str">
        <f>IF(Devis!G49="","",Devis!G49)</f>
        <v/>
      </c>
      <c r="H50" s="160" t="str">
        <f>IF(Devis!H49="","",Devis!H49)</f>
        <v/>
      </c>
      <c r="I50" s="160" t="str">
        <f>IF(Devis!I49="","",Devis!I49)</f>
        <v/>
      </c>
      <c r="J50" s="117"/>
      <c r="K50" s="259" t="str">
        <f t="shared" si="1"/>
        <v/>
      </c>
      <c r="L50" s="161" t="str">
        <f t="shared" si="2"/>
        <v/>
      </c>
      <c r="M50" s="261" t="str">
        <f t="shared" si="3"/>
        <v/>
      </c>
      <c r="N50" s="262" t="str">
        <f t="shared" si="0"/>
        <v/>
      </c>
      <c r="O50" s="119"/>
    </row>
    <row r="51" spans="1:15" ht="20.100000000000001" customHeight="1" x14ac:dyDescent="0.25">
      <c r="A51" s="162">
        <v>45</v>
      </c>
      <c r="B51" s="158" t="str">
        <f>IF(Devis!B50="","",Devis!B50)</f>
        <v/>
      </c>
      <c r="C51" s="158" t="str">
        <f>IF(Devis!C50="","",Devis!C50)</f>
        <v/>
      </c>
      <c r="D51" s="158" t="str">
        <f>IF(Devis!D50="","",Devis!D50)</f>
        <v/>
      </c>
      <c r="E51" s="158" t="str">
        <f>IF(Devis!E50="","",Devis!E50)</f>
        <v/>
      </c>
      <c r="F51" s="158" t="str">
        <f>IF(Devis!F50="","",Devis!F50)</f>
        <v/>
      </c>
      <c r="G51" s="160" t="str">
        <f>IF(Devis!G50="","",Devis!G50)</f>
        <v/>
      </c>
      <c r="H51" s="160" t="str">
        <f>IF(Devis!H50="","",Devis!H50)</f>
        <v/>
      </c>
      <c r="I51" s="160" t="str">
        <f>IF(Devis!I50="","",Devis!I50)</f>
        <v/>
      </c>
      <c r="J51" s="117"/>
      <c r="K51" s="259" t="str">
        <f t="shared" si="1"/>
        <v/>
      </c>
      <c r="L51" s="161" t="str">
        <f t="shared" si="2"/>
        <v/>
      </c>
      <c r="M51" s="261" t="str">
        <f t="shared" si="3"/>
        <v/>
      </c>
      <c r="N51" s="262" t="str">
        <f t="shared" si="0"/>
        <v/>
      </c>
      <c r="O51" s="119"/>
    </row>
    <row r="52" spans="1:15" ht="20.100000000000001" customHeight="1" x14ac:dyDescent="0.25">
      <c r="A52" s="162">
        <v>46</v>
      </c>
      <c r="B52" s="158" t="str">
        <f>IF(Devis!B51="","",Devis!B51)</f>
        <v/>
      </c>
      <c r="C52" s="158" t="str">
        <f>IF(Devis!C51="","",Devis!C51)</f>
        <v/>
      </c>
      <c r="D52" s="158" t="str">
        <f>IF(Devis!D51="","",Devis!D51)</f>
        <v/>
      </c>
      <c r="E52" s="158" t="str">
        <f>IF(Devis!E51="","",Devis!E51)</f>
        <v/>
      </c>
      <c r="F52" s="158" t="str">
        <f>IF(Devis!F51="","",Devis!F51)</f>
        <v/>
      </c>
      <c r="G52" s="160" t="str">
        <f>IF(Devis!G51="","",Devis!G51)</f>
        <v/>
      </c>
      <c r="H52" s="160" t="str">
        <f>IF(Devis!H51="","",Devis!H51)</f>
        <v/>
      </c>
      <c r="I52" s="160" t="str">
        <f>IF(Devis!I51="","",Devis!I51)</f>
        <v/>
      </c>
      <c r="J52" s="117"/>
      <c r="K52" s="259" t="str">
        <f t="shared" si="1"/>
        <v/>
      </c>
      <c r="L52" s="161" t="str">
        <f t="shared" si="2"/>
        <v/>
      </c>
      <c r="M52" s="261" t="str">
        <f t="shared" si="3"/>
        <v/>
      </c>
      <c r="N52" s="262" t="str">
        <f t="shared" si="0"/>
        <v/>
      </c>
      <c r="O52" s="119"/>
    </row>
    <row r="53" spans="1:15" ht="20.100000000000001" customHeight="1" x14ac:dyDescent="0.25">
      <c r="A53" s="162">
        <v>47</v>
      </c>
      <c r="B53" s="158" t="str">
        <f>IF(Devis!B52="","",Devis!B52)</f>
        <v/>
      </c>
      <c r="C53" s="158" t="str">
        <f>IF(Devis!C52="","",Devis!C52)</f>
        <v/>
      </c>
      <c r="D53" s="158" t="str">
        <f>IF(Devis!D52="","",Devis!D52)</f>
        <v/>
      </c>
      <c r="E53" s="158" t="str">
        <f>IF(Devis!E52="","",Devis!E52)</f>
        <v/>
      </c>
      <c r="F53" s="158" t="str">
        <f>IF(Devis!F52="","",Devis!F52)</f>
        <v/>
      </c>
      <c r="G53" s="160" t="str">
        <f>IF(Devis!G52="","",Devis!G52)</f>
        <v/>
      </c>
      <c r="H53" s="160" t="str">
        <f>IF(Devis!H52="","",Devis!H52)</f>
        <v/>
      </c>
      <c r="I53" s="160" t="str">
        <f>IF(Devis!I52="","",Devis!I52)</f>
        <v/>
      </c>
      <c r="J53" s="117"/>
      <c r="K53" s="259" t="str">
        <f t="shared" si="1"/>
        <v/>
      </c>
      <c r="L53" s="161" t="str">
        <f t="shared" si="2"/>
        <v/>
      </c>
      <c r="M53" s="261" t="str">
        <f t="shared" si="3"/>
        <v/>
      </c>
      <c r="N53" s="262" t="str">
        <f t="shared" si="0"/>
        <v/>
      </c>
      <c r="O53" s="119"/>
    </row>
    <row r="54" spans="1:15" ht="20.100000000000001" customHeight="1" x14ac:dyDescent="0.25">
      <c r="A54" s="162">
        <v>48</v>
      </c>
      <c r="B54" s="158" t="str">
        <f>IF(Devis!B53="","",Devis!B53)</f>
        <v/>
      </c>
      <c r="C54" s="158" t="str">
        <f>IF(Devis!C53="","",Devis!C53)</f>
        <v/>
      </c>
      <c r="D54" s="158" t="str">
        <f>IF(Devis!D53="","",Devis!D53)</f>
        <v/>
      </c>
      <c r="E54" s="158" t="str">
        <f>IF(Devis!E53="","",Devis!E53)</f>
        <v/>
      </c>
      <c r="F54" s="158" t="str">
        <f>IF(Devis!F53="","",Devis!F53)</f>
        <v/>
      </c>
      <c r="G54" s="160" t="str">
        <f>IF(Devis!G53="","",Devis!G53)</f>
        <v/>
      </c>
      <c r="H54" s="160" t="str">
        <f>IF(Devis!H53="","",Devis!H53)</f>
        <v/>
      </c>
      <c r="I54" s="160" t="str">
        <f>IF(Devis!I53="","",Devis!I53)</f>
        <v/>
      </c>
      <c r="J54" s="117"/>
      <c r="K54" s="259" t="str">
        <f t="shared" si="1"/>
        <v/>
      </c>
      <c r="L54" s="161" t="str">
        <f t="shared" si="2"/>
        <v/>
      </c>
      <c r="M54" s="261" t="str">
        <f t="shared" si="3"/>
        <v/>
      </c>
      <c r="N54" s="262" t="str">
        <f t="shared" si="0"/>
        <v/>
      </c>
      <c r="O54" s="119"/>
    </row>
    <row r="55" spans="1:15" ht="20.100000000000001" customHeight="1" x14ac:dyDescent="0.25">
      <c r="A55" s="162">
        <v>49</v>
      </c>
      <c r="B55" s="158" t="str">
        <f>IF(Devis!B54="","",Devis!B54)</f>
        <v/>
      </c>
      <c r="C55" s="158" t="str">
        <f>IF(Devis!C54="","",Devis!C54)</f>
        <v/>
      </c>
      <c r="D55" s="158" t="str">
        <f>IF(Devis!D54="","",Devis!D54)</f>
        <v/>
      </c>
      <c r="E55" s="158" t="str">
        <f>IF(Devis!E54="","",Devis!E54)</f>
        <v/>
      </c>
      <c r="F55" s="158" t="str">
        <f>IF(Devis!F54="","",Devis!F54)</f>
        <v/>
      </c>
      <c r="G55" s="160" t="str">
        <f>IF(Devis!G54="","",Devis!G54)</f>
        <v/>
      </c>
      <c r="H55" s="160" t="str">
        <f>IF(Devis!H54="","",Devis!H54)</f>
        <v/>
      </c>
      <c r="I55" s="160" t="str">
        <f>IF(Devis!I54="","",Devis!I54)</f>
        <v/>
      </c>
      <c r="J55" s="117"/>
      <c r="K55" s="259" t="str">
        <f t="shared" si="1"/>
        <v/>
      </c>
      <c r="L55" s="161" t="str">
        <f t="shared" si="2"/>
        <v/>
      </c>
      <c r="M55" s="261" t="str">
        <f t="shared" si="3"/>
        <v/>
      </c>
      <c r="N55" s="262" t="str">
        <f t="shared" si="0"/>
        <v/>
      </c>
      <c r="O55" s="119"/>
    </row>
    <row r="56" spans="1:15" ht="20.100000000000001" customHeight="1" x14ac:dyDescent="0.25">
      <c r="A56" s="162">
        <v>50</v>
      </c>
      <c r="B56" s="158" t="str">
        <f>IF(Devis!B55="","",Devis!B55)</f>
        <v/>
      </c>
      <c r="C56" s="158" t="str">
        <f>IF(Devis!C55="","",Devis!C55)</f>
        <v/>
      </c>
      <c r="D56" s="158" t="str">
        <f>IF(Devis!D55="","",Devis!D55)</f>
        <v/>
      </c>
      <c r="E56" s="158" t="str">
        <f>IF(Devis!E55="","",Devis!E55)</f>
        <v/>
      </c>
      <c r="F56" s="158" t="str">
        <f>IF(Devis!F55="","",Devis!F55)</f>
        <v/>
      </c>
      <c r="G56" s="160" t="str">
        <f>IF(Devis!G55="","",Devis!G55)</f>
        <v/>
      </c>
      <c r="H56" s="160" t="str">
        <f>IF(Devis!H55="","",Devis!H55)</f>
        <v/>
      </c>
      <c r="I56" s="160" t="str">
        <f>IF(Devis!I55="","",Devis!I55)</f>
        <v/>
      </c>
      <c r="J56" s="117"/>
      <c r="K56" s="259" t="str">
        <f t="shared" si="1"/>
        <v/>
      </c>
      <c r="L56" s="161" t="str">
        <f t="shared" si="2"/>
        <v/>
      </c>
      <c r="M56" s="261" t="str">
        <f t="shared" si="3"/>
        <v/>
      </c>
      <c r="N56" s="262" t="str">
        <f t="shared" si="0"/>
        <v/>
      </c>
      <c r="O56" s="119"/>
    </row>
    <row r="57" spans="1:15" ht="20.100000000000001" customHeight="1" x14ac:dyDescent="0.25">
      <c r="A57" s="162">
        <v>51</v>
      </c>
      <c r="B57" s="158" t="str">
        <f>IF(Devis!B56="","",Devis!B56)</f>
        <v/>
      </c>
      <c r="C57" s="158" t="str">
        <f>IF(Devis!C56="","",Devis!C56)</f>
        <v/>
      </c>
      <c r="D57" s="158" t="str">
        <f>IF(Devis!D56="","",Devis!D56)</f>
        <v/>
      </c>
      <c r="E57" s="158" t="str">
        <f>IF(Devis!E56="","",Devis!E56)</f>
        <v/>
      </c>
      <c r="F57" s="158" t="str">
        <f>IF(Devis!F56="","",Devis!F56)</f>
        <v/>
      </c>
      <c r="G57" s="160" t="str">
        <f>IF(Devis!G56="","",Devis!G56)</f>
        <v/>
      </c>
      <c r="H57" s="160" t="str">
        <f>IF(Devis!H56="","",Devis!H56)</f>
        <v/>
      </c>
      <c r="I57" s="160" t="str">
        <f>IF(Devis!I56="","",Devis!I56)</f>
        <v/>
      </c>
      <c r="J57" s="117"/>
      <c r="K57" s="259" t="str">
        <f t="shared" si="1"/>
        <v/>
      </c>
      <c r="L57" s="161" t="str">
        <f t="shared" si="2"/>
        <v/>
      </c>
      <c r="M57" s="261" t="str">
        <f t="shared" si="3"/>
        <v/>
      </c>
      <c r="N57" s="262" t="str">
        <f t="shared" si="0"/>
        <v/>
      </c>
      <c r="O57" s="119"/>
    </row>
    <row r="58" spans="1:15" ht="20.100000000000001" customHeight="1" x14ac:dyDescent="0.25">
      <c r="A58" s="162">
        <v>52</v>
      </c>
      <c r="B58" s="158" t="str">
        <f>IF(Devis!B57="","",Devis!B57)</f>
        <v/>
      </c>
      <c r="C58" s="158" t="str">
        <f>IF(Devis!C57="","",Devis!C57)</f>
        <v/>
      </c>
      <c r="D58" s="158" t="str">
        <f>IF(Devis!D57="","",Devis!D57)</f>
        <v/>
      </c>
      <c r="E58" s="158" t="str">
        <f>IF(Devis!E57="","",Devis!E57)</f>
        <v/>
      </c>
      <c r="F58" s="158" t="str">
        <f>IF(Devis!F57="","",Devis!F57)</f>
        <v/>
      </c>
      <c r="G58" s="160" t="str">
        <f>IF(Devis!G57="","",Devis!G57)</f>
        <v/>
      </c>
      <c r="H58" s="160" t="str">
        <f>IF(Devis!H57="","",Devis!H57)</f>
        <v/>
      </c>
      <c r="I58" s="160" t="str">
        <f>IF(Devis!I57="","",Devis!I57)</f>
        <v/>
      </c>
      <c r="J58" s="117"/>
      <c r="K58" s="259" t="str">
        <f t="shared" si="1"/>
        <v/>
      </c>
      <c r="L58" s="161" t="str">
        <f t="shared" si="2"/>
        <v/>
      </c>
      <c r="M58" s="261" t="str">
        <f t="shared" si="3"/>
        <v/>
      </c>
      <c r="N58" s="262" t="str">
        <f t="shared" si="0"/>
        <v/>
      </c>
      <c r="O58" s="119"/>
    </row>
    <row r="59" spans="1:15" ht="20.100000000000001" customHeight="1" x14ac:dyDescent="0.25">
      <c r="A59" s="162">
        <v>53</v>
      </c>
      <c r="B59" s="158" t="str">
        <f>IF(Devis!B58="","",Devis!B58)</f>
        <v/>
      </c>
      <c r="C59" s="158" t="str">
        <f>IF(Devis!C58="","",Devis!C58)</f>
        <v/>
      </c>
      <c r="D59" s="158" t="str">
        <f>IF(Devis!D58="","",Devis!D58)</f>
        <v/>
      </c>
      <c r="E59" s="158" t="str">
        <f>IF(Devis!E58="","",Devis!E58)</f>
        <v/>
      </c>
      <c r="F59" s="158" t="str">
        <f>IF(Devis!F58="","",Devis!F58)</f>
        <v/>
      </c>
      <c r="G59" s="160" t="str">
        <f>IF(Devis!G58="","",Devis!G58)</f>
        <v/>
      </c>
      <c r="H59" s="160" t="str">
        <f>IF(Devis!H58="","",Devis!H58)</f>
        <v/>
      </c>
      <c r="I59" s="160" t="str">
        <f>IF(Devis!I58="","",Devis!I58)</f>
        <v/>
      </c>
      <c r="J59" s="117"/>
      <c r="K59" s="259" t="str">
        <f t="shared" si="1"/>
        <v/>
      </c>
      <c r="L59" s="161" t="str">
        <f t="shared" si="2"/>
        <v/>
      </c>
      <c r="M59" s="261" t="str">
        <f t="shared" si="3"/>
        <v/>
      </c>
      <c r="N59" s="262" t="str">
        <f t="shared" si="0"/>
        <v/>
      </c>
      <c r="O59" s="119"/>
    </row>
    <row r="60" spans="1:15" ht="20.100000000000001" customHeight="1" x14ac:dyDescent="0.25">
      <c r="A60" s="162">
        <v>54</v>
      </c>
      <c r="B60" s="158" t="str">
        <f>IF(Devis!B59="","",Devis!B59)</f>
        <v/>
      </c>
      <c r="C60" s="158" t="str">
        <f>IF(Devis!C59="","",Devis!C59)</f>
        <v/>
      </c>
      <c r="D60" s="158" t="str">
        <f>IF(Devis!D59="","",Devis!D59)</f>
        <v/>
      </c>
      <c r="E60" s="158" t="str">
        <f>IF(Devis!E59="","",Devis!E59)</f>
        <v/>
      </c>
      <c r="F60" s="158" t="str">
        <f>IF(Devis!F59="","",Devis!F59)</f>
        <v/>
      </c>
      <c r="G60" s="160" t="str">
        <f>IF(Devis!G59="","",Devis!G59)</f>
        <v/>
      </c>
      <c r="H60" s="160" t="str">
        <f>IF(Devis!H59="","",Devis!H59)</f>
        <v/>
      </c>
      <c r="I60" s="160" t="str">
        <f>IF(Devis!I59="","",Devis!I59)</f>
        <v/>
      </c>
      <c r="J60" s="117"/>
      <c r="K60" s="259" t="str">
        <f t="shared" si="1"/>
        <v/>
      </c>
      <c r="L60" s="161" t="str">
        <f t="shared" si="2"/>
        <v/>
      </c>
      <c r="M60" s="261" t="str">
        <f t="shared" si="3"/>
        <v/>
      </c>
      <c r="N60" s="262" t="str">
        <f t="shared" si="0"/>
        <v/>
      </c>
      <c r="O60" s="119"/>
    </row>
    <row r="61" spans="1:15" ht="20.100000000000001" customHeight="1" x14ac:dyDescent="0.25">
      <c r="A61" s="162">
        <v>55</v>
      </c>
      <c r="B61" s="158" t="str">
        <f>IF(Devis!B60="","",Devis!B60)</f>
        <v/>
      </c>
      <c r="C61" s="158" t="str">
        <f>IF(Devis!C60="","",Devis!C60)</f>
        <v/>
      </c>
      <c r="D61" s="158" t="str">
        <f>IF(Devis!D60="","",Devis!D60)</f>
        <v/>
      </c>
      <c r="E61" s="158" t="str">
        <f>IF(Devis!E60="","",Devis!E60)</f>
        <v/>
      </c>
      <c r="F61" s="158" t="str">
        <f>IF(Devis!F60="","",Devis!F60)</f>
        <v/>
      </c>
      <c r="G61" s="160" t="str">
        <f>IF(Devis!G60="","",Devis!G60)</f>
        <v/>
      </c>
      <c r="H61" s="160" t="str">
        <f>IF(Devis!H60="","",Devis!H60)</f>
        <v/>
      </c>
      <c r="I61" s="160" t="str">
        <f>IF(Devis!I60="","",Devis!I60)</f>
        <v/>
      </c>
      <c r="J61" s="117"/>
      <c r="K61" s="259" t="str">
        <f t="shared" si="1"/>
        <v/>
      </c>
      <c r="L61" s="161" t="str">
        <f t="shared" si="2"/>
        <v/>
      </c>
      <c r="M61" s="261" t="str">
        <f t="shared" si="3"/>
        <v/>
      </c>
      <c r="N61" s="262" t="str">
        <f t="shared" si="0"/>
        <v/>
      </c>
      <c r="O61" s="119"/>
    </row>
    <row r="62" spans="1:15" ht="20.100000000000001" customHeight="1" x14ac:dyDescent="0.25">
      <c r="A62" s="162">
        <v>56</v>
      </c>
      <c r="B62" s="158" t="str">
        <f>IF(Devis!B61="","",Devis!B61)</f>
        <v/>
      </c>
      <c r="C62" s="158" t="str">
        <f>IF(Devis!C61="","",Devis!C61)</f>
        <v/>
      </c>
      <c r="D62" s="158" t="str">
        <f>IF(Devis!D61="","",Devis!D61)</f>
        <v/>
      </c>
      <c r="E62" s="158" t="str">
        <f>IF(Devis!E61="","",Devis!E61)</f>
        <v/>
      </c>
      <c r="F62" s="158" t="str">
        <f>IF(Devis!F61="","",Devis!F61)</f>
        <v/>
      </c>
      <c r="G62" s="160" t="str">
        <f>IF(Devis!G61="","",Devis!G61)</f>
        <v/>
      </c>
      <c r="H62" s="160" t="str">
        <f>IF(Devis!H61="","",Devis!H61)</f>
        <v/>
      </c>
      <c r="I62" s="160" t="str">
        <f>IF(Devis!I61="","",Devis!I61)</f>
        <v/>
      </c>
      <c r="J62" s="117"/>
      <c r="K62" s="259" t="str">
        <f t="shared" si="1"/>
        <v/>
      </c>
      <c r="L62" s="161" t="str">
        <f t="shared" si="2"/>
        <v/>
      </c>
      <c r="M62" s="261" t="str">
        <f t="shared" si="3"/>
        <v/>
      </c>
      <c r="N62" s="262" t="str">
        <f t="shared" si="0"/>
        <v/>
      </c>
      <c r="O62" s="119"/>
    </row>
    <row r="63" spans="1:15" ht="20.100000000000001" customHeight="1" x14ac:dyDescent="0.25">
      <c r="A63" s="162">
        <v>57</v>
      </c>
      <c r="B63" s="158" t="str">
        <f>IF(Devis!B62="","",Devis!B62)</f>
        <v/>
      </c>
      <c r="C63" s="158" t="str">
        <f>IF(Devis!C62="","",Devis!C62)</f>
        <v/>
      </c>
      <c r="D63" s="158" t="str">
        <f>IF(Devis!D62="","",Devis!D62)</f>
        <v/>
      </c>
      <c r="E63" s="158" t="str">
        <f>IF(Devis!E62="","",Devis!E62)</f>
        <v/>
      </c>
      <c r="F63" s="158" t="str">
        <f>IF(Devis!F62="","",Devis!F62)</f>
        <v/>
      </c>
      <c r="G63" s="160" t="str">
        <f>IF(Devis!G62="","",Devis!G62)</f>
        <v/>
      </c>
      <c r="H63" s="160" t="str">
        <f>IF(Devis!H62="","",Devis!H62)</f>
        <v/>
      </c>
      <c r="I63" s="160" t="str">
        <f>IF(Devis!I62="","",Devis!I62)</f>
        <v/>
      </c>
      <c r="J63" s="117"/>
      <c r="K63" s="259" t="str">
        <f t="shared" si="1"/>
        <v/>
      </c>
      <c r="L63" s="161" t="str">
        <f t="shared" si="2"/>
        <v/>
      </c>
      <c r="M63" s="261" t="str">
        <f t="shared" si="3"/>
        <v/>
      </c>
      <c r="N63" s="262" t="str">
        <f t="shared" si="0"/>
        <v/>
      </c>
      <c r="O63" s="119"/>
    </row>
    <row r="64" spans="1:15" ht="20.100000000000001" customHeight="1" x14ac:dyDescent="0.25">
      <c r="A64" s="162">
        <v>58</v>
      </c>
      <c r="B64" s="158" t="str">
        <f>IF(Devis!B63="","",Devis!B63)</f>
        <v/>
      </c>
      <c r="C64" s="158" t="str">
        <f>IF(Devis!C63="","",Devis!C63)</f>
        <v/>
      </c>
      <c r="D64" s="158" t="str">
        <f>IF(Devis!D63="","",Devis!D63)</f>
        <v/>
      </c>
      <c r="E64" s="158" t="str">
        <f>IF(Devis!E63="","",Devis!E63)</f>
        <v/>
      </c>
      <c r="F64" s="158" t="str">
        <f>IF(Devis!F63="","",Devis!F63)</f>
        <v/>
      </c>
      <c r="G64" s="160" t="str">
        <f>IF(Devis!G63="","",Devis!G63)</f>
        <v/>
      </c>
      <c r="H64" s="160" t="str">
        <f>IF(Devis!H63="","",Devis!H63)</f>
        <v/>
      </c>
      <c r="I64" s="160" t="str">
        <f>IF(Devis!I63="","",Devis!I63)</f>
        <v/>
      </c>
      <c r="J64" s="117"/>
      <c r="K64" s="259" t="str">
        <f t="shared" si="1"/>
        <v/>
      </c>
      <c r="L64" s="161" t="str">
        <f t="shared" si="2"/>
        <v/>
      </c>
      <c r="M64" s="261" t="str">
        <f t="shared" si="3"/>
        <v/>
      </c>
      <c r="N64" s="262" t="str">
        <f t="shared" si="0"/>
        <v/>
      </c>
      <c r="O64" s="119"/>
    </row>
    <row r="65" spans="1:15" ht="20.100000000000001" customHeight="1" x14ac:dyDescent="0.25">
      <c r="A65" s="162">
        <v>59</v>
      </c>
      <c r="B65" s="158" t="str">
        <f>IF(Devis!B64="","",Devis!B64)</f>
        <v/>
      </c>
      <c r="C65" s="158" t="str">
        <f>IF(Devis!C64="","",Devis!C64)</f>
        <v/>
      </c>
      <c r="D65" s="158" t="str">
        <f>IF(Devis!D64="","",Devis!D64)</f>
        <v/>
      </c>
      <c r="E65" s="158" t="str">
        <f>IF(Devis!E64="","",Devis!E64)</f>
        <v/>
      </c>
      <c r="F65" s="158" t="str">
        <f>IF(Devis!F64="","",Devis!F64)</f>
        <v/>
      </c>
      <c r="G65" s="160" t="str">
        <f>IF(Devis!G64="","",Devis!G64)</f>
        <v/>
      </c>
      <c r="H65" s="160" t="str">
        <f>IF(Devis!H64="","",Devis!H64)</f>
        <v/>
      </c>
      <c r="I65" s="160" t="str">
        <f>IF(Devis!I64="","",Devis!I64)</f>
        <v/>
      </c>
      <c r="J65" s="117"/>
      <c r="K65" s="259" t="str">
        <f t="shared" si="1"/>
        <v/>
      </c>
      <c r="L65" s="161" t="str">
        <f t="shared" si="2"/>
        <v/>
      </c>
      <c r="M65" s="261" t="str">
        <f t="shared" si="3"/>
        <v/>
      </c>
      <c r="N65" s="262" t="str">
        <f t="shared" si="0"/>
        <v/>
      </c>
      <c r="O65" s="119"/>
    </row>
    <row r="66" spans="1:15" ht="20.100000000000001" customHeight="1" x14ac:dyDescent="0.25">
      <c r="A66" s="162">
        <v>60</v>
      </c>
      <c r="B66" s="158" t="str">
        <f>IF(Devis!B65="","",Devis!B65)</f>
        <v/>
      </c>
      <c r="C66" s="158" t="str">
        <f>IF(Devis!C65="","",Devis!C65)</f>
        <v/>
      </c>
      <c r="D66" s="158" t="str">
        <f>IF(Devis!D65="","",Devis!D65)</f>
        <v/>
      </c>
      <c r="E66" s="158" t="str">
        <f>IF(Devis!E65="","",Devis!E65)</f>
        <v/>
      </c>
      <c r="F66" s="158" t="str">
        <f>IF(Devis!F65="","",Devis!F65)</f>
        <v/>
      </c>
      <c r="G66" s="160" t="str">
        <f>IF(Devis!G65="","",Devis!G65)</f>
        <v/>
      </c>
      <c r="H66" s="160" t="str">
        <f>IF(Devis!H65="","",Devis!H65)</f>
        <v/>
      </c>
      <c r="I66" s="160" t="str">
        <f>IF(Devis!I65="","",Devis!I65)</f>
        <v/>
      </c>
      <c r="J66" s="117"/>
      <c r="K66" s="259" t="str">
        <f t="shared" si="1"/>
        <v/>
      </c>
      <c r="L66" s="161" t="str">
        <f t="shared" si="2"/>
        <v/>
      </c>
      <c r="M66" s="261" t="str">
        <f t="shared" si="3"/>
        <v/>
      </c>
      <c r="N66" s="262" t="str">
        <f t="shared" si="0"/>
        <v/>
      </c>
      <c r="O66" s="119"/>
    </row>
    <row r="67" spans="1:15" ht="20.100000000000001" customHeight="1" x14ac:dyDescent="0.25">
      <c r="A67" s="162">
        <v>61</v>
      </c>
      <c r="B67" s="158" t="str">
        <f>IF(Devis!B66="","",Devis!B66)</f>
        <v/>
      </c>
      <c r="C67" s="158" t="str">
        <f>IF(Devis!C66="","",Devis!C66)</f>
        <v/>
      </c>
      <c r="D67" s="158" t="str">
        <f>IF(Devis!D66="","",Devis!D66)</f>
        <v/>
      </c>
      <c r="E67" s="158" t="str">
        <f>IF(Devis!E66="","",Devis!E66)</f>
        <v/>
      </c>
      <c r="F67" s="158" t="str">
        <f>IF(Devis!F66="","",Devis!F66)</f>
        <v/>
      </c>
      <c r="G67" s="160" t="str">
        <f>IF(Devis!G66="","",Devis!G66)</f>
        <v/>
      </c>
      <c r="H67" s="160" t="str">
        <f>IF(Devis!H66="","",Devis!H66)</f>
        <v/>
      </c>
      <c r="I67" s="160" t="str">
        <f>IF(Devis!I66="","",Devis!I66)</f>
        <v/>
      </c>
      <c r="J67" s="117"/>
      <c r="K67" s="259" t="str">
        <f t="shared" si="1"/>
        <v/>
      </c>
      <c r="L67" s="161" t="str">
        <f t="shared" si="2"/>
        <v/>
      </c>
      <c r="M67" s="261" t="str">
        <f t="shared" si="3"/>
        <v/>
      </c>
      <c r="N67" s="262" t="str">
        <f t="shared" si="0"/>
        <v/>
      </c>
      <c r="O67" s="119"/>
    </row>
    <row r="68" spans="1:15" ht="20.100000000000001" customHeight="1" x14ac:dyDescent="0.25">
      <c r="A68" s="162">
        <v>62</v>
      </c>
      <c r="B68" s="158" t="str">
        <f>IF(Devis!B67="","",Devis!B67)</f>
        <v/>
      </c>
      <c r="C68" s="158" t="str">
        <f>IF(Devis!C67="","",Devis!C67)</f>
        <v/>
      </c>
      <c r="D68" s="158" t="str">
        <f>IF(Devis!D67="","",Devis!D67)</f>
        <v/>
      </c>
      <c r="E68" s="158" t="str">
        <f>IF(Devis!E67="","",Devis!E67)</f>
        <v/>
      </c>
      <c r="F68" s="158" t="str">
        <f>IF(Devis!F67="","",Devis!F67)</f>
        <v/>
      </c>
      <c r="G68" s="160" t="str">
        <f>IF(Devis!G67="","",Devis!G67)</f>
        <v/>
      </c>
      <c r="H68" s="160" t="str">
        <f>IF(Devis!H67="","",Devis!H67)</f>
        <v/>
      </c>
      <c r="I68" s="160" t="str">
        <f>IF(Devis!I67="","",Devis!I67)</f>
        <v/>
      </c>
      <c r="J68" s="117"/>
      <c r="K68" s="259" t="str">
        <f t="shared" si="1"/>
        <v/>
      </c>
      <c r="L68" s="161" t="str">
        <f t="shared" si="2"/>
        <v/>
      </c>
      <c r="M68" s="261" t="str">
        <f t="shared" si="3"/>
        <v/>
      </c>
      <c r="N68" s="262" t="str">
        <f t="shared" si="0"/>
        <v/>
      </c>
      <c r="O68" s="119"/>
    </row>
    <row r="69" spans="1:15" ht="20.100000000000001" customHeight="1" x14ac:dyDescent="0.25">
      <c r="A69" s="162">
        <v>63</v>
      </c>
      <c r="B69" s="158" t="str">
        <f>IF(Devis!B68="","",Devis!B68)</f>
        <v/>
      </c>
      <c r="C69" s="158" t="str">
        <f>IF(Devis!C68="","",Devis!C68)</f>
        <v/>
      </c>
      <c r="D69" s="158" t="str">
        <f>IF(Devis!D68="","",Devis!D68)</f>
        <v/>
      </c>
      <c r="E69" s="158" t="str">
        <f>IF(Devis!E68="","",Devis!E68)</f>
        <v/>
      </c>
      <c r="F69" s="158" t="str">
        <f>IF(Devis!F68="","",Devis!F68)</f>
        <v/>
      </c>
      <c r="G69" s="160" t="str">
        <f>IF(Devis!G68="","",Devis!G68)</f>
        <v/>
      </c>
      <c r="H69" s="160" t="str">
        <f>IF(Devis!H68="","",Devis!H68)</f>
        <v/>
      </c>
      <c r="I69" s="160" t="str">
        <f>IF(Devis!I68="","",Devis!I68)</f>
        <v/>
      </c>
      <c r="J69" s="117"/>
      <c r="K69" s="259" t="str">
        <f t="shared" si="1"/>
        <v/>
      </c>
      <c r="L69" s="161" t="str">
        <f t="shared" si="2"/>
        <v/>
      </c>
      <c r="M69" s="261" t="str">
        <f t="shared" si="3"/>
        <v/>
      </c>
      <c r="N69" s="262" t="str">
        <f t="shared" si="0"/>
        <v/>
      </c>
      <c r="O69" s="119"/>
    </row>
    <row r="70" spans="1:15" ht="20.100000000000001" customHeight="1" x14ac:dyDescent="0.25">
      <c r="A70" s="162">
        <v>64</v>
      </c>
      <c r="B70" s="158" t="str">
        <f>IF(Devis!B69="","",Devis!B69)</f>
        <v/>
      </c>
      <c r="C70" s="158" t="str">
        <f>IF(Devis!C69="","",Devis!C69)</f>
        <v/>
      </c>
      <c r="D70" s="158" t="str">
        <f>IF(Devis!D69="","",Devis!D69)</f>
        <v/>
      </c>
      <c r="E70" s="158" t="str">
        <f>IF(Devis!E69="","",Devis!E69)</f>
        <v/>
      </c>
      <c r="F70" s="158" t="str">
        <f>IF(Devis!F69="","",Devis!F69)</f>
        <v/>
      </c>
      <c r="G70" s="160" t="str">
        <f>IF(Devis!G69="","",Devis!G69)</f>
        <v/>
      </c>
      <c r="H70" s="160" t="str">
        <f>IF(Devis!H69="","",Devis!H69)</f>
        <v/>
      </c>
      <c r="I70" s="160" t="str">
        <f>IF(Devis!I69="","",Devis!I69)</f>
        <v/>
      </c>
      <c r="J70" s="117"/>
      <c r="K70" s="259" t="str">
        <f t="shared" si="1"/>
        <v/>
      </c>
      <c r="L70" s="161" t="str">
        <f t="shared" si="2"/>
        <v/>
      </c>
      <c r="M70" s="261" t="str">
        <f t="shared" si="3"/>
        <v/>
      </c>
      <c r="N70" s="262" t="str">
        <f t="shared" si="0"/>
        <v/>
      </c>
      <c r="O70" s="119"/>
    </row>
    <row r="71" spans="1:15" ht="20.100000000000001" customHeight="1" x14ac:dyDescent="0.25">
      <c r="A71" s="162">
        <v>65</v>
      </c>
      <c r="B71" s="158" t="str">
        <f>IF(Devis!B70="","",Devis!B70)</f>
        <v/>
      </c>
      <c r="C71" s="158" t="str">
        <f>IF(Devis!C70="","",Devis!C70)</f>
        <v/>
      </c>
      <c r="D71" s="158" t="str">
        <f>IF(Devis!D70="","",Devis!D70)</f>
        <v/>
      </c>
      <c r="E71" s="158" t="str">
        <f>IF(Devis!E70="","",Devis!E70)</f>
        <v/>
      </c>
      <c r="F71" s="158" t="str">
        <f>IF(Devis!F70="","",Devis!F70)</f>
        <v/>
      </c>
      <c r="G71" s="160" t="str">
        <f>IF(Devis!G70="","",Devis!G70)</f>
        <v/>
      </c>
      <c r="H71" s="160" t="str">
        <f>IF(Devis!H70="","",Devis!H70)</f>
        <v/>
      </c>
      <c r="I71" s="160" t="str">
        <f>IF(Devis!I70="","",Devis!I70)</f>
        <v/>
      </c>
      <c r="J71" s="117"/>
      <c r="K71" s="259" t="str">
        <f t="shared" si="1"/>
        <v/>
      </c>
      <c r="L71" s="161" t="str">
        <f t="shared" si="2"/>
        <v/>
      </c>
      <c r="M71" s="261" t="str">
        <f t="shared" si="3"/>
        <v/>
      </c>
      <c r="N71" s="262" t="str">
        <f t="shared" ref="N71:N134" si="4">IF($M71&gt;$J71,"Le montant raisonnable ne peux pas etre supérieur au montant éligible","")</f>
        <v/>
      </c>
      <c r="O71" s="119"/>
    </row>
    <row r="72" spans="1:15" ht="20.100000000000001" customHeight="1" x14ac:dyDescent="0.25">
      <c r="A72" s="162">
        <v>66</v>
      </c>
      <c r="B72" s="158" t="str">
        <f>IF(Devis!B71="","",Devis!B71)</f>
        <v/>
      </c>
      <c r="C72" s="158" t="str">
        <f>IF(Devis!C71="","",Devis!C71)</f>
        <v/>
      </c>
      <c r="D72" s="158" t="str">
        <f>IF(Devis!D71="","",Devis!D71)</f>
        <v/>
      </c>
      <c r="E72" s="158" t="str">
        <f>IF(Devis!E71="","",Devis!E71)</f>
        <v/>
      </c>
      <c r="F72" s="158" t="str">
        <f>IF(Devis!F71="","",Devis!F71)</f>
        <v/>
      </c>
      <c r="G72" s="160" t="str">
        <f>IF(Devis!G71="","",Devis!G71)</f>
        <v/>
      </c>
      <c r="H72" s="160" t="str">
        <f>IF(Devis!H71="","",Devis!H71)</f>
        <v/>
      </c>
      <c r="I72" s="160" t="str">
        <f>IF(Devis!I71="","",Devis!I71)</f>
        <v/>
      </c>
      <c r="J72" s="117"/>
      <c r="K72" s="259" t="str">
        <f t="shared" ref="K72:K135" si="5">IF($J72="","",IF($J72&gt;MAX($G72:$I72),"Le montant éligible ne peut etre supérieur au montant présenté",""))</f>
        <v/>
      </c>
      <c r="L72" s="161" t="str">
        <f t="shared" ref="L72:L135" si="6">IF(J72="","",MIN(G72,H72,I72)*1.15)</f>
        <v/>
      </c>
      <c r="M72" s="261" t="str">
        <f t="shared" ref="M72:M135" si="7">IF(J72="","",MIN($L72,J72))</f>
        <v/>
      </c>
      <c r="N72" s="262" t="str">
        <f t="shared" si="4"/>
        <v/>
      </c>
      <c r="O72" s="119"/>
    </row>
    <row r="73" spans="1:15" ht="20.100000000000001" customHeight="1" x14ac:dyDescent="0.25">
      <c r="A73" s="162">
        <v>67</v>
      </c>
      <c r="B73" s="158" t="str">
        <f>IF(Devis!B72="","",Devis!B72)</f>
        <v/>
      </c>
      <c r="C73" s="158" t="str">
        <f>IF(Devis!C72="","",Devis!C72)</f>
        <v/>
      </c>
      <c r="D73" s="158" t="str">
        <f>IF(Devis!D72="","",Devis!D72)</f>
        <v/>
      </c>
      <c r="E73" s="158" t="str">
        <f>IF(Devis!E72="","",Devis!E72)</f>
        <v/>
      </c>
      <c r="F73" s="158" t="str">
        <f>IF(Devis!F72="","",Devis!F72)</f>
        <v/>
      </c>
      <c r="G73" s="160" t="str">
        <f>IF(Devis!G72="","",Devis!G72)</f>
        <v/>
      </c>
      <c r="H73" s="160" t="str">
        <f>IF(Devis!H72="","",Devis!H72)</f>
        <v/>
      </c>
      <c r="I73" s="160" t="str">
        <f>IF(Devis!I72="","",Devis!I72)</f>
        <v/>
      </c>
      <c r="J73" s="117"/>
      <c r="K73" s="259" t="str">
        <f t="shared" si="5"/>
        <v/>
      </c>
      <c r="L73" s="161" t="str">
        <f t="shared" si="6"/>
        <v/>
      </c>
      <c r="M73" s="261" t="str">
        <f t="shared" si="7"/>
        <v/>
      </c>
      <c r="N73" s="262" t="str">
        <f t="shared" si="4"/>
        <v/>
      </c>
      <c r="O73" s="119"/>
    </row>
    <row r="74" spans="1:15" ht="20.100000000000001" customHeight="1" x14ac:dyDescent="0.25">
      <c r="A74" s="162">
        <v>68</v>
      </c>
      <c r="B74" s="158" t="str">
        <f>IF(Devis!B73="","",Devis!B73)</f>
        <v/>
      </c>
      <c r="C74" s="158" t="str">
        <f>IF(Devis!C73="","",Devis!C73)</f>
        <v/>
      </c>
      <c r="D74" s="158" t="str">
        <f>IF(Devis!D73="","",Devis!D73)</f>
        <v/>
      </c>
      <c r="E74" s="158" t="str">
        <f>IF(Devis!E73="","",Devis!E73)</f>
        <v/>
      </c>
      <c r="F74" s="158" t="str">
        <f>IF(Devis!F73="","",Devis!F73)</f>
        <v/>
      </c>
      <c r="G74" s="160" t="str">
        <f>IF(Devis!G73="","",Devis!G73)</f>
        <v/>
      </c>
      <c r="H74" s="160" t="str">
        <f>IF(Devis!H73="","",Devis!H73)</f>
        <v/>
      </c>
      <c r="I74" s="160" t="str">
        <f>IF(Devis!I73="","",Devis!I73)</f>
        <v/>
      </c>
      <c r="J74" s="117"/>
      <c r="K74" s="259" t="str">
        <f t="shared" si="5"/>
        <v/>
      </c>
      <c r="L74" s="161" t="str">
        <f t="shared" si="6"/>
        <v/>
      </c>
      <c r="M74" s="261" t="str">
        <f t="shared" si="7"/>
        <v/>
      </c>
      <c r="N74" s="262" t="str">
        <f t="shared" si="4"/>
        <v/>
      </c>
      <c r="O74" s="119"/>
    </row>
    <row r="75" spans="1:15" ht="20.100000000000001" customHeight="1" x14ac:dyDescent="0.25">
      <c r="A75" s="162">
        <v>69</v>
      </c>
      <c r="B75" s="158" t="str">
        <f>IF(Devis!B74="","",Devis!B74)</f>
        <v/>
      </c>
      <c r="C75" s="158" t="str">
        <f>IF(Devis!C74="","",Devis!C74)</f>
        <v/>
      </c>
      <c r="D75" s="158" t="str">
        <f>IF(Devis!D74="","",Devis!D74)</f>
        <v/>
      </c>
      <c r="E75" s="158" t="str">
        <f>IF(Devis!E74="","",Devis!E74)</f>
        <v/>
      </c>
      <c r="F75" s="158" t="str">
        <f>IF(Devis!F74="","",Devis!F74)</f>
        <v/>
      </c>
      <c r="G75" s="160" t="str">
        <f>IF(Devis!G74="","",Devis!G74)</f>
        <v/>
      </c>
      <c r="H75" s="160" t="str">
        <f>IF(Devis!H74="","",Devis!H74)</f>
        <v/>
      </c>
      <c r="I75" s="160" t="str">
        <f>IF(Devis!I74="","",Devis!I74)</f>
        <v/>
      </c>
      <c r="J75" s="117"/>
      <c r="K75" s="259" t="str">
        <f t="shared" si="5"/>
        <v/>
      </c>
      <c r="L75" s="161" t="str">
        <f t="shared" si="6"/>
        <v/>
      </c>
      <c r="M75" s="261" t="str">
        <f t="shared" si="7"/>
        <v/>
      </c>
      <c r="N75" s="262" t="str">
        <f t="shared" si="4"/>
        <v/>
      </c>
      <c r="O75" s="119"/>
    </row>
    <row r="76" spans="1:15" ht="20.100000000000001" customHeight="1" x14ac:dyDescent="0.25">
      <c r="A76" s="162">
        <v>70</v>
      </c>
      <c r="B76" s="158" t="str">
        <f>IF(Devis!B75="","",Devis!B75)</f>
        <v/>
      </c>
      <c r="C76" s="158" t="str">
        <f>IF(Devis!C75="","",Devis!C75)</f>
        <v/>
      </c>
      <c r="D76" s="158" t="str">
        <f>IF(Devis!D75="","",Devis!D75)</f>
        <v/>
      </c>
      <c r="E76" s="158" t="str">
        <f>IF(Devis!E75="","",Devis!E75)</f>
        <v/>
      </c>
      <c r="F76" s="158" t="str">
        <f>IF(Devis!F75="","",Devis!F75)</f>
        <v/>
      </c>
      <c r="G76" s="160" t="str">
        <f>IF(Devis!G75="","",Devis!G75)</f>
        <v/>
      </c>
      <c r="H76" s="160" t="str">
        <f>IF(Devis!H75="","",Devis!H75)</f>
        <v/>
      </c>
      <c r="I76" s="160" t="str">
        <f>IF(Devis!I75="","",Devis!I75)</f>
        <v/>
      </c>
      <c r="J76" s="117"/>
      <c r="K76" s="259" t="str">
        <f t="shared" si="5"/>
        <v/>
      </c>
      <c r="L76" s="161" t="str">
        <f t="shared" si="6"/>
        <v/>
      </c>
      <c r="M76" s="261" t="str">
        <f t="shared" si="7"/>
        <v/>
      </c>
      <c r="N76" s="262" t="str">
        <f t="shared" si="4"/>
        <v/>
      </c>
      <c r="O76" s="119"/>
    </row>
    <row r="77" spans="1:15" ht="20.100000000000001" customHeight="1" x14ac:dyDescent="0.25">
      <c r="A77" s="162">
        <v>71</v>
      </c>
      <c r="B77" s="158" t="str">
        <f>IF(Devis!B76="","",Devis!B76)</f>
        <v/>
      </c>
      <c r="C77" s="158" t="str">
        <f>IF(Devis!C76="","",Devis!C76)</f>
        <v/>
      </c>
      <c r="D77" s="158" t="str">
        <f>IF(Devis!D76="","",Devis!D76)</f>
        <v/>
      </c>
      <c r="E77" s="158" t="str">
        <f>IF(Devis!E76="","",Devis!E76)</f>
        <v/>
      </c>
      <c r="F77" s="158" t="str">
        <f>IF(Devis!F76="","",Devis!F76)</f>
        <v/>
      </c>
      <c r="G77" s="160" t="str">
        <f>IF(Devis!G76="","",Devis!G76)</f>
        <v/>
      </c>
      <c r="H77" s="160" t="str">
        <f>IF(Devis!H76="","",Devis!H76)</f>
        <v/>
      </c>
      <c r="I77" s="160" t="str">
        <f>IF(Devis!I76="","",Devis!I76)</f>
        <v/>
      </c>
      <c r="J77" s="117"/>
      <c r="K77" s="259" t="str">
        <f t="shared" si="5"/>
        <v/>
      </c>
      <c r="L77" s="161" t="str">
        <f t="shared" si="6"/>
        <v/>
      </c>
      <c r="M77" s="261" t="str">
        <f t="shared" si="7"/>
        <v/>
      </c>
      <c r="N77" s="262" t="str">
        <f t="shared" si="4"/>
        <v/>
      </c>
      <c r="O77" s="119"/>
    </row>
    <row r="78" spans="1:15" ht="20.100000000000001" customHeight="1" x14ac:dyDescent="0.25">
      <c r="A78" s="162">
        <v>72</v>
      </c>
      <c r="B78" s="158" t="str">
        <f>IF(Devis!B77="","",Devis!B77)</f>
        <v/>
      </c>
      <c r="C78" s="158" t="str">
        <f>IF(Devis!C77="","",Devis!C77)</f>
        <v/>
      </c>
      <c r="D78" s="158" t="str">
        <f>IF(Devis!D77="","",Devis!D77)</f>
        <v/>
      </c>
      <c r="E78" s="158" t="str">
        <f>IF(Devis!E77="","",Devis!E77)</f>
        <v/>
      </c>
      <c r="F78" s="158" t="str">
        <f>IF(Devis!F77="","",Devis!F77)</f>
        <v/>
      </c>
      <c r="G78" s="160" t="str">
        <f>IF(Devis!G77="","",Devis!G77)</f>
        <v/>
      </c>
      <c r="H78" s="160" t="str">
        <f>IF(Devis!H77="","",Devis!H77)</f>
        <v/>
      </c>
      <c r="I78" s="160" t="str">
        <f>IF(Devis!I77="","",Devis!I77)</f>
        <v/>
      </c>
      <c r="J78" s="117"/>
      <c r="K78" s="259" t="str">
        <f t="shared" si="5"/>
        <v/>
      </c>
      <c r="L78" s="161" t="str">
        <f t="shared" si="6"/>
        <v/>
      </c>
      <c r="M78" s="261" t="str">
        <f t="shared" si="7"/>
        <v/>
      </c>
      <c r="N78" s="262" t="str">
        <f t="shared" si="4"/>
        <v/>
      </c>
      <c r="O78" s="119"/>
    </row>
    <row r="79" spans="1:15" ht="20.100000000000001" customHeight="1" x14ac:dyDescent="0.25">
      <c r="A79" s="162">
        <v>73</v>
      </c>
      <c r="B79" s="158" t="str">
        <f>IF(Devis!B78="","",Devis!B78)</f>
        <v/>
      </c>
      <c r="C79" s="158" t="str">
        <f>IF(Devis!C78="","",Devis!C78)</f>
        <v/>
      </c>
      <c r="D79" s="158" t="str">
        <f>IF(Devis!D78="","",Devis!D78)</f>
        <v/>
      </c>
      <c r="E79" s="158" t="str">
        <f>IF(Devis!E78="","",Devis!E78)</f>
        <v/>
      </c>
      <c r="F79" s="158" t="str">
        <f>IF(Devis!F78="","",Devis!F78)</f>
        <v/>
      </c>
      <c r="G79" s="160" t="str">
        <f>IF(Devis!G78="","",Devis!G78)</f>
        <v/>
      </c>
      <c r="H79" s="160" t="str">
        <f>IF(Devis!H78="","",Devis!H78)</f>
        <v/>
      </c>
      <c r="I79" s="160" t="str">
        <f>IF(Devis!I78="","",Devis!I78)</f>
        <v/>
      </c>
      <c r="J79" s="117"/>
      <c r="K79" s="259" t="str">
        <f t="shared" si="5"/>
        <v/>
      </c>
      <c r="L79" s="161" t="str">
        <f t="shared" si="6"/>
        <v/>
      </c>
      <c r="M79" s="261" t="str">
        <f t="shared" si="7"/>
        <v/>
      </c>
      <c r="N79" s="262" t="str">
        <f t="shared" si="4"/>
        <v/>
      </c>
      <c r="O79" s="119"/>
    </row>
    <row r="80" spans="1:15" ht="20.100000000000001" customHeight="1" x14ac:dyDescent="0.25">
      <c r="A80" s="162">
        <v>74</v>
      </c>
      <c r="B80" s="158" t="str">
        <f>IF(Devis!B79="","",Devis!B79)</f>
        <v/>
      </c>
      <c r="C80" s="158" t="str">
        <f>IF(Devis!C79="","",Devis!C79)</f>
        <v/>
      </c>
      <c r="D80" s="158" t="str">
        <f>IF(Devis!D79="","",Devis!D79)</f>
        <v/>
      </c>
      <c r="E80" s="158" t="str">
        <f>IF(Devis!E79="","",Devis!E79)</f>
        <v/>
      </c>
      <c r="F80" s="158" t="str">
        <f>IF(Devis!F79="","",Devis!F79)</f>
        <v/>
      </c>
      <c r="G80" s="160" t="str">
        <f>IF(Devis!G79="","",Devis!G79)</f>
        <v/>
      </c>
      <c r="H80" s="160" t="str">
        <f>IF(Devis!H79="","",Devis!H79)</f>
        <v/>
      </c>
      <c r="I80" s="160" t="str">
        <f>IF(Devis!I79="","",Devis!I79)</f>
        <v/>
      </c>
      <c r="J80" s="117"/>
      <c r="K80" s="259" t="str">
        <f t="shared" si="5"/>
        <v/>
      </c>
      <c r="L80" s="161" t="str">
        <f t="shared" si="6"/>
        <v/>
      </c>
      <c r="M80" s="261" t="str">
        <f t="shared" si="7"/>
        <v/>
      </c>
      <c r="N80" s="262" t="str">
        <f t="shared" si="4"/>
        <v/>
      </c>
      <c r="O80" s="119"/>
    </row>
    <row r="81" spans="1:15" ht="20.100000000000001" customHeight="1" x14ac:dyDescent="0.25">
      <c r="A81" s="162">
        <v>75</v>
      </c>
      <c r="B81" s="158" t="str">
        <f>IF(Devis!B80="","",Devis!B80)</f>
        <v/>
      </c>
      <c r="C81" s="158" t="str">
        <f>IF(Devis!C80="","",Devis!C80)</f>
        <v/>
      </c>
      <c r="D81" s="158" t="str">
        <f>IF(Devis!D80="","",Devis!D80)</f>
        <v/>
      </c>
      <c r="E81" s="158" t="str">
        <f>IF(Devis!E80="","",Devis!E80)</f>
        <v/>
      </c>
      <c r="F81" s="158" t="str">
        <f>IF(Devis!F80="","",Devis!F80)</f>
        <v/>
      </c>
      <c r="G81" s="160" t="str">
        <f>IF(Devis!G80="","",Devis!G80)</f>
        <v/>
      </c>
      <c r="H81" s="160" t="str">
        <f>IF(Devis!H80="","",Devis!H80)</f>
        <v/>
      </c>
      <c r="I81" s="160" t="str">
        <f>IF(Devis!I80="","",Devis!I80)</f>
        <v/>
      </c>
      <c r="J81" s="117"/>
      <c r="K81" s="259" t="str">
        <f t="shared" si="5"/>
        <v/>
      </c>
      <c r="L81" s="161" t="str">
        <f t="shared" si="6"/>
        <v/>
      </c>
      <c r="M81" s="261" t="str">
        <f t="shared" si="7"/>
        <v/>
      </c>
      <c r="N81" s="262" t="str">
        <f t="shared" si="4"/>
        <v/>
      </c>
      <c r="O81" s="119"/>
    </row>
    <row r="82" spans="1:15" ht="20.100000000000001" customHeight="1" x14ac:dyDescent="0.25">
      <c r="A82" s="162">
        <v>76</v>
      </c>
      <c r="B82" s="158" t="str">
        <f>IF(Devis!B81="","",Devis!B81)</f>
        <v/>
      </c>
      <c r="C82" s="158" t="str">
        <f>IF(Devis!C81="","",Devis!C81)</f>
        <v/>
      </c>
      <c r="D82" s="158" t="str">
        <f>IF(Devis!D81="","",Devis!D81)</f>
        <v/>
      </c>
      <c r="E82" s="158" t="str">
        <f>IF(Devis!E81="","",Devis!E81)</f>
        <v/>
      </c>
      <c r="F82" s="158" t="str">
        <f>IF(Devis!F81="","",Devis!F81)</f>
        <v/>
      </c>
      <c r="G82" s="160" t="str">
        <f>IF(Devis!G81="","",Devis!G81)</f>
        <v/>
      </c>
      <c r="H82" s="160" t="str">
        <f>IF(Devis!H81="","",Devis!H81)</f>
        <v/>
      </c>
      <c r="I82" s="160" t="str">
        <f>IF(Devis!I81="","",Devis!I81)</f>
        <v/>
      </c>
      <c r="J82" s="117"/>
      <c r="K82" s="259" t="str">
        <f t="shared" si="5"/>
        <v/>
      </c>
      <c r="L82" s="161" t="str">
        <f t="shared" si="6"/>
        <v/>
      </c>
      <c r="M82" s="261" t="str">
        <f t="shared" si="7"/>
        <v/>
      </c>
      <c r="N82" s="262" t="str">
        <f t="shared" si="4"/>
        <v/>
      </c>
      <c r="O82" s="119"/>
    </row>
    <row r="83" spans="1:15" ht="20.100000000000001" customHeight="1" x14ac:dyDescent="0.25">
      <c r="A83" s="162">
        <v>77</v>
      </c>
      <c r="B83" s="158" t="str">
        <f>IF(Devis!B82="","",Devis!B82)</f>
        <v/>
      </c>
      <c r="C83" s="158" t="str">
        <f>IF(Devis!C82="","",Devis!C82)</f>
        <v/>
      </c>
      <c r="D83" s="158" t="str">
        <f>IF(Devis!D82="","",Devis!D82)</f>
        <v/>
      </c>
      <c r="E83" s="158" t="str">
        <f>IF(Devis!E82="","",Devis!E82)</f>
        <v/>
      </c>
      <c r="F83" s="158" t="str">
        <f>IF(Devis!F82="","",Devis!F82)</f>
        <v/>
      </c>
      <c r="G83" s="160" t="str">
        <f>IF(Devis!G82="","",Devis!G82)</f>
        <v/>
      </c>
      <c r="H83" s="160" t="str">
        <f>IF(Devis!H82="","",Devis!H82)</f>
        <v/>
      </c>
      <c r="I83" s="160" t="str">
        <f>IF(Devis!I82="","",Devis!I82)</f>
        <v/>
      </c>
      <c r="J83" s="117"/>
      <c r="K83" s="259" t="str">
        <f t="shared" si="5"/>
        <v/>
      </c>
      <c r="L83" s="161" t="str">
        <f t="shared" si="6"/>
        <v/>
      </c>
      <c r="M83" s="261" t="str">
        <f t="shared" si="7"/>
        <v/>
      </c>
      <c r="N83" s="262" t="str">
        <f t="shared" si="4"/>
        <v/>
      </c>
      <c r="O83" s="119"/>
    </row>
    <row r="84" spans="1:15" ht="20.100000000000001" customHeight="1" x14ac:dyDescent="0.25">
      <c r="A84" s="162">
        <v>78</v>
      </c>
      <c r="B84" s="158" t="str">
        <f>IF(Devis!B83="","",Devis!B83)</f>
        <v/>
      </c>
      <c r="C84" s="158" t="str">
        <f>IF(Devis!C83="","",Devis!C83)</f>
        <v/>
      </c>
      <c r="D84" s="158" t="str">
        <f>IF(Devis!D83="","",Devis!D83)</f>
        <v/>
      </c>
      <c r="E84" s="158" t="str">
        <f>IF(Devis!E83="","",Devis!E83)</f>
        <v/>
      </c>
      <c r="F84" s="158" t="str">
        <f>IF(Devis!F83="","",Devis!F83)</f>
        <v/>
      </c>
      <c r="G84" s="160" t="str">
        <f>IF(Devis!G83="","",Devis!G83)</f>
        <v/>
      </c>
      <c r="H84" s="160" t="str">
        <f>IF(Devis!H83="","",Devis!H83)</f>
        <v/>
      </c>
      <c r="I84" s="160" t="str">
        <f>IF(Devis!I83="","",Devis!I83)</f>
        <v/>
      </c>
      <c r="J84" s="117"/>
      <c r="K84" s="259" t="str">
        <f t="shared" si="5"/>
        <v/>
      </c>
      <c r="L84" s="161" t="str">
        <f t="shared" si="6"/>
        <v/>
      </c>
      <c r="M84" s="261" t="str">
        <f t="shared" si="7"/>
        <v/>
      </c>
      <c r="N84" s="262" t="str">
        <f t="shared" si="4"/>
        <v/>
      </c>
      <c r="O84" s="119"/>
    </row>
    <row r="85" spans="1:15" ht="20.100000000000001" customHeight="1" x14ac:dyDescent="0.25">
      <c r="A85" s="162">
        <v>79</v>
      </c>
      <c r="B85" s="158" t="str">
        <f>IF(Devis!B84="","",Devis!B84)</f>
        <v/>
      </c>
      <c r="C85" s="158" t="str">
        <f>IF(Devis!C84="","",Devis!C84)</f>
        <v/>
      </c>
      <c r="D85" s="158" t="str">
        <f>IF(Devis!D84="","",Devis!D84)</f>
        <v/>
      </c>
      <c r="E85" s="158" t="str">
        <f>IF(Devis!E84="","",Devis!E84)</f>
        <v/>
      </c>
      <c r="F85" s="158" t="str">
        <f>IF(Devis!F84="","",Devis!F84)</f>
        <v/>
      </c>
      <c r="G85" s="160" t="str">
        <f>IF(Devis!G84="","",Devis!G84)</f>
        <v/>
      </c>
      <c r="H85" s="160" t="str">
        <f>IF(Devis!H84="","",Devis!H84)</f>
        <v/>
      </c>
      <c r="I85" s="160" t="str">
        <f>IF(Devis!I84="","",Devis!I84)</f>
        <v/>
      </c>
      <c r="J85" s="117"/>
      <c r="K85" s="259" t="str">
        <f t="shared" si="5"/>
        <v/>
      </c>
      <c r="L85" s="161" t="str">
        <f t="shared" si="6"/>
        <v/>
      </c>
      <c r="M85" s="261" t="str">
        <f t="shared" si="7"/>
        <v/>
      </c>
      <c r="N85" s="262" t="str">
        <f t="shared" si="4"/>
        <v/>
      </c>
      <c r="O85" s="119"/>
    </row>
    <row r="86" spans="1:15" ht="20.100000000000001" customHeight="1" x14ac:dyDescent="0.25">
      <c r="A86" s="162">
        <v>80</v>
      </c>
      <c r="B86" s="158" t="str">
        <f>IF(Devis!B85="","",Devis!B85)</f>
        <v/>
      </c>
      <c r="C86" s="158" t="str">
        <f>IF(Devis!C85="","",Devis!C85)</f>
        <v/>
      </c>
      <c r="D86" s="158" t="str">
        <f>IF(Devis!D85="","",Devis!D85)</f>
        <v/>
      </c>
      <c r="E86" s="158" t="str">
        <f>IF(Devis!E85="","",Devis!E85)</f>
        <v/>
      </c>
      <c r="F86" s="158" t="str">
        <f>IF(Devis!F85="","",Devis!F85)</f>
        <v/>
      </c>
      <c r="G86" s="160" t="str">
        <f>IF(Devis!G85="","",Devis!G85)</f>
        <v/>
      </c>
      <c r="H86" s="160" t="str">
        <f>IF(Devis!H85="","",Devis!H85)</f>
        <v/>
      </c>
      <c r="I86" s="160" t="str">
        <f>IF(Devis!I85="","",Devis!I85)</f>
        <v/>
      </c>
      <c r="J86" s="117"/>
      <c r="K86" s="259" t="str">
        <f t="shared" si="5"/>
        <v/>
      </c>
      <c r="L86" s="161" t="str">
        <f t="shared" si="6"/>
        <v/>
      </c>
      <c r="M86" s="261" t="str">
        <f t="shared" si="7"/>
        <v/>
      </c>
      <c r="N86" s="262" t="str">
        <f t="shared" si="4"/>
        <v/>
      </c>
      <c r="O86" s="119"/>
    </row>
    <row r="87" spans="1:15" ht="20.100000000000001" customHeight="1" x14ac:dyDescent="0.25">
      <c r="A87" s="162">
        <v>81</v>
      </c>
      <c r="B87" s="158" t="str">
        <f>IF(Devis!B86="","",Devis!B86)</f>
        <v/>
      </c>
      <c r="C87" s="158" t="str">
        <f>IF(Devis!C86="","",Devis!C86)</f>
        <v/>
      </c>
      <c r="D87" s="158" t="str">
        <f>IF(Devis!D86="","",Devis!D86)</f>
        <v/>
      </c>
      <c r="E87" s="158" t="str">
        <f>IF(Devis!E86="","",Devis!E86)</f>
        <v/>
      </c>
      <c r="F87" s="158" t="str">
        <f>IF(Devis!F86="","",Devis!F86)</f>
        <v/>
      </c>
      <c r="G87" s="160" t="str">
        <f>IF(Devis!G86="","",Devis!G86)</f>
        <v/>
      </c>
      <c r="H87" s="160" t="str">
        <f>IF(Devis!H86="","",Devis!H86)</f>
        <v/>
      </c>
      <c r="I87" s="160" t="str">
        <f>IF(Devis!I86="","",Devis!I86)</f>
        <v/>
      </c>
      <c r="J87" s="117"/>
      <c r="K87" s="259" t="str">
        <f t="shared" si="5"/>
        <v/>
      </c>
      <c r="L87" s="161" t="str">
        <f t="shared" si="6"/>
        <v/>
      </c>
      <c r="M87" s="261" t="str">
        <f t="shared" si="7"/>
        <v/>
      </c>
      <c r="N87" s="262" t="str">
        <f t="shared" si="4"/>
        <v/>
      </c>
      <c r="O87" s="119"/>
    </row>
    <row r="88" spans="1:15" ht="20.100000000000001" customHeight="1" x14ac:dyDescent="0.25">
      <c r="A88" s="162">
        <v>82</v>
      </c>
      <c r="B88" s="158" t="str">
        <f>IF(Devis!B87="","",Devis!B87)</f>
        <v/>
      </c>
      <c r="C88" s="158" t="str">
        <f>IF(Devis!C87="","",Devis!C87)</f>
        <v/>
      </c>
      <c r="D88" s="158" t="str">
        <f>IF(Devis!D87="","",Devis!D87)</f>
        <v/>
      </c>
      <c r="E88" s="158" t="str">
        <f>IF(Devis!E87="","",Devis!E87)</f>
        <v/>
      </c>
      <c r="F88" s="158" t="str">
        <f>IF(Devis!F87="","",Devis!F87)</f>
        <v/>
      </c>
      <c r="G88" s="160" t="str">
        <f>IF(Devis!G87="","",Devis!G87)</f>
        <v/>
      </c>
      <c r="H88" s="160" t="str">
        <f>IF(Devis!H87="","",Devis!H87)</f>
        <v/>
      </c>
      <c r="I88" s="160" t="str">
        <f>IF(Devis!I87="","",Devis!I87)</f>
        <v/>
      </c>
      <c r="J88" s="117"/>
      <c r="K88" s="259" t="str">
        <f t="shared" si="5"/>
        <v/>
      </c>
      <c r="L88" s="161" t="str">
        <f t="shared" si="6"/>
        <v/>
      </c>
      <c r="M88" s="261" t="str">
        <f t="shared" si="7"/>
        <v/>
      </c>
      <c r="N88" s="262" t="str">
        <f t="shared" si="4"/>
        <v/>
      </c>
      <c r="O88" s="119"/>
    </row>
    <row r="89" spans="1:15" ht="20.100000000000001" customHeight="1" x14ac:dyDescent="0.25">
      <c r="A89" s="162">
        <v>83</v>
      </c>
      <c r="B89" s="158" t="str">
        <f>IF(Devis!B88="","",Devis!B88)</f>
        <v/>
      </c>
      <c r="C89" s="158" t="str">
        <f>IF(Devis!C88="","",Devis!C88)</f>
        <v/>
      </c>
      <c r="D89" s="158" t="str">
        <f>IF(Devis!D88="","",Devis!D88)</f>
        <v/>
      </c>
      <c r="E89" s="158" t="str">
        <f>IF(Devis!E88="","",Devis!E88)</f>
        <v/>
      </c>
      <c r="F89" s="158" t="str">
        <f>IF(Devis!F88="","",Devis!F88)</f>
        <v/>
      </c>
      <c r="G89" s="160" t="str">
        <f>IF(Devis!G88="","",Devis!G88)</f>
        <v/>
      </c>
      <c r="H89" s="160" t="str">
        <f>IF(Devis!H88="","",Devis!H88)</f>
        <v/>
      </c>
      <c r="I89" s="160" t="str">
        <f>IF(Devis!I88="","",Devis!I88)</f>
        <v/>
      </c>
      <c r="J89" s="117"/>
      <c r="K89" s="259" t="str">
        <f t="shared" si="5"/>
        <v/>
      </c>
      <c r="L89" s="161" t="str">
        <f t="shared" si="6"/>
        <v/>
      </c>
      <c r="M89" s="261" t="str">
        <f t="shared" si="7"/>
        <v/>
      </c>
      <c r="N89" s="262" t="str">
        <f t="shared" si="4"/>
        <v/>
      </c>
      <c r="O89" s="119"/>
    </row>
    <row r="90" spans="1:15" ht="20.100000000000001" customHeight="1" x14ac:dyDescent="0.25">
      <c r="A90" s="162">
        <v>84</v>
      </c>
      <c r="B90" s="158" t="str">
        <f>IF(Devis!B89="","",Devis!B89)</f>
        <v/>
      </c>
      <c r="C90" s="158" t="str">
        <f>IF(Devis!C89="","",Devis!C89)</f>
        <v/>
      </c>
      <c r="D90" s="158" t="str">
        <f>IF(Devis!D89="","",Devis!D89)</f>
        <v/>
      </c>
      <c r="E90" s="158" t="str">
        <f>IF(Devis!E89="","",Devis!E89)</f>
        <v/>
      </c>
      <c r="F90" s="158" t="str">
        <f>IF(Devis!F89="","",Devis!F89)</f>
        <v/>
      </c>
      <c r="G90" s="160" t="str">
        <f>IF(Devis!G89="","",Devis!G89)</f>
        <v/>
      </c>
      <c r="H90" s="160" t="str">
        <f>IF(Devis!H89="","",Devis!H89)</f>
        <v/>
      </c>
      <c r="I90" s="160" t="str">
        <f>IF(Devis!I89="","",Devis!I89)</f>
        <v/>
      </c>
      <c r="J90" s="117"/>
      <c r="K90" s="259" t="str">
        <f t="shared" si="5"/>
        <v/>
      </c>
      <c r="L90" s="161" t="str">
        <f t="shared" si="6"/>
        <v/>
      </c>
      <c r="M90" s="261" t="str">
        <f t="shared" si="7"/>
        <v/>
      </c>
      <c r="N90" s="262" t="str">
        <f t="shared" si="4"/>
        <v/>
      </c>
      <c r="O90" s="119"/>
    </row>
    <row r="91" spans="1:15" ht="20.100000000000001" customHeight="1" x14ac:dyDescent="0.25">
      <c r="A91" s="162">
        <v>85</v>
      </c>
      <c r="B91" s="158" t="str">
        <f>IF(Devis!B90="","",Devis!B90)</f>
        <v/>
      </c>
      <c r="C91" s="158" t="str">
        <f>IF(Devis!C90="","",Devis!C90)</f>
        <v/>
      </c>
      <c r="D91" s="158" t="str">
        <f>IF(Devis!D90="","",Devis!D90)</f>
        <v/>
      </c>
      <c r="E91" s="158" t="str">
        <f>IF(Devis!E90="","",Devis!E90)</f>
        <v/>
      </c>
      <c r="F91" s="158" t="str">
        <f>IF(Devis!F90="","",Devis!F90)</f>
        <v/>
      </c>
      <c r="G91" s="160" t="str">
        <f>IF(Devis!G90="","",Devis!G90)</f>
        <v/>
      </c>
      <c r="H91" s="160" t="str">
        <f>IF(Devis!H90="","",Devis!H90)</f>
        <v/>
      </c>
      <c r="I91" s="160" t="str">
        <f>IF(Devis!I90="","",Devis!I90)</f>
        <v/>
      </c>
      <c r="J91" s="117"/>
      <c r="K91" s="259" t="str">
        <f t="shared" si="5"/>
        <v/>
      </c>
      <c r="L91" s="161" t="str">
        <f t="shared" si="6"/>
        <v/>
      </c>
      <c r="M91" s="261" t="str">
        <f t="shared" si="7"/>
        <v/>
      </c>
      <c r="N91" s="262" t="str">
        <f t="shared" si="4"/>
        <v/>
      </c>
      <c r="O91" s="119"/>
    </row>
    <row r="92" spans="1:15" ht="20.100000000000001" customHeight="1" x14ac:dyDescent="0.25">
      <c r="A92" s="162">
        <v>86</v>
      </c>
      <c r="B92" s="158" t="str">
        <f>IF(Devis!B91="","",Devis!B91)</f>
        <v/>
      </c>
      <c r="C92" s="158" t="str">
        <f>IF(Devis!C91="","",Devis!C91)</f>
        <v/>
      </c>
      <c r="D92" s="158" t="str">
        <f>IF(Devis!D91="","",Devis!D91)</f>
        <v/>
      </c>
      <c r="E92" s="158" t="str">
        <f>IF(Devis!E91="","",Devis!E91)</f>
        <v/>
      </c>
      <c r="F92" s="158" t="str">
        <f>IF(Devis!F91="","",Devis!F91)</f>
        <v/>
      </c>
      <c r="G92" s="160" t="str">
        <f>IF(Devis!G91="","",Devis!G91)</f>
        <v/>
      </c>
      <c r="H92" s="160" t="str">
        <f>IF(Devis!H91="","",Devis!H91)</f>
        <v/>
      </c>
      <c r="I92" s="160" t="str">
        <f>IF(Devis!I91="","",Devis!I91)</f>
        <v/>
      </c>
      <c r="J92" s="117"/>
      <c r="K92" s="259" t="str">
        <f t="shared" si="5"/>
        <v/>
      </c>
      <c r="L92" s="161" t="str">
        <f t="shared" si="6"/>
        <v/>
      </c>
      <c r="M92" s="261" t="str">
        <f t="shared" si="7"/>
        <v/>
      </c>
      <c r="N92" s="262" t="str">
        <f t="shared" si="4"/>
        <v/>
      </c>
      <c r="O92" s="119"/>
    </row>
    <row r="93" spans="1:15" ht="20.100000000000001" customHeight="1" x14ac:dyDescent="0.25">
      <c r="A93" s="162">
        <v>87</v>
      </c>
      <c r="B93" s="158" t="str">
        <f>IF(Devis!B92="","",Devis!B92)</f>
        <v/>
      </c>
      <c r="C93" s="158" t="str">
        <f>IF(Devis!C92="","",Devis!C92)</f>
        <v/>
      </c>
      <c r="D93" s="158" t="str">
        <f>IF(Devis!D92="","",Devis!D92)</f>
        <v/>
      </c>
      <c r="E93" s="158" t="str">
        <f>IF(Devis!E92="","",Devis!E92)</f>
        <v/>
      </c>
      <c r="F93" s="158" t="str">
        <f>IF(Devis!F92="","",Devis!F92)</f>
        <v/>
      </c>
      <c r="G93" s="160" t="str">
        <f>IF(Devis!G92="","",Devis!G92)</f>
        <v/>
      </c>
      <c r="H93" s="160" t="str">
        <f>IF(Devis!H92="","",Devis!H92)</f>
        <v/>
      </c>
      <c r="I93" s="160" t="str">
        <f>IF(Devis!I92="","",Devis!I92)</f>
        <v/>
      </c>
      <c r="J93" s="117"/>
      <c r="K93" s="259" t="str">
        <f t="shared" si="5"/>
        <v/>
      </c>
      <c r="L93" s="161" t="str">
        <f t="shared" si="6"/>
        <v/>
      </c>
      <c r="M93" s="261" t="str">
        <f t="shared" si="7"/>
        <v/>
      </c>
      <c r="N93" s="262" t="str">
        <f t="shared" si="4"/>
        <v/>
      </c>
      <c r="O93" s="119"/>
    </row>
    <row r="94" spans="1:15" ht="20.100000000000001" customHeight="1" x14ac:dyDescent="0.25">
      <c r="A94" s="162">
        <v>88</v>
      </c>
      <c r="B94" s="158" t="str">
        <f>IF(Devis!B93="","",Devis!B93)</f>
        <v/>
      </c>
      <c r="C94" s="158" t="str">
        <f>IF(Devis!C93="","",Devis!C93)</f>
        <v/>
      </c>
      <c r="D94" s="158" t="str">
        <f>IF(Devis!D93="","",Devis!D93)</f>
        <v/>
      </c>
      <c r="E94" s="158" t="str">
        <f>IF(Devis!E93="","",Devis!E93)</f>
        <v/>
      </c>
      <c r="F94" s="158" t="str">
        <f>IF(Devis!F93="","",Devis!F93)</f>
        <v/>
      </c>
      <c r="G94" s="160" t="str">
        <f>IF(Devis!G93="","",Devis!G93)</f>
        <v/>
      </c>
      <c r="H94" s="160" t="str">
        <f>IF(Devis!H93="","",Devis!H93)</f>
        <v/>
      </c>
      <c r="I94" s="160" t="str">
        <f>IF(Devis!I93="","",Devis!I93)</f>
        <v/>
      </c>
      <c r="J94" s="117"/>
      <c r="K94" s="259" t="str">
        <f t="shared" si="5"/>
        <v/>
      </c>
      <c r="L94" s="161" t="str">
        <f t="shared" si="6"/>
        <v/>
      </c>
      <c r="M94" s="261" t="str">
        <f t="shared" si="7"/>
        <v/>
      </c>
      <c r="N94" s="262" t="str">
        <f t="shared" si="4"/>
        <v/>
      </c>
      <c r="O94" s="119"/>
    </row>
    <row r="95" spans="1:15" ht="20.100000000000001" customHeight="1" x14ac:dyDescent="0.25">
      <c r="A95" s="162">
        <v>89</v>
      </c>
      <c r="B95" s="158" t="str">
        <f>IF(Devis!B94="","",Devis!B94)</f>
        <v/>
      </c>
      <c r="C95" s="158" t="str">
        <f>IF(Devis!C94="","",Devis!C94)</f>
        <v/>
      </c>
      <c r="D95" s="158" t="str">
        <f>IF(Devis!D94="","",Devis!D94)</f>
        <v/>
      </c>
      <c r="E95" s="158" t="str">
        <f>IF(Devis!E94="","",Devis!E94)</f>
        <v/>
      </c>
      <c r="F95" s="158" t="str">
        <f>IF(Devis!F94="","",Devis!F94)</f>
        <v/>
      </c>
      <c r="G95" s="160" t="str">
        <f>IF(Devis!G94="","",Devis!G94)</f>
        <v/>
      </c>
      <c r="H95" s="160" t="str">
        <f>IF(Devis!H94="","",Devis!H94)</f>
        <v/>
      </c>
      <c r="I95" s="160" t="str">
        <f>IF(Devis!I94="","",Devis!I94)</f>
        <v/>
      </c>
      <c r="J95" s="117"/>
      <c r="K95" s="259" t="str">
        <f t="shared" si="5"/>
        <v/>
      </c>
      <c r="L95" s="161" t="str">
        <f t="shared" si="6"/>
        <v/>
      </c>
      <c r="M95" s="261" t="str">
        <f t="shared" si="7"/>
        <v/>
      </c>
      <c r="N95" s="262" t="str">
        <f t="shared" si="4"/>
        <v/>
      </c>
      <c r="O95" s="119"/>
    </row>
    <row r="96" spans="1:15" ht="20.100000000000001" customHeight="1" x14ac:dyDescent="0.25">
      <c r="A96" s="162">
        <v>90</v>
      </c>
      <c r="B96" s="158" t="str">
        <f>IF(Devis!B95="","",Devis!B95)</f>
        <v/>
      </c>
      <c r="C96" s="158" t="str">
        <f>IF(Devis!C95="","",Devis!C95)</f>
        <v/>
      </c>
      <c r="D96" s="158" t="str">
        <f>IF(Devis!D95="","",Devis!D95)</f>
        <v/>
      </c>
      <c r="E96" s="158" t="str">
        <f>IF(Devis!E95="","",Devis!E95)</f>
        <v/>
      </c>
      <c r="F96" s="158" t="str">
        <f>IF(Devis!F95="","",Devis!F95)</f>
        <v/>
      </c>
      <c r="G96" s="160" t="str">
        <f>IF(Devis!G95="","",Devis!G95)</f>
        <v/>
      </c>
      <c r="H96" s="160" t="str">
        <f>IF(Devis!H95="","",Devis!H95)</f>
        <v/>
      </c>
      <c r="I96" s="160" t="str">
        <f>IF(Devis!I95="","",Devis!I95)</f>
        <v/>
      </c>
      <c r="J96" s="117"/>
      <c r="K96" s="259" t="str">
        <f t="shared" si="5"/>
        <v/>
      </c>
      <c r="L96" s="161" t="str">
        <f t="shared" si="6"/>
        <v/>
      </c>
      <c r="M96" s="261" t="str">
        <f t="shared" si="7"/>
        <v/>
      </c>
      <c r="N96" s="262" t="str">
        <f t="shared" si="4"/>
        <v/>
      </c>
      <c r="O96" s="119"/>
    </row>
    <row r="97" spans="1:15" ht="20.100000000000001" customHeight="1" x14ac:dyDescent="0.25">
      <c r="A97" s="162">
        <v>91</v>
      </c>
      <c r="B97" s="158" t="str">
        <f>IF(Devis!B96="","",Devis!B96)</f>
        <v/>
      </c>
      <c r="C97" s="158" t="str">
        <f>IF(Devis!C96="","",Devis!C96)</f>
        <v/>
      </c>
      <c r="D97" s="158" t="str">
        <f>IF(Devis!D96="","",Devis!D96)</f>
        <v/>
      </c>
      <c r="E97" s="158" t="str">
        <f>IF(Devis!E96="","",Devis!E96)</f>
        <v/>
      </c>
      <c r="F97" s="158" t="str">
        <f>IF(Devis!F96="","",Devis!F96)</f>
        <v/>
      </c>
      <c r="G97" s="160" t="str">
        <f>IF(Devis!G96="","",Devis!G96)</f>
        <v/>
      </c>
      <c r="H97" s="160" t="str">
        <f>IF(Devis!H96="","",Devis!H96)</f>
        <v/>
      </c>
      <c r="I97" s="160" t="str">
        <f>IF(Devis!I96="","",Devis!I96)</f>
        <v/>
      </c>
      <c r="J97" s="117"/>
      <c r="K97" s="259" t="str">
        <f t="shared" si="5"/>
        <v/>
      </c>
      <c r="L97" s="161" t="str">
        <f t="shared" si="6"/>
        <v/>
      </c>
      <c r="M97" s="261" t="str">
        <f t="shared" si="7"/>
        <v/>
      </c>
      <c r="N97" s="262" t="str">
        <f t="shared" si="4"/>
        <v/>
      </c>
      <c r="O97" s="119"/>
    </row>
    <row r="98" spans="1:15" ht="20.100000000000001" customHeight="1" x14ac:dyDescent="0.25">
      <c r="A98" s="162">
        <v>92</v>
      </c>
      <c r="B98" s="158" t="str">
        <f>IF(Devis!B97="","",Devis!B97)</f>
        <v/>
      </c>
      <c r="C98" s="158" t="str">
        <f>IF(Devis!C97="","",Devis!C97)</f>
        <v/>
      </c>
      <c r="D98" s="158" t="str">
        <f>IF(Devis!D97="","",Devis!D97)</f>
        <v/>
      </c>
      <c r="E98" s="158" t="str">
        <f>IF(Devis!E97="","",Devis!E97)</f>
        <v/>
      </c>
      <c r="F98" s="158" t="str">
        <f>IF(Devis!F97="","",Devis!F97)</f>
        <v/>
      </c>
      <c r="G98" s="160" t="str">
        <f>IF(Devis!G97="","",Devis!G97)</f>
        <v/>
      </c>
      <c r="H98" s="160" t="str">
        <f>IF(Devis!H97="","",Devis!H97)</f>
        <v/>
      </c>
      <c r="I98" s="160" t="str">
        <f>IF(Devis!I97="","",Devis!I97)</f>
        <v/>
      </c>
      <c r="J98" s="117"/>
      <c r="K98" s="259" t="str">
        <f t="shared" si="5"/>
        <v/>
      </c>
      <c r="L98" s="161" t="str">
        <f t="shared" si="6"/>
        <v/>
      </c>
      <c r="M98" s="261" t="str">
        <f t="shared" si="7"/>
        <v/>
      </c>
      <c r="N98" s="262" t="str">
        <f t="shared" si="4"/>
        <v/>
      </c>
      <c r="O98" s="119"/>
    </row>
    <row r="99" spans="1:15" ht="20.100000000000001" customHeight="1" x14ac:dyDescent="0.25">
      <c r="A99" s="162">
        <v>93</v>
      </c>
      <c r="B99" s="158" t="str">
        <f>IF(Devis!B98="","",Devis!B98)</f>
        <v/>
      </c>
      <c r="C99" s="158" t="str">
        <f>IF(Devis!C98="","",Devis!C98)</f>
        <v/>
      </c>
      <c r="D99" s="158" t="str">
        <f>IF(Devis!D98="","",Devis!D98)</f>
        <v/>
      </c>
      <c r="E99" s="158" t="str">
        <f>IF(Devis!E98="","",Devis!E98)</f>
        <v/>
      </c>
      <c r="F99" s="158" t="str">
        <f>IF(Devis!F98="","",Devis!F98)</f>
        <v/>
      </c>
      <c r="G99" s="160" t="str">
        <f>IF(Devis!G98="","",Devis!G98)</f>
        <v/>
      </c>
      <c r="H99" s="160" t="str">
        <f>IF(Devis!H98="","",Devis!H98)</f>
        <v/>
      </c>
      <c r="I99" s="160" t="str">
        <f>IF(Devis!I98="","",Devis!I98)</f>
        <v/>
      </c>
      <c r="J99" s="117"/>
      <c r="K99" s="259" t="str">
        <f t="shared" si="5"/>
        <v/>
      </c>
      <c r="L99" s="161" t="str">
        <f t="shared" si="6"/>
        <v/>
      </c>
      <c r="M99" s="261" t="str">
        <f t="shared" si="7"/>
        <v/>
      </c>
      <c r="N99" s="262" t="str">
        <f t="shared" si="4"/>
        <v/>
      </c>
      <c r="O99" s="119"/>
    </row>
    <row r="100" spans="1:15" ht="20.100000000000001" customHeight="1" x14ac:dyDescent="0.25">
      <c r="A100" s="162">
        <v>94</v>
      </c>
      <c r="B100" s="158" t="str">
        <f>IF(Devis!B99="","",Devis!B99)</f>
        <v/>
      </c>
      <c r="C100" s="158" t="str">
        <f>IF(Devis!C99="","",Devis!C99)</f>
        <v/>
      </c>
      <c r="D100" s="158" t="str">
        <f>IF(Devis!D99="","",Devis!D99)</f>
        <v/>
      </c>
      <c r="E100" s="158" t="str">
        <f>IF(Devis!E99="","",Devis!E99)</f>
        <v/>
      </c>
      <c r="F100" s="158" t="str">
        <f>IF(Devis!F99="","",Devis!F99)</f>
        <v/>
      </c>
      <c r="G100" s="160" t="str">
        <f>IF(Devis!G99="","",Devis!G99)</f>
        <v/>
      </c>
      <c r="H100" s="160" t="str">
        <f>IF(Devis!H99="","",Devis!H99)</f>
        <v/>
      </c>
      <c r="I100" s="160" t="str">
        <f>IF(Devis!I99="","",Devis!I99)</f>
        <v/>
      </c>
      <c r="J100" s="117"/>
      <c r="K100" s="259" t="str">
        <f t="shared" si="5"/>
        <v/>
      </c>
      <c r="L100" s="161" t="str">
        <f t="shared" si="6"/>
        <v/>
      </c>
      <c r="M100" s="261" t="str">
        <f t="shared" si="7"/>
        <v/>
      </c>
      <c r="N100" s="262" t="str">
        <f t="shared" si="4"/>
        <v/>
      </c>
      <c r="O100" s="119"/>
    </row>
    <row r="101" spans="1:15" ht="20.100000000000001" customHeight="1" x14ac:dyDescent="0.25">
      <c r="A101" s="162">
        <v>95</v>
      </c>
      <c r="B101" s="158" t="str">
        <f>IF(Devis!B100="","",Devis!B100)</f>
        <v/>
      </c>
      <c r="C101" s="158" t="str">
        <f>IF(Devis!C100="","",Devis!C100)</f>
        <v/>
      </c>
      <c r="D101" s="158" t="str">
        <f>IF(Devis!D100="","",Devis!D100)</f>
        <v/>
      </c>
      <c r="E101" s="158" t="str">
        <f>IF(Devis!E100="","",Devis!E100)</f>
        <v/>
      </c>
      <c r="F101" s="158" t="str">
        <f>IF(Devis!F100="","",Devis!F100)</f>
        <v/>
      </c>
      <c r="G101" s="160" t="str">
        <f>IF(Devis!G100="","",Devis!G100)</f>
        <v/>
      </c>
      <c r="H101" s="160" t="str">
        <f>IF(Devis!H100="","",Devis!H100)</f>
        <v/>
      </c>
      <c r="I101" s="160" t="str">
        <f>IF(Devis!I100="","",Devis!I100)</f>
        <v/>
      </c>
      <c r="J101" s="117"/>
      <c r="K101" s="259" t="str">
        <f t="shared" si="5"/>
        <v/>
      </c>
      <c r="L101" s="161" t="str">
        <f t="shared" si="6"/>
        <v/>
      </c>
      <c r="M101" s="261" t="str">
        <f t="shared" si="7"/>
        <v/>
      </c>
      <c r="N101" s="262" t="str">
        <f t="shared" si="4"/>
        <v/>
      </c>
      <c r="O101" s="119"/>
    </row>
    <row r="102" spans="1:15" ht="20.100000000000001" customHeight="1" x14ac:dyDescent="0.25">
      <c r="A102" s="162">
        <v>96</v>
      </c>
      <c r="B102" s="158" t="str">
        <f>IF(Devis!B101="","",Devis!B101)</f>
        <v/>
      </c>
      <c r="C102" s="158" t="str">
        <f>IF(Devis!C101="","",Devis!C101)</f>
        <v/>
      </c>
      <c r="D102" s="158" t="str">
        <f>IF(Devis!D101="","",Devis!D101)</f>
        <v/>
      </c>
      <c r="E102" s="158" t="str">
        <f>IF(Devis!E101="","",Devis!E101)</f>
        <v/>
      </c>
      <c r="F102" s="158" t="str">
        <f>IF(Devis!F101="","",Devis!F101)</f>
        <v/>
      </c>
      <c r="G102" s="160" t="str">
        <f>IF(Devis!G101="","",Devis!G101)</f>
        <v/>
      </c>
      <c r="H102" s="160" t="str">
        <f>IF(Devis!H101="","",Devis!H101)</f>
        <v/>
      </c>
      <c r="I102" s="160" t="str">
        <f>IF(Devis!I101="","",Devis!I101)</f>
        <v/>
      </c>
      <c r="J102" s="117"/>
      <c r="K102" s="259" t="str">
        <f t="shared" si="5"/>
        <v/>
      </c>
      <c r="L102" s="161" t="str">
        <f t="shared" si="6"/>
        <v/>
      </c>
      <c r="M102" s="261" t="str">
        <f t="shared" si="7"/>
        <v/>
      </c>
      <c r="N102" s="262" t="str">
        <f t="shared" si="4"/>
        <v/>
      </c>
      <c r="O102" s="119"/>
    </row>
    <row r="103" spans="1:15" ht="20.100000000000001" customHeight="1" x14ac:dyDescent="0.25">
      <c r="A103" s="162">
        <v>97</v>
      </c>
      <c r="B103" s="158" t="str">
        <f>IF(Devis!B102="","",Devis!B102)</f>
        <v/>
      </c>
      <c r="C103" s="158" t="str">
        <f>IF(Devis!C102="","",Devis!C102)</f>
        <v/>
      </c>
      <c r="D103" s="158" t="str">
        <f>IF(Devis!D102="","",Devis!D102)</f>
        <v/>
      </c>
      <c r="E103" s="158" t="str">
        <f>IF(Devis!E102="","",Devis!E102)</f>
        <v/>
      </c>
      <c r="F103" s="158" t="str">
        <f>IF(Devis!F102="","",Devis!F102)</f>
        <v/>
      </c>
      <c r="G103" s="160" t="str">
        <f>IF(Devis!G102="","",Devis!G102)</f>
        <v/>
      </c>
      <c r="H103" s="160" t="str">
        <f>IF(Devis!H102="","",Devis!H102)</f>
        <v/>
      </c>
      <c r="I103" s="160" t="str">
        <f>IF(Devis!I102="","",Devis!I102)</f>
        <v/>
      </c>
      <c r="J103" s="117"/>
      <c r="K103" s="259" t="str">
        <f t="shared" si="5"/>
        <v/>
      </c>
      <c r="L103" s="161" t="str">
        <f t="shared" si="6"/>
        <v/>
      </c>
      <c r="M103" s="261" t="str">
        <f t="shared" si="7"/>
        <v/>
      </c>
      <c r="N103" s="262" t="str">
        <f t="shared" si="4"/>
        <v/>
      </c>
      <c r="O103" s="119"/>
    </row>
    <row r="104" spans="1:15" ht="20.100000000000001" customHeight="1" x14ac:dyDescent="0.25">
      <c r="A104" s="162">
        <v>98</v>
      </c>
      <c r="B104" s="158" t="str">
        <f>IF(Devis!B103="","",Devis!B103)</f>
        <v/>
      </c>
      <c r="C104" s="158" t="str">
        <f>IF(Devis!C103="","",Devis!C103)</f>
        <v/>
      </c>
      <c r="D104" s="158" t="str">
        <f>IF(Devis!D103="","",Devis!D103)</f>
        <v/>
      </c>
      <c r="E104" s="158" t="str">
        <f>IF(Devis!E103="","",Devis!E103)</f>
        <v/>
      </c>
      <c r="F104" s="158" t="str">
        <f>IF(Devis!F103="","",Devis!F103)</f>
        <v/>
      </c>
      <c r="G104" s="160" t="str">
        <f>IF(Devis!G103="","",Devis!G103)</f>
        <v/>
      </c>
      <c r="H104" s="160" t="str">
        <f>IF(Devis!H103="","",Devis!H103)</f>
        <v/>
      </c>
      <c r="I104" s="160" t="str">
        <f>IF(Devis!I103="","",Devis!I103)</f>
        <v/>
      </c>
      <c r="J104" s="117"/>
      <c r="K104" s="259" t="str">
        <f t="shared" si="5"/>
        <v/>
      </c>
      <c r="L104" s="161" t="str">
        <f t="shared" si="6"/>
        <v/>
      </c>
      <c r="M104" s="261" t="str">
        <f t="shared" si="7"/>
        <v/>
      </c>
      <c r="N104" s="262" t="str">
        <f t="shared" si="4"/>
        <v/>
      </c>
      <c r="O104" s="119"/>
    </row>
    <row r="105" spans="1:15" ht="20.100000000000001" customHeight="1" x14ac:dyDescent="0.25">
      <c r="A105" s="162">
        <v>99</v>
      </c>
      <c r="B105" s="158" t="str">
        <f>IF(Devis!B104="","",Devis!B104)</f>
        <v/>
      </c>
      <c r="C105" s="158" t="str">
        <f>IF(Devis!C104="","",Devis!C104)</f>
        <v/>
      </c>
      <c r="D105" s="158" t="str">
        <f>IF(Devis!D104="","",Devis!D104)</f>
        <v/>
      </c>
      <c r="E105" s="158" t="str">
        <f>IF(Devis!E104="","",Devis!E104)</f>
        <v/>
      </c>
      <c r="F105" s="158" t="str">
        <f>IF(Devis!F104="","",Devis!F104)</f>
        <v/>
      </c>
      <c r="G105" s="160" t="str">
        <f>IF(Devis!G104="","",Devis!G104)</f>
        <v/>
      </c>
      <c r="H105" s="160" t="str">
        <f>IF(Devis!H104="","",Devis!H104)</f>
        <v/>
      </c>
      <c r="I105" s="160" t="str">
        <f>IF(Devis!I104="","",Devis!I104)</f>
        <v/>
      </c>
      <c r="J105" s="117"/>
      <c r="K105" s="259" t="str">
        <f t="shared" si="5"/>
        <v/>
      </c>
      <c r="L105" s="161" t="str">
        <f t="shared" si="6"/>
        <v/>
      </c>
      <c r="M105" s="261" t="str">
        <f t="shared" si="7"/>
        <v/>
      </c>
      <c r="N105" s="262" t="str">
        <f t="shared" si="4"/>
        <v/>
      </c>
      <c r="O105" s="119"/>
    </row>
    <row r="106" spans="1:15" ht="20.100000000000001" customHeight="1" x14ac:dyDescent="0.25">
      <c r="A106" s="162">
        <v>100</v>
      </c>
      <c r="B106" s="158" t="str">
        <f>IF(Devis!B105="","",Devis!B105)</f>
        <v/>
      </c>
      <c r="C106" s="158" t="str">
        <f>IF(Devis!C105="","",Devis!C105)</f>
        <v/>
      </c>
      <c r="D106" s="158" t="str">
        <f>IF(Devis!D105="","",Devis!D105)</f>
        <v/>
      </c>
      <c r="E106" s="158" t="str">
        <f>IF(Devis!E105="","",Devis!E105)</f>
        <v/>
      </c>
      <c r="F106" s="158" t="str">
        <f>IF(Devis!F105="","",Devis!F105)</f>
        <v/>
      </c>
      <c r="G106" s="160" t="str">
        <f>IF(Devis!G105="","",Devis!G105)</f>
        <v/>
      </c>
      <c r="H106" s="160" t="str">
        <f>IF(Devis!H105="","",Devis!H105)</f>
        <v/>
      </c>
      <c r="I106" s="160" t="str">
        <f>IF(Devis!I105="","",Devis!I105)</f>
        <v/>
      </c>
      <c r="J106" s="117"/>
      <c r="K106" s="259" t="str">
        <f t="shared" si="5"/>
        <v/>
      </c>
      <c r="L106" s="161" t="str">
        <f t="shared" si="6"/>
        <v/>
      </c>
      <c r="M106" s="261" t="str">
        <f t="shared" si="7"/>
        <v/>
      </c>
      <c r="N106" s="262" t="str">
        <f t="shared" si="4"/>
        <v/>
      </c>
      <c r="O106" s="119"/>
    </row>
    <row r="107" spans="1:15" ht="20.100000000000001" customHeight="1" x14ac:dyDescent="0.25">
      <c r="A107" s="162">
        <v>101</v>
      </c>
      <c r="B107" s="158" t="str">
        <f>IF(Devis!B106="","",Devis!B106)</f>
        <v/>
      </c>
      <c r="C107" s="158" t="str">
        <f>IF(Devis!C106="","",Devis!C106)</f>
        <v/>
      </c>
      <c r="D107" s="158" t="str">
        <f>IF(Devis!D106="","",Devis!D106)</f>
        <v/>
      </c>
      <c r="E107" s="158" t="str">
        <f>IF(Devis!E106="","",Devis!E106)</f>
        <v/>
      </c>
      <c r="F107" s="158" t="str">
        <f>IF(Devis!F106="","",Devis!F106)</f>
        <v/>
      </c>
      <c r="G107" s="160" t="str">
        <f>IF(Devis!G106="","",Devis!G106)</f>
        <v/>
      </c>
      <c r="H107" s="160" t="str">
        <f>IF(Devis!H106="","",Devis!H106)</f>
        <v/>
      </c>
      <c r="I107" s="160" t="str">
        <f>IF(Devis!I106="","",Devis!I106)</f>
        <v/>
      </c>
      <c r="J107" s="117"/>
      <c r="K107" s="259" t="str">
        <f t="shared" si="5"/>
        <v/>
      </c>
      <c r="L107" s="161" t="str">
        <f t="shared" si="6"/>
        <v/>
      </c>
      <c r="M107" s="261" t="str">
        <f t="shared" si="7"/>
        <v/>
      </c>
      <c r="N107" s="262" t="str">
        <f t="shared" si="4"/>
        <v/>
      </c>
      <c r="O107" s="119"/>
    </row>
    <row r="108" spans="1:15" ht="20.100000000000001" customHeight="1" x14ac:dyDescent="0.25">
      <c r="A108" s="162">
        <v>102</v>
      </c>
      <c r="B108" s="158" t="str">
        <f>IF(Devis!B107="","",Devis!B107)</f>
        <v/>
      </c>
      <c r="C108" s="158" t="str">
        <f>IF(Devis!C107="","",Devis!C107)</f>
        <v/>
      </c>
      <c r="D108" s="158" t="str">
        <f>IF(Devis!D107="","",Devis!D107)</f>
        <v/>
      </c>
      <c r="E108" s="158" t="str">
        <f>IF(Devis!E107="","",Devis!E107)</f>
        <v/>
      </c>
      <c r="F108" s="158" t="str">
        <f>IF(Devis!F107="","",Devis!F107)</f>
        <v/>
      </c>
      <c r="G108" s="160" t="str">
        <f>IF(Devis!G107="","",Devis!G107)</f>
        <v/>
      </c>
      <c r="H108" s="160" t="str">
        <f>IF(Devis!H107="","",Devis!H107)</f>
        <v/>
      </c>
      <c r="I108" s="160" t="str">
        <f>IF(Devis!I107="","",Devis!I107)</f>
        <v/>
      </c>
      <c r="J108" s="117"/>
      <c r="K108" s="259" t="str">
        <f t="shared" si="5"/>
        <v/>
      </c>
      <c r="L108" s="161" t="str">
        <f t="shared" si="6"/>
        <v/>
      </c>
      <c r="M108" s="261" t="str">
        <f t="shared" si="7"/>
        <v/>
      </c>
      <c r="N108" s="262" t="str">
        <f t="shared" si="4"/>
        <v/>
      </c>
      <c r="O108" s="119"/>
    </row>
    <row r="109" spans="1:15" ht="20.100000000000001" customHeight="1" x14ac:dyDescent="0.25">
      <c r="A109" s="162">
        <v>103</v>
      </c>
      <c r="B109" s="158" t="str">
        <f>IF(Devis!B108="","",Devis!B108)</f>
        <v/>
      </c>
      <c r="C109" s="158" t="str">
        <f>IF(Devis!C108="","",Devis!C108)</f>
        <v/>
      </c>
      <c r="D109" s="158" t="str">
        <f>IF(Devis!D108="","",Devis!D108)</f>
        <v/>
      </c>
      <c r="E109" s="158" t="str">
        <f>IF(Devis!E108="","",Devis!E108)</f>
        <v/>
      </c>
      <c r="F109" s="158" t="str">
        <f>IF(Devis!F108="","",Devis!F108)</f>
        <v/>
      </c>
      <c r="G109" s="160" t="str">
        <f>IF(Devis!G108="","",Devis!G108)</f>
        <v/>
      </c>
      <c r="H109" s="160" t="str">
        <f>IF(Devis!H108="","",Devis!H108)</f>
        <v/>
      </c>
      <c r="I109" s="160" t="str">
        <f>IF(Devis!I108="","",Devis!I108)</f>
        <v/>
      </c>
      <c r="J109" s="117"/>
      <c r="K109" s="259" t="str">
        <f t="shared" si="5"/>
        <v/>
      </c>
      <c r="L109" s="161" t="str">
        <f t="shared" si="6"/>
        <v/>
      </c>
      <c r="M109" s="261" t="str">
        <f t="shared" si="7"/>
        <v/>
      </c>
      <c r="N109" s="262" t="str">
        <f t="shared" si="4"/>
        <v/>
      </c>
      <c r="O109" s="119"/>
    </row>
    <row r="110" spans="1:15" ht="20.100000000000001" customHeight="1" x14ac:dyDescent="0.25">
      <c r="A110" s="162">
        <v>104</v>
      </c>
      <c r="B110" s="158" t="str">
        <f>IF(Devis!B109="","",Devis!B109)</f>
        <v/>
      </c>
      <c r="C110" s="158" t="str">
        <f>IF(Devis!C109="","",Devis!C109)</f>
        <v/>
      </c>
      <c r="D110" s="158" t="str">
        <f>IF(Devis!D109="","",Devis!D109)</f>
        <v/>
      </c>
      <c r="E110" s="158" t="str">
        <f>IF(Devis!E109="","",Devis!E109)</f>
        <v/>
      </c>
      <c r="F110" s="158" t="str">
        <f>IF(Devis!F109="","",Devis!F109)</f>
        <v/>
      </c>
      <c r="G110" s="160" t="str">
        <f>IF(Devis!G109="","",Devis!G109)</f>
        <v/>
      </c>
      <c r="H110" s="160" t="str">
        <f>IF(Devis!H109="","",Devis!H109)</f>
        <v/>
      </c>
      <c r="I110" s="160" t="str">
        <f>IF(Devis!I109="","",Devis!I109)</f>
        <v/>
      </c>
      <c r="J110" s="117"/>
      <c r="K110" s="259" t="str">
        <f t="shared" si="5"/>
        <v/>
      </c>
      <c r="L110" s="161" t="str">
        <f t="shared" si="6"/>
        <v/>
      </c>
      <c r="M110" s="261" t="str">
        <f t="shared" si="7"/>
        <v/>
      </c>
      <c r="N110" s="262" t="str">
        <f t="shared" si="4"/>
        <v/>
      </c>
      <c r="O110" s="119"/>
    </row>
    <row r="111" spans="1:15" ht="20.100000000000001" customHeight="1" x14ac:dyDescent="0.25">
      <c r="A111" s="162">
        <v>105</v>
      </c>
      <c r="B111" s="158" t="str">
        <f>IF(Devis!B110="","",Devis!B110)</f>
        <v/>
      </c>
      <c r="C111" s="158" t="str">
        <f>IF(Devis!C110="","",Devis!C110)</f>
        <v/>
      </c>
      <c r="D111" s="158" t="str">
        <f>IF(Devis!D110="","",Devis!D110)</f>
        <v/>
      </c>
      <c r="E111" s="158" t="str">
        <f>IF(Devis!E110="","",Devis!E110)</f>
        <v/>
      </c>
      <c r="F111" s="158" t="str">
        <f>IF(Devis!F110="","",Devis!F110)</f>
        <v/>
      </c>
      <c r="G111" s="160" t="str">
        <f>IF(Devis!G110="","",Devis!G110)</f>
        <v/>
      </c>
      <c r="H111" s="160" t="str">
        <f>IF(Devis!H110="","",Devis!H110)</f>
        <v/>
      </c>
      <c r="I111" s="160" t="str">
        <f>IF(Devis!I110="","",Devis!I110)</f>
        <v/>
      </c>
      <c r="J111" s="117"/>
      <c r="K111" s="259" t="str">
        <f t="shared" si="5"/>
        <v/>
      </c>
      <c r="L111" s="161" t="str">
        <f t="shared" si="6"/>
        <v/>
      </c>
      <c r="M111" s="261" t="str">
        <f t="shared" si="7"/>
        <v/>
      </c>
      <c r="N111" s="262" t="str">
        <f t="shared" si="4"/>
        <v/>
      </c>
      <c r="O111" s="119"/>
    </row>
    <row r="112" spans="1:15" ht="20.100000000000001" customHeight="1" x14ac:dyDescent="0.25">
      <c r="A112" s="162">
        <v>106</v>
      </c>
      <c r="B112" s="158" t="str">
        <f>IF(Devis!B111="","",Devis!B111)</f>
        <v/>
      </c>
      <c r="C112" s="158" t="str">
        <f>IF(Devis!C111="","",Devis!C111)</f>
        <v/>
      </c>
      <c r="D112" s="158" t="str">
        <f>IF(Devis!D111="","",Devis!D111)</f>
        <v/>
      </c>
      <c r="E112" s="158" t="str">
        <f>IF(Devis!E111="","",Devis!E111)</f>
        <v/>
      </c>
      <c r="F112" s="158" t="str">
        <f>IF(Devis!F111="","",Devis!F111)</f>
        <v/>
      </c>
      <c r="G112" s="160" t="str">
        <f>IF(Devis!G111="","",Devis!G111)</f>
        <v/>
      </c>
      <c r="H112" s="160" t="str">
        <f>IF(Devis!H111="","",Devis!H111)</f>
        <v/>
      </c>
      <c r="I112" s="160" t="str">
        <f>IF(Devis!I111="","",Devis!I111)</f>
        <v/>
      </c>
      <c r="J112" s="117"/>
      <c r="K112" s="259" t="str">
        <f t="shared" si="5"/>
        <v/>
      </c>
      <c r="L112" s="161" t="str">
        <f t="shared" si="6"/>
        <v/>
      </c>
      <c r="M112" s="261" t="str">
        <f t="shared" si="7"/>
        <v/>
      </c>
      <c r="N112" s="262" t="str">
        <f t="shared" si="4"/>
        <v/>
      </c>
      <c r="O112" s="119"/>
    </row>
    <row r="113" spans="1:15" ht="20.100000000000001" customHeight="1" x14ac:dyDescent="0.25">
      <c r="A113" s="162">
        <v>107</v>
      </c>
      <c r="B113" s="158" t="str">
        <f>IF(Devis!B112="","",Devis!B112)</f>
        <v/>
      </c>
      <c r="C113" s="158" t="str">
        <f>IF(Devis!C112="","",Devis!C112)</f>
        <v/>
      </c>
      <c r="D113" s="158" t="str">
        <f>IF(Devis!D112="","",Devis!D112)</f>
        <v/>
      </c>
      <c r="E113" s="158" t="str">
        <f>IF(Devis!E112="","",Devis!E112)</f>
        <v/>
      </c>
      <c r="F113" s="158" t="str">
        <f>IF(Devis!F112="","",Devis!F112)</f>
        <v/>
      </c>
      <c r="G113" s="160" t="str">
        <f>IF(Devis!G112="","",Devis!G112)</f>
        <v/>
      </c>
      <c r="H113" s="160" t="str">
        <f>IF(Devis!H112="","",Devis!H112)</f>
        <v/>
      </c>
      <c r="I113" s="160" t="str">
        <f>IF(Devis!I112="","",Devis!I112)</f>
        <v/>
      </c>
      <c r="J113" s="117"/>
      <c r="K113" s="259" t="str">
        <f t="shared" si="5"/>
        <v/>
      </c>
      <c r="L113" s="161" t="str">
        <f t="shared" si="6"/>
        <v/>
      </c>
      <c r="M113" s="261" t="str">
        <f t="shared" si="7"/>
        <v/>
      </c>
      <c r="N113" s="262" t="str">
        <f t="shared" si="4"/>
        <v/>
      </c>
      <c r="O113" s="119"/>
    </row>
    <row r="114" spans="1:15" ht="20.100000000000001" customHeight="1" x14ac:dyDescent="0.25">
      <c r="A114" s="162">
        <v>108</v>
      </c>
      <c r="B114" s="158" t="str">
        <f>IF(Devis!B113="","",Devis!B113)</f>
        <v/>
      </c>
      <c r="C114" s="158" t="str">
        <f>IF(Devis!C113="","",Devis!C113)</f>
        <v/>
      </c>
      <c r="D114" s="158" t="str">
        <f>IF(Devis!D113="","",Devis!D113)</f>
        <v/>
      </c>
      <c r="E114" s="158" t="str">
        <f>IF(Devis!E113="","",Devis!E113)</f>
        <v/>
      </c>
      <c r="F114" s="158" t="str">
        <f>IF(Devis!F113="","",Devis!F113)</f>
        <v/>
      </c>
      <c r="G114" s="160" t="str">
        <f>IF(Devis!G113="","",Devis!G113)</f>
        <v/>
      </c>
      <c r="H114" s="160" t="str">
        <f>IF(Devis!H113="","",Devis!H113)</f>
        <v/>
      </c>
      <c r="I114" s="160" t="str">
        <f>IF(Devis!I113="","",Devis!I113)</f>
        <v/>
      </c>
      <c r="J114" s="117"/>
      <c r="K114" s="259" t="str">
        <f t="shared" si="5"/>
        <v/>
      </c>
      <c r="L114" s="161" t="str">
        <f t="shared" si="6"/>
        <v/>
      </c>
      <c r="M114" s="261" t="str">
        <f t="shared" si="7"/>
        <v/>
      </c>
      <c r="N114" s="262" t="str">
        <f t="shared" si="4"/>
        <v/>
      </c>
      <c r="O114" s="119"/>
    </row>
    <row r="115" spans="1:15" ht="20.100000000000001" customHeight="1" x14ac:dyDescent="0.25">
      <c r="A115" s="162">
        <v>109</v>
      </c>
      <c r="B115" s="158" t="str">
        <f>IF(Devis!B114="","",Devis!B114)</f>
        <v/>
      </c>
      <c r="C115" s="158" t="str">
        <f>IF(Devis!C114="","",Devis!C114)</f>
        <v/>
      </c>
      <c r="D115" s="158" t="str">
        <f>IF(Devis!D114="","",Devis!D114)</f>
        <v/>
      </c>
      <c r="E115" s="158" t="str">
        <f>IF(Devis!E114="","",Devis!E114)</f>
        <v/>
      </c>
      <c r="F115" s="158" t="str">
        <f>IF(Devis!F114="","",Devis!F114)</f>
        <v/>
      </c>
      <c r="G115" s="160" t="str">
        <f>IF(Devis!G114="","",Devis!G114)</f>
        <v/>
      </c>
      <c r="H115" s="160" t="str">
        <f>IF(Devis!H114="","",Devis!H114)</f>
        <v/>
      </c>
      <c r="I115" s="160" t="str">
        <f>IF(Devis!I114="","",Devis!I114)</f>
        <v/>
      </c>
      <c r="J115" s="117"/>
      <c r="K115" s="259" t="str">
        <f t="shared" si="5"/>
        <v/>
      </c>
      <c r="L115" s="161" t="str">
        <f t="shared" si="6"/>
        <v/>
      </c>
      <c r="M115" s="261" t="str">
        <f t="shared" si="7"/>
        <v/>
      </c>
      <c r="N115" s="262" t="str">
        <f t="shared" si="4"/>
        <v/>
      </c>
      <c r="O115" s="119"/>
    </row>
    <row r="116" spans="1:15" ht="20.100000000000001" customHeight="1" x14ac:dyDescent="0.25">
      <c r="A116" s="162">
        <v>110</v>
      </c>
      <c r="B116" s="158" t="str">
        <f>IF(Devis!B115="","",Devis!B115)</f>
        <v/>
      </c>
      <c r="C116" s="158" t="str">
        <f>IF(Devis!C115="","",Devis!C115)</f>
        <v/>
      </c>
      <c r="D116" s="158" t="str">
        <f>IF(Devis!D115="","",Devis!D115)</f>
        <v/>
      </c>
      <c r="E116" s="158" t="str">
        <f>IF(Devis!E115="","",Devis!E115)</f>
        <v/>
      </c>
      <c r="F116" s="158" t="str">
        <f>IF(Devis!F115="","",Devis!F115)</f>
        <v/>
      </c>
      <c r="G116" s="160" t="str">
        <f>IF(Devis!G115="","",Devis!G115)</f>
        <v/>
      </c>
      <c r="H116" s="160" t="str">
        <f>IF(Devis!H115="","",Devis!H115)</f>
        <v/>
      </c>
      <c r="I116" s="160" t="str">
        <f>IF(Devis!I115="","",Devis!I115)</f>
        <v/>
      </c>
      <c r="J116" s="117"/>
      <c r="K116" s="259" t="str">
        <f t="shared" si="5"/>
        <v/>
      </c>
      <c r="L116" s="161" t="str">
        <f t="shared" si="6"/>
        <v/>
      </c>
      <c r="M116" s="261" t="str">
        <f t="shared" si="7"/>
        <v/>
      </c>
      <c r="N116" s="262" t="str">
        <f t="shared" si="4"/>
        <v/>
      </c>
      <c r="O116" s="119"/>
    </row>
    <row r="117" spans="1:15" ht="20.100000000000001" customHeight="1" x14ac:dyDescent="0.25">
      <c r="A117" s="162">
        <v>111</v>
      </c>
      <c r="B117" s="158" t="str">
        <f>IF(Devis!B116="","",Devis!B116)</f>
        <v/>
      </c>
      <c r="C117" s="158" t="str">
        <f>IF(Devis!C116="","",Devis!C116)</f>
        <v/>
      </c>
      <c r="D117" s="158" t="str">
        <f>IF(Devis!D116="","",Devis!D116)</f>
        <v/>
      </c>
      <c r="E117" s="158" t="str">
        <f>IF(Devis!E116="","",Devis!E116)</f>
        <v/>
      </c>
      <c r="F117" s="158" t="str">
        <f>IF(Devis!F116="","",Devis!F116)</f>
        <v/>
      </c>
      <c r="G117" s="160" t="str">
        <f>IF(Devis!G116="","",Devis!G116)</f>
        <v/>
      </c>
      <c r="H117" s="160" t="str">
        <f>IF(Devis!H116="","",Devis!H116)</f>
        <v/>
      </c>
      <c r="I117" s="160" t="str">
        <f>IF(Devis!I116="","",Devis!I116)</f>
        <v/>
      </c>
      <c r="J117" s="117"/>
      <c r="K117" s="259" t="str">
        <f t="shared" si="5"/>
        <v/>
      </c>
      <c r="L117" s="161" t="str">
        <f t="shared" si="6"/>
        <v/>
      </c>
      <c r="M117" s="261" t="str">
        <f t="shared" si="7"/>
        <v/>
      </c>
      <c r="N117" s="262" t="str">
        <f t="shared" si="4"/>
        <v/>
      </c>
      <c r="O117" s="119"/>
    </row>
    <row r="118" spans="1:15" ht="20.100000000000001" customHeight="1" x14ac:dyDescent="0.25">
      <c r="A118" s="162">
        <v>112</v>
      </c>
      <c r="B118" s="158" t="str">
        <f>IF(Devis!B117="","",Devis!B117)</f>
        <v/>
      </c>
      <c r="C118" s="158" t="str">
        <f>IF(Devis!C117="","",Devis!C117)</f>
        <v/>
      </c>
      <c r="D118" s="158" t="str">
        <f>IF(Devis!D117="","",Devis!D117)</f>
        <v/>
      </c>
      <c r="E118" s="158" t="str">
        <f>IF(Devis!E117="","",Devis!E117)</f>
        <v/>
      </c>
      <c r="F118" s="158" t="str">
        <f>IF(Devis!F117="","",Devis!F117)</f>
        <v/>
      </c>
      <c r="G118" s="160" t="str">
        <f>IF(Devis!G117="","",Devis!G117)</f>
        <v/>
      </c>
      <c r="H118" s="160" t="str">
        <f>IF(Devis!H117="","",Devis!H117)</f>
        <v/>
      </c>
      <c r="I118" s="160" t="str">
        <f>IF(Devis!I117="","",Devis!I117)</f>
        <v/>
      </c>
      <c r="J118" s="117"/>
      <c r="K118" s="259" t="str">
        <f t="shared" si="5"/>
        <v/>
      </c>
      <c r="L118" s="161" t="str">
        <f t="shared" si="6"/>
        <v/>
      </c>
      <c r="M118" s="261" t="str">
        <f t="shared" si="7"/>
        <v/>
      </c>
      <c r="N118" s="262" t="str">
        <f t="shared" si="4"/>
        <v/>
      </c>
      <c r="O118" s="119"/>
    </row>
    <row r="119" spans="1:15" ht="20.100000000000001" customHeight="1" x14ac:dyDescent="0.25">
      <c r="A119" s="162">
        <v>113</v>
      </c>
      <c r="B119" s="158" t="str">
        <f>IF(Devis!B118="","",Devis!B118)</f>
        <v/>
      </c>
      <c r="C119" s="158" t="str">
        <f>IF(Devis!C118="","",Devis!C118)</f>
        <v/>
      </c>
      <c r="D119" s="158" t="str">
        <f>IF(Devis!D118="","",Devis!D118)</f>
        <v/>
      </c>
      <c r="E119" s="158" t="str">
        <f>IF(Devis!E118="","",Devis!E118)</f>
        <v/>
      </c>
      <c r="F119" s="158" t="str">
        <f>IF(Devis!F118="","",Devis!F118)</f>
        <v/>
      </c>
      <c r="G119" s="160" t="str">
        <f>IF(Devis!G118="","",Devis!G118)</f>
        <v/>
      </c>
      <c r="H119" s="160" t="str">
        <f>IF(Devis!H118="","",Devis!H118)</f>
        <v/>
      </c>
      <c r="I119" s="160" t="str">
        <f>IF(Devis!I118="","",Devis!I118)</f>
        <v/>
      </c>
      <c r="J119" s="117"/>
      <c r="K119" s="259" t="str">
        <f t="shared" si="5"/>
        <v/>
      </c>
      <c r="L119" s="161" t="str">
        <f t="shared" si="6"/>
        <v/>
      </c>
      <c r="M119" s="261" t="str">
        <f t="shared" si="7"/>
        <v/>
      </c>
      <c r="N119" s="262" t="str">
        <f t="shared" si="4"/>
        <v/>
      </c>
      <c r="O119" s="119"/>
    </row>
    <row r="120" spans="1:15" ht="20.100000000000001" customHeight="1" x14ac:dyDescent="0.25">
      <c r="A120" s="162">
        <v>114</v>
      </c>
      <c r="B120" s="158" t="str">
        <f>IF(Devis!B119="","",Devis!B119)</f>
        <v/>
      </c>
      <c r="C120" s="158" t="str">
        <f>IF(Devis!C119="","",Devis!C119)</f>
        <v/>
      </c>
      <c r="D120" s="158" t="str">
        <f>IF(Devis!D119="","",Devis!D119)</f>
        <v/>
      </c>
      <c r="E120" s="158" t="str">
        <f>IF(Devis!E119="","",Devis!E119)</f>
        <v/>
      </c>
      <c r="F120" s="158" t="str">
        <f>IF(Devis!F119="","",Devis!F119)</f>
        <v/>
      </c>
      <c r="G120" s="160" t="str">
        <f>IF(Devis!G119="","",Devis!G119)</f>
        <v/>
      </c>
      <c r="H120" s="160" t="str">
        <f>IF(Devis!H119="","",Devis!H119)</f>
        <v/>
      </c>
      <c r="I120" s="160" t="str">
        <f>IF(Devis!I119="","",Devis!I119)</f>
        <v/>
      </c>
      <c r="J120" s="117"/>
      <c r="K120" s="259" t="str">
        <f t="shared" si="5"/>
        <v/>
      </c>
      <c r="L120" s="161" t="str">
        <f t="shared" si="6"/>
        <v/>
      </c>
      <c r="M120" s="261" t="str">
        <f t="shared" si="7"/>
        <v/>
      </c>
      <c r="N120" s="262" t="str">
        <f t="shared" si="4"/>
        <v/>
      </c>
      <c r="O120" s="119"/>
    </row>
    <row r="121" spans="1:15" ht="20.100000000000001" customHeight="1" x14ac:dyDescent="0.25">
      <c r="A121" s="162">
        <v>115</v>
      </c>
      <c r="B121" s="158" t="str">
        <f>IF(Devis!B120="","",Devis!B120)</f>
        <v/>
      </c>
      <c r="C121" s="158" t="str">
        <f>IF(Devis!C120="","",Devis!C120)</f>
        <v/>
      </c>
      <c r="D121" s="158" t="str">
        <f>IF(Devis!D120="","",Devis!D120)</f>
        <v/>
      </c>
      <c r="E121" s="158" t="str">
        <f>IF(Devis!E120="","",Devis!E120)</f>
        <v/>
      </c>
      <c r="F121" s="158" t="str">
        <f>IF(Devis!F120="","",Devis!F120)</f>
        <v/>
      </c>
      <c r="G121" s="160" t="str">
        <f>IF(Devis!G120="","",Devis!G120)</f>
        <v/>
      </c>
      <c r="H121" s="160" t="str">
        <f>IF(Devis!H120="","",Devis!H120)</f>
        <v/>
      </c>
      <c r="I121" s="160" t="str">
        <f>IF(Devis!I120="","",Devis!I120)</f>
        <v/>
      </c>
      <c r="J121" s="117"/>
      <c r="K121" s="259" t="str">
        <f t="shared" si="5"/>
        <v/>
      </c>
      <c r="L121" s="161" t="str">
        <f t="shared" si="6"/>
        <v/>
      </c>
      <c r="M121" s="261" t="str">
        <f t="shared" si="7"/>
        <v/>
      </c>
      <c r="N121" s="262" t="str">
        <f t="shared" si="4"/>
        <v/>
      </c>
      <c r="O121" s="119"/>
    </row>
    <row r="122" spans="1:15" ht="20.100000000000001" customHeight="1" x14ac:dyDescent="0.25">
      <c r="A122" s="162">
        <v>116</v>
      </c>
      <c r="B122" s="158" t="str">
        <f>IF(Devis!B121="","",Devis!B121)</f>
        <v/>
      </c>
      <c r="C122" s="158" t="str">
        <f>IF(Devis!C121="","",Devis!C121)</f>
        <v/>
      </c>
      <c r="D122" s="158" t="str">
        <f>IF(Devis!D121="","",Devis!D121)</f>
        <v/>
      </c>
      <c r="E122" s="158" t="str">
        <f>IF(Devis!E121="","",Devis!E121)</f>
        <v/>
      </c>
      <c r="F122" s="158" t="str">
        <f>IF(Devis!F121="","",Devis!F121)</f>
        <v/>
      </c>
      <c r="G122" s="160" t="str">
        <f>IF(Devis!G121="","",Devis!G121)</f>
        <v/>
      </c>
      <c r="H122" s="160" t="str">
        <f>IF(Devis!H121="","",Devis!H121)</f>
        <v/>
      </c>
      <c r="I122" s="160" t="str">
        <f>IF(Devis!I121="","",Devis!I121)</f>
        <v/>
      </c>
      <c r="J122" s="117"/>
      <c r="K122" s="259" t="str">
        <f t="shared" si="5"/>
        <v/>
      </c>
      <c r="L122" s="161" t="str">
        <f t="shared" si="6"/>
        <v/>
      </c>
      <c r="M122" s="261" t="str">
        <f t="shared" si="7"/>
        <v/>
      </c>
      <c r="N122" s="262" t="str">
        <f t="shared" si="4"/>
        <v/>
      </c>
      <c r="O122" s="119"/>
    </row>
    <row r="123" spans="1:15" ht="20.100000000000001" customHeight="1" x14ac:dyDescent="0.25">
      <c r="A123" s="162">
        <v>117</v>
      </c>
      <c r="B123" s="158" t="str">
        <f>IF(Devis!B122="","",Devis!B122)</f>
        <v/>
      </c>
      <c r="C123" s="158" t="str">
        <f>IF(Devis!C122="","",Devis!C122)</f>
        <v/>
      </c>
      <c r="D123" s="158" t="str">
        <f>IF(Devis!D122="","",Devis!D122)</f>
        <v/>
      </c>
      <c r="E123" s="158" t="str">
        <f>IF(Devis!E122="","",Devis!E122)</f>
        <v/>
      </c>
      <c r="F123" s="158" t="str">
        <f>IF(Devis!F122="","",Devis!F122)</f>
        <v/>
      </c>
      <c r="G123" s="160" t="str">
        <f>IF(Devis!G122="","",Devis!G122)</f>
        <v/>
      </c>
      <c r="H123" s="160" t="str">
        <f>IF(Devis!H122="","",Devis!H122)</f>
        <v/>
      </c>
      <c r="I123" s="160" t="str">
        <f>IF(Devis!I122="","",Devis!I122)</f>
        <v/>
      </c>
      <c r="J123" s="117"/>
      <c r="K123" s="259" t="str">
        <f t="shared" si="5"/>
        <v/>
      </c>
      <c r="L123" s="161" t="str">
        <f t="shared" si="6"/>
        <v/>
      </c>
      <c r="M123" s="261" t="str">
        <f t="shared" si="7"/>
        <v/>
      </c>
      <c r="N123" s="262" t="str">
        <f t="shared" si="4"/>
        <v/>
      </c>
      <c r="O123" s="119"/>
    </row>
    <row r="124" spans="1:15" ht="20.100000000000001" customHeight="1" x14ac:dyDescent="0.25">
      <c r="A124" s="162">
        <v>118</v>
      </c>
      <c r="B124" s="158" t="str">
        <f>IF(Devis!B123="","",Devis!B123)</f>
        <v/>
      </c>
      <c r="C124" s="158" t="str">
        <f>IF(Devis!C123="","",Devis!C123)</f>
        <v/>
      </c>
      <c r="D124" s="158" t="str">
        <f>IF(Devis!D123="","",Devis!D123)</f>
        <v/>
      </c>
      <c r="E124" s="158" t="str">
        <f>IF(Devis!E123="","",Devis!E123)</f>
        <v/>
      </c>
      <c r="F124" s="158" t="str">
        <f>IF(Devis!F123="","",Devis!F123)</f>
        <v/>
      </c>
      <c r="G124" s="160" t="str">
        <f>IF(Devis!G123="","",Devis!G123)</f>
        <v/>
      </c>
      <c r="H124" s="160" t="str">
        <f>IF(Devis!H123="","",Devis!H123)</f>
        <v/>
      </c>
      <c r="I124" s="160" t="str">
        <f>IF(Devis!I123="","",Devis!I123)</f>
        <v/>
      </c>
      <c r="J124" s="117"/>
      <c r="K124" s="259" t="str">
        <f t="shared" si="5"/>
        <v/>
      </c>
      <c r="L124" s="161" t="str">
        <f t="shared" si="6"/>
        <v/>
      </c>
      <c r="M124" s="261" t="str">
        <f t="shared" si="7"/>
        <v/>
      </c>
      <c r="N124" s="262" t="str">
        <f t="shared" si="4"/>
        <v/>
      </c>
      <c r="O124" s="119"/>
    </row>
    <row r="125" spans="1:15" ht="20.100000000000001" customHeight="1" x14ac:dyDescent="0.25">
      <c r="A125" s="162">
        <v>119</v>
      </c>
      <c r="B125" s="158" t="str">
        <f>IF(Devis!B124="","",Devis!B124)</f>
        <v/>
      </c>
      <c r="C125" s="158" t="str">
        <f>IF(Devis!C124="","",Devis!C124)</f>
        <v/>
      </c>
      <c r="D125" s="158" t="str">
        <f>IF(Devis!D124="","",Devis!D124)</f>
        <v/>
      </c>
      <c r="E125" s="158" t="str">
        <f>IF(Devis!E124="","",Devis!E124)</f>
        <v/>
      </c>
      <c r="F125" s="158" t="str">
        <f>IF(Devis!F124="","",Devis!F124)</f>
        <v/>
      </c>
      <c r="G125" s="160" t="str">
        <f>IF(Devis!G124="","",Devis!G124)</f>
        <v/>
      </c>
      <c r="H125" s="160" t="str">
        <f>IF(Devis!H124="","",Devis!H124)</f>
        <v/>
      </c>
      <c r="I125" s="160" t="str">
        <f>IF(Devis!I124="","",Devis!I124)</f>
        <v/>
      </c>
      <c r="J125" s="117"/>
      <c r="K125" s="259" t="str">
        <f t="shared" si="5"/>
        <v/>
      </c>
      <c r="L125" s="161" t="str">
        <f t="shared" si="6"/>
        <v/>
      </c>
      <c r="M125" s="261" t="str">
        <f t="shared" si="7"/>
        <v/>
      </c>
      <c r="N125" s="262" t="str">
        <f t="shared" si="4"/>
        <v/>
      </c>
      <c r="O125" s="119"/>
    </row>
    <row r="126" spans="1:15" ht="20.100000000000001" customHeight="1" x14ac:dyDescent="0.25">
      <c r="A126" s="162">
        <v>120</v>
      </c>
      <c r="B126" s="158" t="str">
        <f>IF(Devis!B125="","",Devis!B125)</f>
        <v/>
      </c>
      <c r="C126" s="158" t="str">
        <f>IF(Devis!C125="","",Devis!C125)</f>
        <v/>
      </c>
      <c r="D126" s="158" t="str">
        <f>IF(Devis!D125="","",Devis!D125)</f>
        <v/>
      </c>
      <c r="E126" s="158" t="str">
        <f>IF(Devis!E125="","",Devis!E125)</f>
        <v/>
      </c>
      <c r="F126" s="158" t="str">
        <f>IF(Devis!F125="","",Devis!F125)</f>
        <v/>
      </c>
      <c r="G126" s="160" t="str">
        <f>IF(Devis!G125="","",Devis!G125)</f>
        <v/>
      </c>
      <c r="H126" s="160" t="str">
        <f>IF(Devis!H125="","",Devis!H125)</f>
        <v/>
      </c>
      <c r="I126" s="160" t="str">
        <f>IF(Devis!I125="","",Devis!I125)</f>
        <v/>
      </c>
      <c r="J126" s="117"/>
      <c r="K126" s="259" t="str">
        <f t="shared" si="5"/>
        <v/>
      </c>
      <c r="L126" s="161" t="str">
        <f t="shared" si="6"/>
        <v/>
      </c>
      <c r="M126" s="261" t="str">
        <f t="shared" si="7"/>
        <v/>
      </c>
      <c r="N126" s="262" t="str">
        <f t="shared" si="4"/>
        <v/>
      </c>
      <c r="O126" s="119"/>
    </row>
    <row r="127" spans="1:15" ht="20.100000000000001" customHeight="1" x14ac:dyDescent="0.25">
      <c r="A127" s="162">
        <v>121</v>
      </c>
      <c r="B127" s="158" t="str">
        <f>IF(Devis!B126="","",Devis!B126)</f>
        <v/>
      </c>
      <c r="C127" s="158" t="str">
        <f>IF(Devis!C126="","",Devis!C126)</f>
        <v/>
      </c>
      <c r="D127" s="158" t="str">
        <f>IF(Devis!D126="","",Devis!D126)</f>
        <v/>
      </c>
      <c r="E127" s="158" t="str">
        <f>IF(Devis!E126="","",Devis!E126)</f>
        <v/>
      </c>
      <c r="F127" s="158" t="str">
        <f>IF(Devis!F126="","",Devis!F126)</f>
        <v/>
      </c>
      <c r="G127" s="160" t="str">
        <f>IF(Devis!G126="","",Devis!G126)</f>
        <v/>
      </c>
      <c r="H127" s="160" t="str">
        <f>IF(Devis!H126="","",Devis!H126)</f>
        <v/>
      </c>
      <c r="I127" s="160" t="str">
        <f>IF(Devis!I126="","",Devis!I126)</f>
        <v/>
      </c>
      <c r="J127" s="117"/>
      <c r="K127" s="259" t="str">
        <f t="shared" si="5"/>
        <v/>
      </c>
      <c r="L127" s="161" t="str">
        <f t="shared" si="6"/>
        <v/>
      </c>
      <c r="M127" s="261" t="str">
        <f t="shared" si="7"/>
        <v/>
      </c>
      <c r="N127" s="262" t="str">
        <f t="shared" si="4"/>
        <v/>
      </c>
      <c r="O127" s="119"/>
    </row>
    <row r="128" spans="1:15" ht="20.100000000000001" customHeight="1" x14ac:dyDescent="0.25">
      <c r="A128" s="162">
        <v>122</v>
      </c>
      <c r="B128" s="158" t="str">
        <f>IF(Devis!B127="","",Devis!B127)</f>
        <v/>
      </c>
      <c r="C128" s="158" t="str">
        <f>IF(Devis!C127="","",Devis!C127)</f>
        <v/>
      </c>
      <c r="D128" s="158" t="str">
        <f>IF(Devis!D127="","",Devis!D127)</f>
        <v/>
      </c>
      <c r="E128" s="158" t="str">
        <f>IF(Devis!E127="","",Devis!E127)</f>
        <v/>
      </c>
      <c r="F128" s="158" t="str">
        <f>IF(Devis!F127="","",Devis!F127)</f>
        <v/>
      </c>
      <c r="G128" s="160" t="str">
        <f>IF(Devis!G127="","",Devis!G127)</f>
        <v/>
      </c>
      <c r="H128" s="160" t="str">
        <f>IF(Devis!H127="","",Devis!H127)</f>
        <v/>
      </c>
      <c r="I128" s="160" t="str">
        <f>IF(Devis!I127="","",Devis!I127)</f>
        <v/>
      </c>
      <c r="J128" s="117"/>
      <c r="K128" s="259" t="str">
        <f t="shared" si="5"/>
        <v/>
      </c>
      <c r="L128" s="161" t="str">
        <f t="shared" si="6"/>
        <v/>
      </c>
      <c r="M128" s="261" t="str">
        <f t="shared" si="7"/>
        <v/>
      </c>
      <c r="N128" s="262" t="str">
        <f t="shared" si="4"/>
        <v/>
      </c>
      <c r="O128" s="119"/>
    </row>
    <row r="129" spans="1:15" ht="20.100000000000001" customHeight="1" x14ac:dyDescent="0.25">
      <c r="A129" s="162">
        <v>123</v>
      </c>
      <c r="B129" s="158" t="str">
        <f>IF(Devis!B128="","",Devis!B128)</f>
        <v/>
      </c>
      <c r="C129" s="158" t="str">
        <f>IF(Devis!C128="","",Devis!C128)</f>
        <v/>
      </c>
      <c r="D129" s="158" t="str">
        <f>IF(Devis!D128="","",Devis!D128)</f>
        <v/>
      </c>
      <c r="E129" s="158" t="str">
        <f>IF(Devis!E128="","",Devis!E128)</f>
        <v/>
      </c>
      <c r="F129" s="158" t="str">
        <f>IF(Devis!F128="","",Devis!F128)</f>
        <v/>
      </c>
      <c r="G129" s="160" t="str">
        <f>IF(Devis!G128="","",Devis!G128)</f>
        <v/>
      </c>
      <c r="H129" s="160" t="str">
        <f>IF(Devis!H128="","",Devis!H128)</f>
        <v/>
      </c>
      <c r="I129" s="160" t="str">
        <f>IF(Devis!I128="","",Devis!I128)</f>
        <v/>
      </c>
      <c r="J129" s="117"/>
      <c r="K129" s="259" t="str">
        <f t="shared" si="5"/>
        <v/>
      </c>
      <c r="L129" s="161" t="str">
        <f t="shared" si="6"/>
        <v/>
      </c>
      <c r="M129" s="261" t="str">
        <f t="shared" si="7"/>
        <v/>
      </c>
      <c r="N129" s="262" t="str">
        <f t="shared" si="4"/>
        <v/>
      </c>
      <c r="O129" s="119"/>
    </row>
    <row r="130" spans="1:15" ht="20.100000000000001" customHeight="1" x14ac:dyDescent="0.25">
      <c r="A130" s="162">
        <v>124</v>
      </c>
      <c r="B130" s="158" t="str">
        <f>IF(Devis!B129="","",Devis!B129)</f>
        <v/>
      </c>
      <c r="C130" s="158" t="str">
        <f>IF(Devis!C129="","",Devis!C129)</f>
        <v/>
      </c>
      <c r="D130" s="158" t="str">
        <f>IF(Devis!D129="","",Devis!D129)</f>
        <v/>
      </c>
      <c r="E130" s="158" t="str">
        <f>IF(Devis!E129="","",Devis!E129)</f>
        <v/>
      </c>
      <c r="F130" s="158" t="str">
        <f>IF(Devis!F129="","",Devis!F129)</f>
        <v/>
      </c>
      <c r="G130" s="160" t="str">
        <f>IF(Devis!G129="","",Devis!G129)</f>
        <v/>
      </c>
      <c r="H130" s="160" t="str">
        <f>IF(Devis!H129="","",Devis!H129)</f>
        <v/>
      </c>
      <c r="I130" s="160" t="str">
        <f>IF(Devis!I129="","",Devis!I129)</f>
        <v/>
      </c>
      <c r="J130" s="117"/>
      <c r="K130" s="259" t="str">
        <f t="shared" si="5"/>
        <v/>
      </c>
      <c r="L130" s="161" t="str">
        <f t="shared" si="6"/>
        <v/>
      </c>
      <c r="M130" s="261" t="str">
        <f t="shared" si="7"/>
        <v/>
      </c>
      <c r="N130" s="262" t="str">
        <f t="shared" si="4"/>
        <v/>
      </c>
      <c r="O130" s="119"/>
    </row>
    <row r="131" spans="1:15" ht="20.100000000000001" customHeight="1" x14ac:dyDescent="0.25">
      <c r="A131" s="162">
        <v>125</v>
      </c>
      <c r="B131" s="158" t="str">
        <f>IF(Devis!B130="","",Devis!B130)</f>
        <v/>
      </c>
      <c r="C131" s="158" t="str">
        <f>IF(Devis!C130="","",Devis!C130)</f>
        <v/>
      </c>
      <c r="D131" s="158" t="str">
        <f>IF(Devis!D130="","",Devis!D130)</f>
        <v/>
      </c>
      <c r="E131" s="158" t="str">
        <f>IF(Devis!E130="","",Devis!E130)</f>
        <v/>
      </c>
      <c r="F131" s="158" t="str">
        <f>IF(Devis!F130="","",Devis!F130)</f>
        <v/>
      </c>
      <c r="G131" s="160" t="str">
        <f>IF(Devis!G130="","",Devis!G130)</f>
        <v/>
      </c>
      <c r="H131" s="160" t="str">
        <f>IF(Devis!H130="","",Devis!H130)</f>
        <v/>
      </c>
      <c r="I131" s="160" t="str">
        <f>IF(Devis!I130="","",Devis!I130)</f>
        <v/>
      </c>
      <c r="J131" s="117"/>
      <c r="K131" s="259" t="str">
        <f t="shared" si="5"/>
        <v/>
      </c>
      <c r="L131" s="161" t="str">
        <f t="shared" si="6"/>
        <v/>
      </c>
      <c r="M131" s="261" t="str">
        <f t="shared" si="7"/>
        <v/>
      </c>
      <c r="N131" s="262" t="str">
        <f t="shared" si="4"/>
        <v/>
      </c>
      <c r="O131" s="119"/>
    </row>
    <row r="132" spans="1:15" ht="20.100000000000001" customHeight="1" x14ac:dyDescent="0.25">
      <c r="A132" s="162">
        <v>126</v>
      </c>
      <c r="B132" s="158" t="str">
        <f>IF(Devis!B131="","",Devis!B131)</f>
        <v/>
      </c>
      <c r="C132" s="158" t="str">
        <f>IF(Devis!C131="","",Devis!C131)</f>
        <v/>
      </c>
      <c r="D132" s="158" t="str">
        <f>IF(Devis!D131="","",Devis!D131)</f>
        <v/>
      </c>
      <c r="E132" s="158" t="str">
        <f>IF(Devis!E131="","",Devis!E131)</f>
        <v/>
      </c>
      <c r="F132" s="158" t="str">
        <f>IF(Devis!F131="","",Devis!F131)</f>
        <v/>
      </c>
      <c r="G132" s="160" t="str">
        <f>IF(Devis!G131="","",Devis!G131)</f>
        <v/>
      </c>
      <c r="H132" s="160" t="str">
        <f>IF(Devis!H131="","",Devis!H131)</f>
        <v/>
      </c>
      <c r="I132" s="160" t="str">
        <f>IF(Devis!I131="","",Devis!I131)</f>
        <v/>
      </c>
      <c r="J132" s="117"/>
      <c r="K132" s="259" t="str">
        <f t="shared" si="5"/>
        <v/>
      </c>
      <c r="L132" s="161" t="str">
        <f t="shared" si="6"/>
        <v/>
      </c>
      <c r="M132" s="261" t="str">
        <f t="shared" si="7"/>
        <v/>
      </c>
      <c r="N132" s="262" t="str">
        <f t="shared" si="4"/>
        <v/>
      </c>
      <c r="O132" s="119"/>
    </row>
    <row r="133" spans="1:15" ht="20.100000000000001" customHeight="1" x14ac:dyDescent="0.25">
      <c r="A133" s="162">
        <v>127</v>
      </c>
      <c r="B133" s="158" t="str">
        <f>IF(Devis!B132="","",Devis!B132)</f>
        <v/>
      </c>
      <c r="C133" s="158" t="str">
        <f>IF(Devis!C132="","",Devis!C132)</f>
        <v/>
      </c>
      <c r="D133" s="158" t="str">
        <f>IF(Devis!D132="","",Devis!D132)</f>
        <v/>
      </c>
      <c r="E133" s="158" t="str">
        <f>IF(Devis!E132="","",Devis!E132)</f>
        <v/>
      </c>
      <c r="F133" s="158" t="str">
        <f>IF(Devis!F132="","",Devis!F132)</f>
        <v/>
      </c>
      <c r="G133" s="160" t="str">
        <f>IF(Devis!G132="","",Devis!G132)</f>
        <v/>
      </c>
      <c r="H133" s="160" t="str">
        <f>IF(Devis!H132="","",Devis!H132)</f>
        <v/>
      </c>
      <c r="I133" s="160" t="str">
        <f>IF(Devis!I132="","",Devis!I132)</f>
        <v/>
      </c>
      <c r="J133" s="117"/>
      <c r="K133" s="259" t="str">
        <f t="shared" si="5"/>
        <v/>
      </c>
      <c r="L133" s="161" t="str">
        <f t="shared" si="6"/>
        <v/>
      </c>
      <c r="M133" s="261" t="str">
        <f t="shared" si="7"/>
        <v/>
      </c>
      <c r="N133" s="262" t="str">
        <f t="shared" si="4"/>
        <v/>
      </c>
      <c r="O133" s="119"/>
    </row>
    <row r="134" spans="1:15" ht="20.100000000000001" customHeight="1" x14ac:dyDescent="0.25">
      <c r="A134" s="162">
        <v>128</v>
      </c>
      <c r="B134" s="158" t="str">
        <f>IF(Devis!B133="","",Devis!B133)</f>
        <v/>
      </c>
      <c r="C134" s="158" t="str">
        <f>IF(Devis!C133="","",Devis!C133)</f>
        <v/>
      </c>
      <c r="D134" s="158" t="str">
        <f>IF(Devis!D133="","",Devis!D133)</f>
        <v/>
      </c>
      <c r="E134" s="158" t="str">
        <f>IF(Devis!E133="","",Devis!E133)</f>
        <v/>
      </c>
      <c r="F134" s="158" t="str">
        <f>IF(Devis!F133="","",Devis!F133)</f>
        <v/>
      </c>
      <c r="G134" s="160" t="str">
        <f>IF(Devis!G133="","",Devis!G133)</f>
        <v/>
      </c>
      <c r="H134" s="160" t="str">
        <f>IF(Devis!H133="","",Devis!H133)</f>
        <v/>
      </c>
      <c r="I134" s="160" t="str">
        <f>IF(Devis!I133="","",Devis!I133)</f>
        <v/>
      </c>
      <c r="J134" s="117"/>
      <c r="K134" s="259" t="str">
        <f t="shared" si="5"/>
        <v/>
      </c>
      <c r="L134" s="161" t="str">
        <f t="shared" si="6"/>
        <v/>
      </c>
      <c r="M134" s="261" t="str">
        <f t="shared" si="7"/>
        <v/>
      </c>
      <c r="N134" s="262" t="str">
        <f t="shared" si="4"/>
        <v/>
      </c>
      <c r="O134" s="119"/>
    </row>
    <row r="135" spans="1:15" ht="20.100000000000001" customHeight="1" x14ac:dyDescent="0.25">
      <c r="A135" s="162">
        <v>129</v>
      </c>
      <c r="B135" s="158" t="str">
        <f>IF(Devis!B134="","",Devis!B134)</f>
        <v/>
      </c>
      <c r="C135" s="158" t="str">
        <f>IF(Devis!C134="","",Devis!C134)</f>
        <v/>
      </c>
      <c r="D135" s="158" t="str">
        <f>IF(Devis!D134="","",Devis!D134)</f>
        <v/>
      </c>
      <c r="E135" s="158" t="str">
        <f>IF(Devis!E134="","",Devis!E134)</f>
        <v/>
      </c>
      <c r="F135" s="158" t="str">
        <f>IF(Devis!F134="","",Devis!F134)</f>
        <v/>
      </c>
      <c r="G135" s="160" t="str">
        <f>IF(Devis!G134="","",Devis!G134)</f>
        <v/>
      </c>
      <c r="H135" s="160" t="str">
        <f>IF(Devis!H134="","",Devis!H134)</f>
        <v/>
      </c>
      <c r="I135" s="160" t="str">
        <f>IF(Devis!I134="","",Devis!I134)</f>
        <v/>
      </c>
      <c r="J135" s="117"/>
      <c r="K135" s="259" t="str">
        <f t="shared" si="5"/>
        <v/>
      </c>
      <c r="L135" s="161" t="str">
        <f t="shared" si="6"/>
        <v/>
      </c>
      <c r="M135" s="261" t="str">
        <f t="shared" si="7"/>
        <v/>
      </c>
      <c r="N135" s="262" t="str">
        <f t="shared" ref="N135:N198" si="8">IF($M135&gt;$J135,"Le montant raisonnable ne peux pas etre supérieur au montant éligible","")</f>
        <v/>
      </c>
      <c r="O135" s="119"/>
    </row>
    <row r="136" spans="1:15" ht="20.100000000000001" customHeight="1" x14ac:dyDescent="0.25">
      <c r="A136" s="162">
        <v>130</v>
      </c>
      <c r="B136" s="158" t="str">
        <f>IF(Devis!B135="","",Devis!B135)</f>
        <v/>
      </c>
      <c r="C136" s="158" t="str">
        <f>IF(Devis!C135="","",Devis!C135)</f>
        <v/>
      </c>
      <c r="D136" s="158" t="str">
        <f>IF(Devis!D135="","",Devis!D135)</f>
        <v/>
      </c>
      <c r="E136" s="158" t="str">
        <f>IF(Devis!E135="","",Devis!E135)</f>
        <v/>
      </c>
      <c r="F136" s="158" t="str">
        <f>IF(Devis!F135="","",Devis!F135)</f>
        <v/>
      </c>
      <c r="G136" s="160" t="str">
        <f>IF(Devis!G135="","",Devis!G135)</f>
        <v/>
      </c>
      <c r="H136" s="160" t="str">
        <f>IF(Devis!H135="","",Devis!H135)</f>
        <v/>
      </c>
      <c r="I136" s="160" t="str">
        <f>IF(Devis!I135="","",Devis!I135)</f>
        <v/>
      </c>
      <c r="J136" s="117"/>
      <c r="K136" s="259" t="str">
        <f t="shared" ref="K136:K199" si="9">IF($J136="","",IF($J136&gt;MAX($G136:$I136),"Le montant éligible ne peut etre supérieur au montant présenté",""))</f>
        <v/>
      </c>
      <c r="L136" s="161" t="str">
        <f t="shared" ref="L136:L199" si="10">IF(J136="","",MIN(G136,H136,I136)*1.15)</f>
        <v/>
      </c>
      <c r="M136" s="261" t="str">
        <f t="shared" ref="M136:M199" si="11">IF(J136="","",MIN($L136,J136))</f>
        <v/>
      </c>
      <c r="N136" s="262" t="str">
        <f t="shared" si="8"/>
        <v/>
      </c>
      <c r="O136" s="119"/>
    </row>
    <row r="137" spans="1:15" ht="20.100000000000001" customHeight="1" x14ac:dyDescent="0.25">
      <c r="A137" s="162">
        <v>131</v>
      </c>
      <c r="B137" s="158" t="str">
        <f>IF(Devis!B136="","",Devis!B136)</f>
        <v/>
      </c>
      <c r="C137" s="158" t="str">
        <f>IF(Devis!C136="","",Devis!C136)</f>
        <v/>
      </c>
      <c r="D137" s="158" t="str">
        <f>IF(Devis!D136="","",Devis!D136)</f>
        <v/>
      </c>
      <c r="E137" s="158" t="str">
        <f>IF(Devis!E136="","",Devis!E136)</f>
        <v/>
      </c>
      <c r="F137" s="158" t="str">
        <f>IF(Devis!F136="","",Devis!F136)</f>
        <v/>
      </c>
      <c r="G137" s="160" t="str">
        <f>IF(Devis!G136="","",Devis!G136)</f>
        <v/>
      </c>
      <c r="H137" s="160" t="str">
        <f>IF(Devis!H136="","",Devis!H136)</f>
        <v/>
      </c>
      <c r="I137" s="160" t="str">
        <f>IF(Devis!I136="","",Devis!I136)</f>
        <v/>
      </c>
      <c r="J137" s="117"/>
      <c r="K137" s="259" t="str">
        <f t="shared" si="9"/>
        <v/>
      </c>
      <c r="L137" s="161" t="str">
        <f t="shared" si="10"/>
        <v/>
      </c>
      <c r="M137" s="261" t="str">
        <f t="shared" si="11"/>
        <v/>
      </c>
      <c r="N137" s="262" t="str">
        <f t="shared" si="8"/>
        <v/>
      </c>
      <c r="O137" s="119"/>
    </row>
    <row r="138" spans="1:15" ht="20.100000000000001" customHeight="1" x14ac:dyDescent="0.25">
      <c r="A138" s="162">
        <v>132</v>
      </c>
      <c r="B138" s="158" t="str">
        <f>IF(Devis!B137="","",Devis!B137)</f>
        <v/>
      </c>
      <c r="C138" s="158" t="str">
        <f>IF(Devis!C137="","",Devis!C137)</f>
        <v/>
      </c>
      <c r="D138" s="158" t="str">
        <f>IF(Devis!D137="","",Devis!D137)</f>
        <v/>
      </c>
      <c r="E138" s="158" t="str">
        <f>IF(Devis!E137="","",Devis!E137)</f>
        <v/>
      </c>
      <c r="F138" s="158" t="str">
        <f>IF(Devis!F137="","",Devis!F137)</f>
        <v/>
      </c>
      <c r="G138" s="160" t="str">
        <f>IF(Devis!G137="","",Devis!G137)</f>
        <v/>
      </c>
      <c r="H138" s="160" t="str">
        <f>IF(Devis!H137="","",Devis!H137)</f>
        <v/>
      </c>
      <c r="I138" s="160" t="str">
        <f>IF(Devis!I137="","",Devis!I137)</f>
        <v/>
      </c>
      <c r="J138" s="117"/>
      <c r="K138" s="259" t="str">
        <f t="shared" si="9"/>
        <v/>
      </c>
      <c r="L138" s="161" t="str">
        <f t="shared" si="10"/>
        <v/>
      </c>
      <c r="M138" s="261" t="str">
        <f t="shared" si="11"/>
        <v/>
      </c>
      <c r="N138" s="262" t="str">
        <f t="shared" si="8"/>
        <v/>
      </c>
      <c r="O138" s="119"/>
    </row>
    <row r="139" spans="1:15" ht="20.100000000000001" customHeight="1" x14ac:dyDescent="0.25">
      <c r="A139" s="162">
        <v>133</v>
      </c>
      <c r="B139" s="158" t="str">
        <f>IF(Devis!B138="","",Devis!B138)</f>
        <v/>
      </c>
      <c r="C139" s="158" t="str">
        <f>IF(Devis!C138="","",Devis!C138)</f>
        <v/>
      </c>
      <c r="D139" s="158" t="str">
        <f>IF(Devis!D138="","",Devis!D138)</f>
        <v/>
      </c>
      <c r="E139" s="158" t="str">
        <f>IF(Devis!E138="","",Devis!E138)</f>
        <v/>
      </c>
      <c r="F139" s="158" t="str">
        <f>IF(Devis!F138="","",Devis!F138)</f>
        <v/>
      </c>
      <c r="G139" s="160" t="str">
        <f>IF(Devis!G138="","",Devis!G138)</f>
        <v/>
      </c>
      <c r="H139" s="160" t="str">
        <f>IF(Devis!H138="","",Devis!H138)</f>
        <v/>
      </c>
      <c r="I139" s="160" t="str">
        <f>IF(Devis!I138="","",Devis!I138)</f>
        <v/>
      </c>
      <c r="J139" s="117"/>
      <c r="K139" s="259" t="str">
        <f t="shared" si="9"/>
        <v/>
      </c>
      <c r="L139" s="161" t="str">
        <f t="shared" si="10"/>
        <v/>
      </c>
      <c r="M139" s="261" t="str">
        <f t="shared" si="11"/>
        <v/>
      </c>
      <c r="N139" s="262" t="str">
        <f t="shared" si="8"/>
        <v/>
      </c>
      <c r="O139" s="119"/>
    </row>
    <row r="140" spans="1:15" ht="20.100000000000001" customHeight="1" x14ac:dyDescent="0.25">
      <c r="A140" s="162">
        <v>134</v>
      </c>
      <c r="B140" s="158" t="str">
        <f>IF(Devis!B139="","",Devis!B139)</f>
        <v/>
      </c>
      <c r="C140" s="158" t="str">
        <f>IF(Devis!C139="","",Devis!C139)</f>
        <v/>
      </c>
      <c r="D140" s="158" t="str">
        <f>IF(Devis!D139="","",Devis!D139)</f>
        <v/>
      </c>
      <c r="E140" s="158" t="str">
        <f>IF(Devis!E139="","",Devis!E139)</f>
        <v/>
      </c>
      <c r="F140" s="158" t="str">
        <f>IF(Devis!F139="","",Devis!F139)</f>
        <v/>
      </c>
      <c r="G140" s="160" t="str">
        <f>IF(Devis!G139="","",Devis!G139)</f>
        <v/>
      </c>
      <c r="H140" s="160" t="str">
        <f>IF(Devis!H139="","",Devis!H139)</f>
        <v/>
      </c>
      <c r="I140" s="160" t="str">
        <f>IF(Devis!I139="","",Devis!I139)</f>
        <v/>
      </c>
      <c r="J140" s="117"/>
      <c r="K140" s="259" t="str">
        <f t="shared" si="9"/>
        <v/>
      </c>
      <c r="L140" s="161" t="str">
        <f t="shared" si="10"/>
        <v/>
      </c>
      <c r="M140" s="261" t="str">
        <f t="shared" si="11"/>
        <v/>
      </c>
      <c r="N140" s="262" t="str">
        <f t="shared" si="8"/>
        <v/>
      </c>
      <c r="O140" s="119"/>
    </row>
    <row r="141" spans="1:15" ht="20.100000000000001" customHeight="1" x14ac:dyDescent="0.25">
      <c r="A141" s="162">
        <v>135</v>
      </c>
      <c r="B141" s="158" t="str">
        <f>IF(Devis!B140="","",Devis!B140)</f>
        <v/>
      </c>
      <c r="C141" s="158" t="str">
        <f>IF(Devis!C140="","",Devis!C140)</f>
        <v/>
      </c>
      <c r="D141" s="158" t="str">
        <f>IF(Devis!D140="","",Devis!D140)</f>
        <v/>
      </c>
      <c r="E141" s="158" t="str">
        <f>IF(Devis!E140="","",Devis!E140)</f>
        <v/>
      </c>
      <c r="F141" s="158" t="str">
        <f>IF(Devis!F140="","",Devis!F140)</f>
        <v/>
      </c>
      <c r="G141" s="160" t="str">
        <f>IF(Devis!G140="","",Devis!G140)</f>
        <v/>
      </c>
      <c r="H141" s="160" t="str">
        <f>IF(Devis!H140="","",Devis!H140)</f>
        <v/>
      </c>
      <c r="I141" s="160" t="str">
        <f>IF(Devis!I140="","",Devis!I140)</f>
        <v/>
      </c>
      <c r="J141" s="117"/>
      <c r="K141" s="259" t="str">
        <f t="shared" si="9"/>
        <v/>
      </c>
      <c r="L141" s="161" t="str">
        <f t="shared" si="10"/>
        <v/>
      </c>
      <c r="M141" s="261" t="str">
        <f t="shared" si="11"/>
        <v/>
      </c>
      <c r="N141" s="262" t="str">
        <f t="shared" si="8"/>
        <v/>
      </c>
      <c r="O141" s="119"/>
    </row>
    <row r="142" spans="1:15" ht="20.100000000000001" customHeight="1" x14ac:dyDescent="0.25">
      <c r="A142" s="162">
        <v>136</v>
      </c>
      <c r="B142" s="158" t="str">
        <f>IF(Devis!B141="","",Devis!B141)</f>
        <v/>
      </c>
      <c r="C142" s="158" t="str">
        <f>IF(Devis!C141="","",Devis!C141)</f>
        <v/>
      </c>
      <c r="D142" s="158" t="str">
        <f>IF(Devis!D141="","",Devis!D141)</f>
        <v/>
      </c>
      <c r="E142" s="158" t="str">
        <f>IF(Devis!E141="","",Devis!E141)</f>
        <v/>
      </c>
      <c r="F142" s="158" t="str">
        <f>IF(Devis!F141="","",Devis!F141)</f>
        <v/>
      </c>
      <c r="G142" s="160" t="str">
        <f>IF(Devis!G141="","",Devis!G141)</f>
        <v/>
      </c>
      <c r="H142" s="160" t="str">
        <f>IF(Devis!H141="","",Devis!H141)</f>
        <v/>
      </c>
      <c r="I142" s="160" t="str">
        <f>IF(Devis!I141="","",Devis!I141)</f>
        <v/>
      </c>
      <c r="J142" s="117"/>
      <c r="K142" s="259" t="str">
        <f t="shared" si="9"/>
        <v/>
      </c>
      <c r="L142" s="161" t="str">
        <f t="shared" si="10"/>
        <v/>
      </c>
      <c r="M142" s="261" t="str">
        <f t="shared" si="11"/>
        <v/>
      </c>
      <c r="N142" s="262" t="str">
        <f t="shared" si="8"/>
        <v/>
      </c>
      <c r="O142" s="119"/>
    </row>
    <row r="143" spans="1:15" ht="20.100000000000001" customHeight="1" x14ac:dyDescent="0.25">
      <c r="A143" s="162">
        <v>137</v>
      </c>
      <c r="B143" s="158" t="str">
        <f>IF(Devis!B142="","",Devis!B142)</f>
        <v/>
      </c>
      <c r="C143" s="158" t="str">
        <f>IF(Devis!C142="","",Devis!C142)</f>
        <v/>
      </c>
      <c r="D143" s="158" t="str">
        <f>IF(Devis!D142="","",Devis!D142)</f>
        <v/>
      </c>
      <c r="E143" s="158" t="str">
        <f>IF(Devis!E142="","",Devis!E142)</f>
        <v/>
      </c>
      <c r="F143" s="158" t="str">
        <f>IF(Devis!F142="","",Devis!F142)</f>
        <v/>
      </c>
      <c r="G143" s="160" t="str">
        <f>IF(Devis!G142="","",Devis!G142)</f>
        <v/>
      </c>
      <c r="H143" s="160" t="str">
        <f>IF(Devis!H142="","",Devis!H142)</f>
        <v/>
      </c>
      <c r="I143" s="160" t="str">
        <f>IF(Devis!I142="","",Devis!I142)</f>
        <v/>
      </c>
      <c r="J143" s="117"/>
      <c r="K143" s="259" t="str">
        <f t="shared" si="9"/>
        <v/>
      </c>
      <c r="L143" s="161" t="str">
        <f t="shared" si="10"/>
        <v/>
      </c>
      <c r="M143" s="261" t="str">
        <f t="shared" si="11"/>
        <v/>
      </c>
      <c r="N143" s="262" t="str">
        <f t="shared" si="8"/>
        <v/>
      </c>
      <c r="O143" s="119"/>
    </row>
    <row r="144" spans="1:15" ht="20.100000000000001" customHeight="1" x14ac:dyDescent="0.25">
      <c r="A144" s="162">
        <v>138</v>
      </c>
      <c r="B144" s="158" t="str">
        <f>IF(Devis!B143="","",Devis!B143)</f>
        <v/>
      </c>
      <c r="C144" s="158" t="str">
        <f>IF(Devis!C143="","",Devis!C143)</f>
        <v/>
      </c>
      <c r="D144" s="158" t="str">
        <f>IF(Devis!D143="","",Devis!D143)</f>
        <v/>
      </c>
      <c r="E144" s="158" t="str">
        <f>IF(Devis!E143="","",Devis!E143)</f>
        <v/>
      </c>
      <c r="F144" s="158" t="str">
        <f>IF(Devis!F143="","",Devis!F143)</f>
        <v/>
      </c>
      <c r="G144" s="160" t="str">
        <f>IF(Devis!G143="","",Devis!G143)</f>
        <v/>
      </c>
      <c r="H144" s="160" t="str">
        <f>IF(Devis!H143="","",Devis!H143)</f>
        <v/>
      </c>
      <c r="I144" s="160" t="str">
        <f>IF(Devis!I143="","",Devis!I143)</f>
        <v/>
      </c>
      <c r="J144" s="117"/>
      <c r="K144" s="259" t="str">
        <f t="shared" si="9"/>
        <v/>
      </c>
      <c r="L144" s="161" t="str">
        <f t="shared" si="10"/>
        <v/>
      </c>
      <c r="M144" s="261" t="str">
        <f t="shared" si="11"/>
        <v/>
      </c>
      <c r="N144" s="262" t="str">
        <f t="shared" si="8"/>
        <v/>
      </c>
      <c r="O144" s="119"/>
    </row>
    <row r="145" spans="1:15" ht="20.100000000000001" customHeight="1" x14ac:dyDescent="0.25">
      <c r="A145" s="162">
        <v>139</v>
      </c>
      <c r="B145" s="158" t="str">
        <f>IF(Devis!B144="","",Devis!B144)</f>
        <v/>
      </c>
      <c r="C145" s="158" t="str">
        <f>IF(Devis!C144="","",Devis!C144)</f>
        <v/>
      </c>
      <c r="D145" s="158" t="str">
        <f>IF(Devis!D144="","",Devis!D144)</f>
        <v/>
      </c>
      <c r="E145" s="158" t="str">
        <f>IF(Devis!E144="","",Devis!E144)</f>
        <v/>
      </c>
      <c r="F145" s="158" t="str">
        <f>IF(Devis!F144="","",Devis!F144)</f>
        <v/>
      </c>
      <c r="G145" s="160" t="str">
        <f>IF(Devis!G144="","",Devis!G144)</f>
        <v/>
      </c>
      <c r="H145" s="160" t="str">
        <f>IF(Devis!H144="","",Devis!H144)</f>
        <v/>
      </c>
      <c r="I145" s="160" t="str">
        <f>IF(Devis!I144="","",Devis!I144)</f>
        <v/>
      </c>
      <c r="J145" s="117"/>
      <c r="K145" s="259" t="str">
        <f t="shared" si="9"/>
        <v/>
      </c>
      <c r="L145" s="161" t="str">
        <f t="shared" si="10"/>
        <v/>
      </c>
      <c r="M145" s="261" t="str">
        <f t="shared" si="11"/>
        <v/>
      </c>
      <c r="N145" s="262" t="str">
        <f t="shared" si="8"/>
        <v/>
      </c>
      <c r="O145" s="119"/>
    </row>
    <row r="146" spans="1:15" ht="20.100000000000001" customHeight="1" x14ac:dyDescent="0.25">
      <c r="A146" s="162">
        <v>140</v>
      </c>
      <c r="B146" s="158" t="str">
        <f>IF(Devis!B145="","",Devis!B145)</f>
        <v/>
      </c>
      <c r="C146" s="158" t="str">
        <f>IF(Devis!C145="","",Devis!C145)</f>
        <v/>
      </c>
      <c r="D146" s="158" t="str">
        <f>IF(Devis!D145="","",Devis!D145)</f>
        <v/>
      </c>
      <c r="E146" s="158" t="str">
        <f>IF(Devis!E145="","",Devis!E145)</f>
        <v/>
      </c>
      <c r="F146" s="158" t="str">
        <f>IF(Devis!F145="","",Devis!F145)</f>
        <v/>
      </c>
      <c r="G146" s="160" t="str">
        <f>IF(Devis!G145="","",Devis!G145)</f>
        <v/>
      </c>
      <c r="H146" s="160" t="str">
        <f>IF(Devis!H145="","",Devis!H145)</f>
        <v/>
      </c>
      <c r="I146" s="160" t="str">
        <f>IF(Devis!I145="","",Devis!I145)</f>
        <v/>
      </c>
      <c r="J146" s="117"/>
      <c r="K146" s="259" t="str">
        <f t="shared" si="9"/>
        <v/>
      </c>
      <c r="L146" s="161" t="str">
        <f t="shared" si="10"/>
        <v/>
      </c>
      <c r="M146" s="261" t="str">
        <f t="shared" si="11"/>
        <v/>
      </c>
      <c r="N146" s="262" t="str">
        <f t="shared" si="8"/>
        <v/>
      </c>
      <c r="O146" s="119"/>
    </row>
    <row r="147" spans="1:15" ht="20.100000000000001" customHeight="1" x14ac:dyDescent="0.25">
      <c r="A147" s="162">
        <v>141</v>
      </c>
      <c r="B147" s="158" t="str">
        <f>IF(Devis!B146="","",Devis!B146)</f>
        <v/>
      </c>
      <c r="C147" s="158" t="str">
        <f>IF(Devis!C146="","",Devis!C146)</f>
        <v/>
      </c>
      <c r="D147" s="158" t="str">
        <f>IF(Devis!D146="","",Devis!D146)</f>
        <v/>
      </c>
      <c r="E147" s="158" t="str">
        <f>IF(Devis!E146="","",Devis!E146)</f>
        <v/>
      </c>
      <c r="F147" s="158" t="str">
        <f>IF(Devis!F146="","",Devis!F146)</f>
        <v/>
      </c>
      <c r="G147" s="160" t="str">
        <f>IF(Devis!G146="","",Devis!G146)</f>
        <v/>
      </c>
      <c r="H147" s="160" t="str">
        <f>IF(Devis!H146="","",Devis!H146)</f>
        <v/>
      </c>
      <c r="I147" s="160" t="str">
        <f>IF(Devis!I146="","",Devis!I146)</f>
        <v/>
      </c>
      <c r="J147" s="117"/>
      <c r="K147" s="259" t="str">
        <f t="shared" si="9"/>
        <v/>
      </c>
      <c r="L147" s="161" t="str">
        <f t="shared" si="10"/>
        <v/>
      </c>
      <c r="M147" s="261" t="str">
        <f t="shared" si="11"/>
        <v/>
      </c>
      <c r="N147" s="262" t="str">
        <f t="shared" si="8"/>
        <v/>
      </c>
      <c r="O147" s="119"/>
    </row>
    <row r="148" spans="1:15" ht="20.100000000000001" customHeight="1" x14ac:dyDescent="0.25">
      <c r="A148" s="162">
        <v>142</v>
      </c>
      <c r="B148" s="158" t="str">
        <f>IF(Devis!B147="","",Devis!B147)</f>
        <v/>
      </c>
      <c r="C148" s="158" t="str">
        <f>IF(Devis!C147="","",Devis!C147)</f>
        <v/>
      </c>
      <c r="D148" s="158" t="str">
        <f>IF(Devis!D147="","",Devis!D147)</f>
        <v/>
      </c>
      <c r="E148" s="158" t="str">
        <f>IF(Devis!E147="","",Devis!E147)</f>
        <v/>
      </c>
      <c r="F148" s="158" t="str">
        <f>IF(Devis!F147="","",Devis!F147)</f>
        <v/>
      </c>
      <c r="G148" s="160" t="str">
        <f>IF(Devis!G147="","",Devis!G147)</f>
        <v/>
      </c>
      <c r="H148" s="160" t="str">
        <f>IF(Devis!H147="","",Devis!H147)</f>
        <v/>
      </c>
      <c r="I148" s="160" t="str">
        <f>IF(Devis!I147="","",Devis!I147)</f>
        <v/>
      </c>
      <c r="J148" s="117"/>
      <c r="K148" s="259" t="str">
        <f t="shared" si="9"/>
        <v/>
      </c>
      <c r="L148" s="161" t="str">
        <f t="shared" si="10"/>
        <v/>
      </c>
      <c r="M148" s="261" t="str">
        <f t="shared" si="11"/>
        <v/>
      </c>
      <c r="N148" s="262" t="str">
        <f t="shared" si="8"/>
        <v/>
      </c>
      <c r="O148" s="119"/>
    </row>
    <row r="149" spans="1:15" ht="20.100000000000001" customHeight="1" x14ac:dyDescent="0.25">
      <c r="A149" s="162">
        <v>143</v>
      </c>
      <c r="B149" s="158" t="str">
        <f>IF(Devis!B148="","",Devis!B148)</f>
        <v/>
      </c>
      <c r="C149" s="158" t="str">
        <f>IF(Devis!C148="","",Devis!C148)</f>
        <v/>
      </c>
      <c r="D149" s="158" t="str">
        <f>IF(Devis!D148="","",Devis!D148)</f>
        <v/>
      </c>
      <c r="E149" s="158" t="str">
        <f>IF(Devis!E148="","",Devis!E148)</f>
        <v/>
      </c>
      <c r="F149" s="158" t="str">
        <f>IF(Devis!F148="","",Devis!F148)</f>
        <v/>
      </c>
      <c r="G149" s="160" t="str">
        <f>IF(Devis!G148="","",Devis!G148)</f>
        <v/>
      </c>
      <c r="H149" s="160" t="str">
        <f>IF(Devis!H148="","",Devis!H148)</f>
        <v/>
      </c>
      <c r="I149" s="160" t="str">
        <f>IF(Devis!I148="","",Devis!I148)</f>
        <v/>
      </c>
      <c r="J149" s="117"/>
      <c r="K149" s="259" t="str">
        <f t="shared" si="9"/>
        <v/>
      </c>
      <c r="L149" s="161" t="str">
        <f t="shared" si="10"/>
        <v/>
      </c>
      <c r="M149" s="261" t="str">
        <f t="shared" si="11"/>
        <v/>
      </c>
      <c r="N149" s="262" t="str">
        <f t="shared" si="8"/>
        <v/>
      </c>
      <c r="O149" s="119"/>
    </row>
    <row r="150" spans="1:15" ht="20.100000000000001" customHeight="1" x14ac:dyDescent="0.25">
      <c r="A150" s="162">
        <v>144</v>
      </c>
      <c r="B150" s="158" t="str">
        <f>IF(Devis!B149="","",Devis!B149)</f>
        <v/>
      </c>
      <c r="C150" s="158" t="str">
        <f>IF(Devis!C149="","",Devis!C149)</f>
        <v/>
      </c>
      <c r="D150" s="158" t="str">
        <f>IF(Devis!D149="","",Devis!D149)</f>
        <v/>
      </c>
      <c r="E150" s="158" t="str">
        <f>IF(Devis!E149="","",Devis!E149)</f>
        <v/>
      </c>
      <c r="F150" s="158" t="str">
        <f>IF(Devis!F149="","",Devis!F149)</f>
        <v/>
      </c>
      <c r="G150" s="160" t="str">
        <f>IF(Devis!G149="","",Devis!G149)</f>
        <v/>
      </c>
      <c r="H150" s="160" t="str">
        <f>IF(Devis!H149="","",Devis!H149)</f>
        <v/>
      </c>
      <c r="I150" s="160" t="str">
        <f>IF(Devis!I149="","",Devis!I149)</f>
        <v/>
      </c>
      <c r="J150" s="117"/>
      <c r="K150" s="259" t="str">
        <f t="shared" si="9"/>
        <v/>
      </c>
      <c r="L150" s="161" t="str">
        <f t="shared" si="10"/>
        <v/>
      </c>
      <c r="M150" s="261" t="str">
        <f t="shared" si="11"/>
        <v/>
      </c>
      <c r="N150" s="262" t="str">
        <f t="shared" si="8"/>
        <v/>
      </c>
      <c r="O150" s="119"/>
    </row>
    <row r="151" spans="1:15" ht="20.100000000000001" customHeight="1" x14ac:dyDescent="0.25">
      <c r="A151" s="162">
        <v>145</v>
      </c>
      <c r="B151" s="158" t="str">
        <f>IF(Devis!B150="","",Devis!B150)</f>
        <v/>
      </c>
      <c r="C151" s="158" t="str">
        <f>IF(Devis!C150="","",Devis!C150)</f>
        <v/>
      </c>
      <c r="D151" s="158" t="str">
        <f>IF(Devis!D150="","",Devis!D150)</f>
        <v/>
      </c>
      <c r="E151" s="158" t="str">
        <f>IF(Devis!E150="","",Devis!E150)</f>
        <v/>
      </c>
      <c r="F151" s="158" t="str">
        <f>IF(Devis!F150="","",Devis!F150)</f>
        <v/>
      </c>
      <c r="G151" s="160" t="str">
        <f>IF(Devis!G150="","",Devis!G150)</f>
        <v/>
      </c>
      <c r="H151" s="160" t="str">
        <f>IF(Devis!H150="","",Devis!H150)</f>
        <v/>
      </c>
      <c r="I151" s="160" t="str">
        <f>IF(Devis!I150="","",Devis!I150)</f>
        <v/>
      </c>
      <c r="J151" s="117"/>
      <c r="K151" s="259" t="str">
        <f t="shared" si="9"/>
        <v/>
      </c>
      <c r="L151" s="161" t="str">
        <f t="shared" si="10"/>
        <v/>
      </c>
      <c r="M151" s="261" t="str">
        <f t="shared" si="11"/>
        <v/>
      </c>
      <c r="N151" s="262" t="str">
        <f t="shared" si="8"/>
        <v/>
      </c>
      <c r="O151" s="119"/>
    </row>
    <row r="152" spans="1:15" ht="20.100000000000001" customHeight="1" x14ac:dyDescent="0.25">
      <c r="A152" s="162">
        <v>146</v>
      </c>
      <c r="B152" s="158" t="str">
        <f>IF(Devis!B151="","",Devis!B151)</f>
        <v/>
      </c>
      <c r="C152" s="158" t="str">
        <f>IF(Devis!C151="","",Devis!C151)</f>
        <v/>
      </c>
      <c r="D152" s="158" t="str">
        <f>IF(Devis!D151="","",Devis!D151)</f>
        <v/>
      </c>
      <c r="E152" s="158" t="str">
        <f>IF(Devis!E151="","",Devis!E151)</f>
        <v/>
      </c>
      <c r="F152" s="158" t="str">
        <f>IF(Devis!F151="","",Devis!F151)</f>
        <v/>
      </c>
      <c r="G152" s="160" t="str">
        <f>IF(Devis!G151="","",Devis!G151)</f>
        <v/>
      </c>
      <c r="H152" s="160" t="str">
        <f>IF(Devis!H151="","",Devis!H151)</f>
        <v/>
      </c>
      <c r="I152" s="160" t="str">
        <f>IF(Devis!I151="","",Devis!I151)</f>
        <v/>
      </c>
      <c r="J152" s="117"/>
      <c r="K152" s="259" t="str">
        <f t="shared" si="9"/>
        <v/>
      </c>
      <c r="L152" s="161" t="str">
        <f t="shared" si="10"/>
        <v/>
      </c>
      <c r="M152" s="261" t="str">
        <f t="shared" si="11"/>
        <v/>
      </c>
      <c r="N152" s="262" t="str">
        <f t="shared" si="8"/>
        <v/>
      </c>
      <c r="O152" s="119"/>
    </row>
    <row r="153" spans="1:15" ht="20.100000000000001" customHeight="1" x14ac:dyDescent="0.25">
      <c r="A153" s="162">
        <v>147</v>
      </c>
      <c r="B153" s="158" t="str">
        <f>IF(Devis!B152="","",Devis!B152)</f>
        <v/>
      </c>
      <c r="C153" s="158" t="str">
        <f>IF(Devis!C152="","",Devis!C152)</f>
        <v/>
      </c>
      <c r="D153" s="158" t="str">
        <f>IF(Devis!D152="","",Devis!D152)</f>
        <v/>
      </c>
      <c r="E153" s="158" t="str">
        <f>IF(Devis!E152="","",Devis!E152)</f>
        <v/>
      </c>
      <c r="F153" s="158" t="str">
        <f>IF(Devis!F152="","",Devis!F152)</f>
        <v/>
      </c>
      <c r="G153" s="160" t="str">
        <f>IF(Devis!G152="","",Devis!G152)</f>
        <v/>
      </c>
      <c r="H153" s="160" t="str">
        <f>IF(Devis!H152="","",Devis!H152)</f>
        <v/>
      </c>
      <c r="I153" s="160" t="str">
        <f>IF(Devis!I152="","",Devis!I152)</f>
        <v/>
      </c>
      <c r="J153" s="117"/>
      <c r="K153" s="259" t="str">
        <f t="shared" si="9"/>
        <v/>
      </c>
      <c r="L153" s="161" t="str">
        <f t="shared" si="10"/>
        <v/>
      </c>
      <c r="M153" s="261" t="str">
        <f t="shared" si="11"/>
        <v/>
      </c>
      <c r="N153" s="262" t="str">
        <f t="shared" si="8"/>
        <v/>
      </c>
      <c r="O153" s="119"/>
    </row>
    <row r="154" spans="1:15" ht="20.100000000000001" customHeight="1" x14ac:dyDescent="0.25">
      <c r="A154" s="162">
        <v>148</v>
      </c>
      <c r="B154" s="158" t="str">
        <f>IF(Devis!B153="","",Devis!B153)</f>
        <v/>
      </c>
      <c r="C154" s="158" t="str">
        <f>IF(Devis!C153="","",Devis!C153)</f>
        <v/>
      </c>
      <c r="D154" s="158" t="str">
        <f>IF(Devis!D153="","",Devis!D153)</f>
        <v/>
      </c>
      <c r="E154" s="158" t="str">
        <f>IF(Devis!E153="","",Devis!E153)</f>
        <v/>
      </c>
      <c r="F154" s="158" t="str">
        <f>IF(Devis!F153="","",Devis!F153)</f>
        <v/>
      </c>
      <c r="G154" s="160" t="str">
        <f>IF(Devis!G153="","",Devis!G153)</f>
        <v/>
      </c>
      <c r="H154" s="160" t="str">
        <f>IF(Devis!H153="","",Devis!H153)</f>
        <v/>
      </c>
      <c r="I154" s="160" t="str">
        <f>IF(Devis!I153="","",Devis!I153)</f>
        <v/>
      </c>
      <c r="J154" s="117"/>
      <c r="K154" s="259" t="str">
        <f t="shared" si="9"/>
        <v/>
      </c>
      <c r="L154" s="161" t="str">
        <f t="shared" si="10"/>
        <v/>
      </c>
      <c r="M154" s="261" t="str">
        <f t="shared" si="11"/>
        <v/>
      </c>
      <c r="N154" s="262" t="str">
        <f t="shared" si="8"/>
        <v/>
      </c>
      <c r="O154" s="119"/>
    </row>
    <row r="155" spans="1:15" ht="20.100000000000001" customHeight="1" x14ac:dyDescent="0.25">
      <c r="A155" s="162">
        <v>149</v>
      </c>
      <c r="B155" s="158" t="str">
        <f>IF(Devis!B154="","",Devis!B154)</f>
        <v/>
      </c>
      <c r="C155" s="158" t="str">
        <f>IF(Devis!C154="","",Devis!C154)</f>
        <v/>
      </c>
      <c r="D155" s="158" t="str">
        <f>IF(Devis!D154="","",Devis!D154)</f>
        <v/>
      </c>
      <c r="E155" s="158" t="str">
        <f>IF(Devis!E154="","",Devis!E154)</f>
        <v/>
      </c>
      <c r="F155" s="158" t="str">
        <f>IF(Devis!F154="","",Devis!F154)</f>
        <v/>
      </c>
      <c r="G155" s="160" t="str">
        <f>IF(Devis!G154="","",Devis!G154)</f>
        <v/>
      </c>
      <c r="H155" s="160" t="str">
        <f>IF(Devis!H154="","",Devis!H154)</f>
        <v/>
      </c>
      <c r="I155" s="160" t="str">
        <f>IF(Devis!I154="","",Devis!I154)</f>
        <v/>
      </c>
      <c r="J155" s="117"/>
      <c r="K155" s="259" t="str">
        <f t="shared" si="9"/>
        <v/>
      </c>
      <c r="L155" s="161" t="str">
        <f t="shared" si="10"/>
        <v/>
      </c>
      <c r="M155" s="261" t="str">
        <f t="shared" si="11"/>
        <v/>
      </c>
      <c r="N155" s="262" t="str">
        <f t="shared" si="8"/>
        <v/>
      </c>
      <c r="O155" s="119"/>
    </row>
    <row r="156" spans="1:15" ht="20.100000000000001" customHeight="1" x14ac:dyDescent="0.25">
      <c r="A156" s="162">
        <v>150</v>
      </c>
      <c r="B156" s="158" t="str">
        <f>IF(Devis!B155="","",Devis!B155)</f>
        <v/>
      </c>
      <c r="C156" s="158" t="str">
        <f>IF(Devis!C155="","",Devis!C155)</f>
        <v/>
      </c>
      <c r="D156" s="158" t="str">
        <f>IF(Devis!D155="","",Devis!D155)</f>
        <v/>
      </c>
      <c r="E156" s="158" t="str">
        <f>IF(Devis!E155="","",Devis!E155)</f>
        <v/>
      </c>
      <c r="F156" s="158" t="str">
        <f>IF(Devis!F155="","",Devis!F155)</f>
        <v/>
      </c>
      <c r="G156" s="160" t="str">
        <f>IF(Devis!G155="","",Devis!G155)</f>
        <v/>
      </c>
      <c r="H156" s="160" t="str">
        <f>IF(Devis!H155="","",Devis!H155)</f>
        <v/>
      </c>
      <c r="I156" s="160" t="str">
        <f>IF(Devis!I155="","",Devis!I155)</f>
        <v/>
      </c>
      <c r="J156" s="117"/>
      <c r="K156" s="259" t="str">
        <f t="shared" si="9"/>
        <v/>
      </c>
      <c r="L156" s="161" t="str">
        <f t="shared" si="10"/>
        <v/>
      </c>
      <c r="M156" s="261" t="str">
        <f t="shared" si="11"/>
        <v/>
      </c>
      <c r="N156" s="262" t="str">
        <f t="shared" si="8"/>
        <v/>
      </c>
      <c r="O156" s="119"/>
    </row>
    <row r="157" spans="1:15" ht="20.100000000000001" customHeight="1" x14ac:dyDescent="0.25">
      <c r="A157" s="162">
        <v>151</v>
      </c>
      <c r="B157" s="158" t="str">
        <f>IF(Devis!B156="","",Devis!B156)</f>
        <v/>
      </c>
      <c r="C157" s="158" t="str">
        <f>IF(Devis!C156="","",Devis!C156)</f>
        <v/>
      </c>
      <c r="D157" s="158" t="str">
        <f>IF(Devis!D156="","",Devis!D156)</f>
        <v/>
      </c>
      <c r="E157" s="158" t="str">
        <f>IF(Devis!E156="","",Devis!E156)</f>
        <v/>
      </c>
      <c r="F157" s="158" t="str">
        <f>IF(Devis!F156="","",Devis!F156)</f>
        <v/>
      </c>
      <c r="G157" s="160" t="str">
        <f>IF(Devis!G156="","",Devis!G156)</f>
        <v/>
      </c>
      <c r="H157" s="160" t="str">
        <f>IF(Devis!H156="","",Devis!H156)</f>
        <v/>
      </c>
      <c r="I157" s="160" t="str">
        <f>IF(Devis!I156="","",Devis!I156)</f>
        <v/>
      </c>
      <c r="J157" s="117"/>
      <c r="K157" s="259" t="str">
        <f t="shared" si="9"/>
        <v/>
      </c>
      <c r="L157" s="161" t="str">
        <f t="shared" si="10"/>
        <v/>
      </c>
      <c r="M157" s="261" t="str">
        <f t="shared" si="11"/>
        <v/>
      </c>
      <c r="N157" s="262" t="str">
        <f t="shared" si="8"/>
        <v/>
      </c>
      <c r="O157" s="119"/>
    </row>
    <row r="158" spans="1:15" ht="20.100000000000001" customHeight="1" x14ac:dyDescent="0.25">
      <c r="A158" s="162">
        <v>152</v>
      </c>
      <c r="B158" s="158" t="str">
        <f>IF(Devis!B157="","",Devis!B157)</f>
        <v/>
      </c>
      <c r="C158" s="158" t="str">
        <f>IF(Devis!C157="","",Devis!C157)</f>
        <v/>
      </c>
      <c r="D158" s="158" t="str">
        <f>IF(Devis!D157="","",Devis!D157)</f>
        <v/>
      </c>
      <c r="E158" s="158" t="str">
        <f>IF(Devis!E157="","",Devis!E157)</f>
        <v/>
      </c>
      <c r="F158" s="158" t="str">
        <f>IF(Devis!F157="","",Devis!F157)</f>
        <v/>
      </c>
      <c r="G158" s="160" t="str">
        <f>IF(Devis!G157="","",Devis!G157)</f>
        <v/>
      </c>
      <c r="H158" s="160" t="str">
        <f>IF(Devis!H157="","",Devis!H157)</f>
        <v/>
      </c>
      <c r="I158" s="160" t="str">
        <f>IF(Devis!I157="","",Devis!I157)</f>
        <v/>
      </c>
      <c r="J158" s="117"/>
      <c r="K158" s="259" t="str">
        <f t="shared" si="9"/>
        <v/>
      </c>
      <c r="L158" s="161" t="str">
        <f t="shared" si="10"/>
        <v/>
      </c>
      <c r="M158" s="261" t="str">
        <f t="shared" si="11"/>
        <v/>
      </c>
      <c r="N158" s="262" t="str">
        <f t="shared" si="8"/>
        <v/>
      </c>
      <c r="O158" s="119"/>
    </row>
    <row r="159" spans="1:15" ht="20.100000000000001" customHeight="1" x14ac:dyDescent="0.25">
      <c r="A159" s="162">
        <v>153</v>
      </c>
      <c r="B159" s="158" t="str">
        <f>IF(Devis!B158="","",Devis!B158)</f>
        <v/>
      </c>
      <c r="C159" s="158" t="str">
        <f>IF(Devis!C158="","",Devis!C158)</f>
        <v/>
      </c>
      <c r="D159" s="158" t="str">
        <f>IF(Devis!D158="","",Devis!D158)</f>
        <v/>
      </c>
      <c r="E159" s="158" t="str">
        <f>IF(Devis!E158="","",Devis!E158)</f>
        <v/>
      </c>
      <c r="F159" s="158" t="str">
        <f>IF(Devis!F158="","",Devis!F158)</f>
        <v/>
      </c>
      <c r="G159" s="160" t="str">
        <f>IF(Devis!G158="","",Devis!G158)</f>
        <v/>
      </c>
      <c r="H159" s="160" t="str">
        <f>IF(Devis!H158="","",Devis!H158)</f>
        <v/>
      </c>
      <c r="I159" s="160" t="str">
        <f>IF(Devis!I158="","",Devis!I158)</f>
        <v/>
      </c>
      <c r="J159" s="117"/>
      <c r="K159" s="259" t="str">
        <f t="shared" si="9"/>
        <v/>
      </c>
      <c r="L159" s="161" t="str">
        <f t="shared" si="10"/>
        <v/>
      </c>
      <c r="M159" s="261" t="str">
        <f t="shared" si="11"/>
        <v/>
      </c>
      <c r="N159" s="262" t="str">
        <f t="shared" si="8"/>
        <v/>
      </c>
      <c r="O159" s="119"/>
    </row>
    <row r="160" spans="1:15" ht="20.100000000000001" customHeight="1" x14ac:dyDescent="0.25">
      <c r="A160" s="162">
        <v>154</v>
      </c>
      <c r="B160" s="158" t="str">
        <f>IF(Devis!B159="","",Devis!B159)</f>
        <v/>
      </c>
      <c r="C160" s="158" t="str">
        <f>IF(Devis!C159="","",Devis!C159)</f>
        <v/>
      </c>
      <c r="D160" s="158" t="str">
        <f>IF(Devis!D159="","",Devis!D159)</f>
        <v/>
      </c>
      <c r="E160" s="158" t="str">
        <f>IF(Devis!E159="","",Devis!E159)</f>
        <v/>
      </c>
      <c r="F160" s="158" t="str">
        <f>IF(Devis!F159="","",Devis!F159)</f>
        <v/>
      </c>
      <c r="G160" s="160" t="str">
        <f>IF(Devis!G159="","",Devis!G159)</f>
        <v/>
      </c>
      <c r="H160" s="160" t="str">
        <f>IF(Devis!H159="","",Devis!H159)</f>
        <v/>
      </c>
      <c r="I160" s="160" t="str">
        <f>IF(Devis!I159="","",Devis!I159)</f>
        <v/>
      </c>
      <c r="J160" s="117"/>
      <c r="K160" s="259" t="str">
        <f t="shared" si="9"/>
        <v/>
      </c>
      <c r="L160" s="161" t="str">
        <f t="shared" si="10"/>
        <v/>
      </c>
      <c r="M160" s="261" t="str">
        <f t="shared" si="11"/>
        <v/>
      </c>
      <c r="N160" s="262" t="str">
        <f t="shared" si="8"/>
        <v/>
      </c>
      <c r="O160" s="119"/>
    </row>
    <row r="161" spans="1:15" ht="20.100000000000001" customHeight="1" x14ac:dyDescent="0.25">
      <c r="A161" s="162">
        <v>155</v>
      </c>
      <c r="B161" s="158" t="str">
        <f>IF(Devis!B160="","",Devis!B160)</f>
        <v/>
      </c>
      <c r="C161" s="158" t="str">
        <f>IF(Devis!C160="","",Devis!C160)</f>
        <v/>
      </c>
      <c r="D161" s="158" t="str">
        <f>IF(Devis!D160="","",Devis!D160)</f>
        <v/>
      </c>
      <c r="E161" s="158" t="str">
        <f>IF(Devis!E160="","",Devis!E160)</f>
        <v/>
      </c>
      <c r="F161" s="158" t="str">
        <f>IF(Devis!F160="","",Devis!F160)</f>
        <v/>
      </c>
      <c r="G161" s="160" t="str">
        <f>IF(Devis!G160="","",Devis!G160)</f>
        <v/>
      </c>
      <c r="H161" s="160" t="str">
        <f>IF(Devis!H160="","",Devis!H160)</f>
        <v/>
      </c>
      <c r="I161" s="160" t="str">
        <f>IF(Devis!I160="","",Devis!I160)</f>
        <v/>
      </c>
      <c r="J161" s="117"/>
      <c r="K161" s="259" t="str">
        <f t="shared" si="9"/>
        <v/>
      </c>
      <c r="L161" s="161" t="str">
        <f t="shared" si="10"/>
        <v/>
      </c>
      <c r="M161" s="261" t="str">
        <f t="shared" si="11"/>
        <v/>
      </c>
      <c r="N161" s="262" t="str">
        <f t="shared" si="8"/>
        <v/>
      </c>
      <c r="O161" s="119"/>
    </row>
    <row r="162" spans="1:15" ht="20.100000000000001" customHeight="1" x14ac:dyDescent="0.25">
      <c r="A162" s="162">
        <v>156</v>
      </c>
      <c r="B162" s="158" t="str">
        <f>IF(Devis!B161="","",Devis!B161)</f>
        <v/>
      </c>
      <c r="C162" s="158" t="str">
        <f>IF(Devis!C161="","",Devis!C161)</f>
        <v/>
      </c>
      <c r="D162" s="158" t="str">
        <f>IF(Devis!D161="","",Devis!D161)</f>
        <v/>
      </c>
      <c r="E162" s="158" t="str">
        <f>IF(Devis!E161="","",Devis!E161)</f>
        <v/>
      </c>
      <c r="F162" s="158" t="str">
        <f>IF(Devis!F161="","",Devis!F161)</f>
        <v/>
      </c>
      <c r="G162" s="160" t="str">
        <f>IF(Devis!G161="","",Devis!G161)</f>
        <v/>
      </c>
      <c r="H162" s="160" t="str">
        <f>IF(Devis!H161="","",Devis!H161)</f>
        <v/>
      </c>
      <c r="I162" s="160" t="str">
        <f>IF(Devis!I161="","",Devis!I161)</f>
        <v/>
      </c>
      <c r="J162" s="117"/>
      <c r="K162" s="259" t="str">
        <f t="shared" si="9"/>
        <v/>
      </c>
      <c r="L162" s="161" t="str">
        <f t="shared" si="10"/>
        <v/>
      </c>
      <c r="M162" s="261" t="str">
        <f t="shared" si="11"/>
        <v/>
      </c>
      <c r="N162" s="262" t="str">
        <f t="shared" si="8"/>
        <v/>
      </c>
      <c r="O162" s="119"/>
    </row>
    <row r="163" spans="1:15" ht="20.100000000000001" customHeight="1" x14ac:dyDescent="0.25">
      <c r="A163" s="162">
        <v>157</v>
      </c>
      <c r="B163" s="158" t="str">
        <f>IF(Devis!B162="","",Devis!B162)</f>
        <v/>
      </c>
      <c r="C163" s="158" t="str">
        <f>IF(Devis!C162="","",Devis!C162)</f>
        <v/>
      </c>
      <c r="D163" s="158" t="str">
        <f>IF(Devis!D162="","",Devis!D162)</f>
        <v/>
      </c>
      <c r="E163" s="158" t="str">
        <f>IF(Devis!E162="","",Devis!E162)</f>
        <v/>
      </c>
      <c r="F163" s="158" t="str">
        <f>IF(Devis!F162="","",Devis!F162)</f>
        <v/>
      </c>
      <c r="G163" s="160" t="str">
        <f>IF(Devis!G162="","",Devis!G162)</f>
        <v/>
      </c>
      <c r="H163" s="160" t="str">
        <f>IF(Devis!H162="","",Devis!H162)</f>
        <v/>
      </c>
      <c r="I163" s="160" t="str">
        <f>IF(Devis!I162="","",Devis!I162)</f>
        <v/>
      </c>
      <c r="J163" s="117"/>
      <c r="K163" s="259" t="str">
        <f t="shared" si="9"/>
        <v/>
      </c>
      <c r="L163" s="161" t="str">
        <f t="shared" si="10"/>
        <v/>
      </c>
      <c r="M163" s="261" t="str">
        <f t="shared" si="11"/>
        <v/>
      </c>
      <c r="N163" s="262" t="str">
        <f t="shared" si="8"/>
        <v/>
      </c>
      <c r="O163" s="119"/>
    </row>
    <row r="164" spans="1:15" ht="20.100000000000001" customHeight="1" x14ac:dyDescent="0.25">
      <c r="A164" s="162">
        <v>158</v>
      </c>
      <c r="B164" s="158" t="str">
        <f>IF(Devis!B163="","",Devis!B163)</f>
        <v/>
      </c>
      <c r="C164" s="158" t="str">
        <f>IF(Devis!C163="","",Devis!C163)</f>
        <v/>
      </c>
      <c r="D164" s="158" t="str">
        <f>IF(Devis!D163="","",Devis!D163)</f>
        <v/>
      </c>
      <c r="E164" s="158" t="str">
        <f>IF(Devis!E163="","",Devis!E163)</f>
        <v/>
      </c>
      <c r="F164" s="158" t="str">
        <f>IF(Devis!F163="","",Devis!F163)</f>
        <v/>
      </c>
      <c r="G164" s="160" t="str">
        <f>IF(Devis!G163="","",Devis!G163)</f>
        <v/>
      </c>
      <c r="H164" s="160" t="str">
        <f>IF(Devis!H163="","",Devis!H163)</f>
        <v/>
      </c>
      <c r="I164" s="160" t="str">
        <f>IF(Devis!I163="","",Devis!I163)</f>
        <v/>
      </c>
      <c r="J164" s="117"/>
      <c r="K164" s="259" t="str">
        <f t="shared" si="9"/>
        <v/>
      </c>
      <c r="L164" s="161" t="str">
        <f t="shared" si="10"/>
        <v/>
      </c>
      <c r="M164" s="261" t="str">
        <f t="shared" si="11"/>
        <v/>
      </c>
      <c r="N164" s="262" t="str">
        <f t="shared" si="8"/>
        <v/>
      </c>
      <c r="O164" s="119"/>
    </row>
    <row r="165" spans="1:15" ht="20.100000000000001" customHeight="1" x14ac:dyDescent="0.25">
      <c r="A165" s="162">
        <v>159</v>
      </c>
      <c r="B165" s="158" t="str">
        <f>IF(Devis!B164="","",Devis!B164)</f>
        <v/>
      </c>
      <c r="C165" s="158" t="str">
        <f>IF(Devis!C164="","",Devis!C164)</f>
        <v/>
      </c>
      <c r="D165" s="158" t="str">
        <f>IF(Devis!D164="","",Devis!D164)</f>
        <v/>
      </c>
      <c r="E165" s="158" t="str">
        <f>IF(Devis!E164="","",Devis!E164)</f>
        <v/>
      </c>
      <c r="F165" s="158" t="str">
        <f>IF(Devis!F164="","",Devis!F164)</f>
        <v/>
      </c>
      <c r="G165" s="160" t="str">
        <f>IF(Devis!G164="","",Devis!G164)</f>
        <v/>
      </c>
      <c r="H165" s="160" t="str">
        <f>IF(Devis!H164="","",Devis!H164)</f>
        <v/>
      </c>
      <c r="I165" s="160" t="str">
        <f>IF(Devis!I164="","",Devis!I164)</f>
        <v/>
      </c>
      <c r="J165" s="117"/>
      <c r="K165" s="259" t="str">
        <f t="shared" si="9"/>
        <v/>
      </c>
      <c r="L165" s="161" t="str">
        <f t="shared" si="10"/>
        <v/>
      </c>
      <c r="M165" s="261" t="str">
        <f t="shared" si="11"/>
        <v/>
      </c>
      <c r="N165" s="262" t="str">
        <f t="shared" si="8"/>
        <v/>
      </c>
      <c r="O165" s="119"/>
    </row>
    <row r="166" spans="1:15" ht="20.100000000000001" customHeight="1" x14ac:dyDescent="0.25">
      <c r="A166" s="162">
        <v>160</v>
      </c>
      <c r="B166" s="158" t="str">
        <f>IF(Devis!B165="","",Devis!B165)</f>
        <v/>
      </c>
      <c r="C166" s="158" t="str">
        <f>IF(Devis!C165="","",Devis!C165)</f>
        <v/>
      </c>
      <c r="D166" s="158" t="str">
        <f>IF(Devis!D165="","",Devis!D165)</f>
        <v/>
      </c>
      <c r="E166" s="158" t="str">
        <f>IF(Devis!E165="","",Devis!E165)</f>
        <v/>
      </c>
      <c r="F166" s="158" t="str">
        <f>IF(Devis!F165="","",Devis!F165)</f>
        <v/>
      </c>
      <c r="G166" s="160" t="str">
        <f>IF(Devis!G165="","",Devis!G165)</f>
        <v/>
      </c>
      <c r="H166" s="160" t="str">
        <f>IF(Devis!H165="","",Devis!H165)</f>
        <v/>
      </c>
      <c r="I166" s="160" t="str">
        <f>IF(Devis!I165="","",Devis!I165)</f>
        <v/>
      </c>
      <c r="J166" s="117"/>
      <c r="K166" s="259" t="str">
        <f t="shared" si="9"/>
        <v/>
      </c>
      <c r="L166" s="161" t="str">
        <f t="shared" si="10"/>
        <v/>
      </c>
      <c r="M166" s="261" t="str">
        <f t="shared" si="11"/>
        <v/>
      </c>
      <c r="N166" s="262" t="str">
        <f t="shared" si="8"/>
        <v/>
      </c>
      <c r="O166" s="119"/>
    </row>
    <row r="167" spans="1:15" ht="20.100000000000001" customHeight="1" x14ac:dyDescent="0.25">
      <c r="A167" s="162">
        <v>161</v>
      </c>
      <c r="B167" s="158" t="str">
        <f>IF(Devis!B166="","",Devis!B166)</f>
        <v/>
      </c>
      <c r="C167" s="158" t="str">
        <f>IF(Devis!C166="","",Devis!C166)</f>
        <v/>
      </c>
      <c r="D167" s="158" t="str">
        <f>IF(Devis!D166="","",Devis!D166)</f>
        <v/>
      </c>
      <c r="E167" s="158" t="str">
        <f>IF(Devis!E166="","",Devis!E166)</f>
        <v/>
      </c>
      <c r="F167" s="158" t="str">
        <f>IF(Devis!F166="","",Devis!F166)</f>
        <v/>
      </c>
      <c r="G167" s="160" t="str">
        <f>IF(Devis!G166="","",Devis!G166)</f>
        <v/>
      </c>
      <c r="H167" s="160" t="str">
        <f>IF(Devis!H166="","",Devis!H166)</f>
        <v/>
      </c>
      <c r="I167" s="160" t="str">
        <f>IF(Devis!I166="","",Devis!I166)</f>
        <v/>
      </c>
      <c r="J167" s="117"/>
      <c r="K167" s="259" t="str">
        <f t="shared" si="9"/>
        <v/>
      </c>
      <c r="L167" s="161" t="str">
        <f t="shared" si="10"/>
        <v/>
      </c>
      <c r="M167" s="261" t="str">
        <f t="shared" si="11"/>
        <v/>
      </c>
      <c r="N167" s="262" t="str">
        <f t="shared" si="8"/>
        <v/>
      </c>
      <c r="O167" s="119"/>
    </row>
    <row r="168" spans="1:15" ht="20.100000000000001" customHeight="1" x14ac:dyDescent="0.25">
      <c r="A168" s="162">
        <v>162</v>
      </c>
      <c r="B168" s="158" t="str">
        <f>IF(Devis!B167="","",Devis!B167)</f>
        <v/>
      </c>
      <c r="C168" s="158" t="str">
        <f>IF(Devis!C167="","",Devis!C167)</f>
        <v/>
      </c>
      <c r="D168" s="158" t="str">
        <f>IF(Devis!D167="","",Devis!D167)</f>
        <v/>
      </c>
      <c r="E168" s="158" t="str">
        <f>IF(Devis!E167="","",Devis!E167)</f>
        <v/>
      </c>
      <c r="F168" s="158" t="str">
        <f>IF(Devis!F167="","",Devis!F167)</f>
        <v/>
      </c>
      <c r="G168" s="160" t="str">
        <f>IF(Devis!G167="","",Devis!G167)</f>
        <v/>
      </c>
      <c r="H168" s="160" t="str">
        <f>IF(Devis!H167="","",Devis!H167)</f>
        <v/>
      </c>
      <c r="I168" s="160" t="str">
        <f>IF(Devis!I167="","",Devis!I167)</f>
        <v/>
      </c>
      <c r="J168" s="117"/>
      <c r="K168" s="259" t="str">
        <f t="shared" si="9"/>
        <v/>
      </c>
      <c r="L168" s="161" t="str">
        <f t="shared" si="10"/>
        <v/>
      </c>
      <c r="M168" s="261" t="str">
        <f t="shared" si="11"/>
        <v/>
      </c>
      <c r="N168" s="262" t="str">
        <f t="shared" si="8"/>
        <v/>
      </c>
      <c r="O168" s="119"/>
    </row>
    <row r="169" spans="1:15" ht="20.100000000000001" customHeight="1" x14ac:dyDescent="0.25">
      <c r="A169" s="162">
        <v>163</v>
      </c>
      <c r="B169" s="158" t="str">
        <f>IF(Devis!B168="","",Devis!B168)</f>
        <v/>
      </c>
      <c r="C169" s="158" t="str">
        <f>IF(Devis!C168="","",Devis!C168)</f>
        <v/>
      </c>
      <c r="D169" s="158" t="str">
        <f>IF(Devis!D168="","",Devis!D168)</f>
        <v/>
      </c>
      <c r="E169" s="158" t="str">
        <f>IF(Devis!E168="","",Devis!E168)</f>
        <v/>
      </c>
      <c r="F169" s="158" t="str">
        <f>IF(Devis!F168="","",Devis!F168)</f>
        <v/>
      </c>
      <c r="G169" s="160" t="str">
        <f>IF(Devis!G168="","",Devis!G168)</f>
        <v/>
      </c>
      <c r="H169" s="160" t="str">
        <f>IF(Devis!H168="","",Devis!H168)</f>
        <v/>
      </c>
      <c r="I169" s="160" t="str">
        <f>IF(Devis!I168="","",Devis!I168)</f>
        <v/>
      </c>
      <c r="J169" s="117"/>
      <c r="K169" s="259" t="str">
        <f t="shared" si="9"/>
        <v/>
      </c>
      <c r="L169" s="161" t="str">
        <f t="shared" si="10"/>
        <v/>
      </c>
      <c r="M169" s="261" t="str">
        <f t="shared" si="11"/>
        <v/>
      </c>
      <c r="N169" s="262" t="str">
        <f t="shared" si="8"/>
        <v/>
      </c>
      <c r="O169" s="119"/>
    </row>
    <row r="170" spans="1:15" ht="20.100000000000001" customHeight="1" x14ac:dyDescent="0.25">
      <c r="A170" s="162">
        <v>164</v>
      </c>
      <c r="B170" s="158" t="str">
        <f>IF(Devis!B169="","",Devis!B169)</f>
        <v/>
      </c>
      <c r="C170" s="158" t="str">
        <f>IF(Devis!C169="","",Devis!C169)</f>
        <v/>
      </c>
      <c r="D170" s="158" t="str">
        <f>IF(Devis!D169="","",Devis!D169)</f>
        <v/>
      </c>
      <c r="E170" s="158" t="str">
        <f>IF(Devis!E169="","",Devis!E169)</f>
        <v/>
      </c>
      <c r="F170" s="158" t="str">
        <f>IF(Devis!F169="","",Devis!F169)</f>
        <v/>
      </c>
      <c r="G170" s="160" t="str">
        <f>IF(Devis!G169="","",Devis!G169)</f>
        <v/>
      </c>
      <c r="H170" s="160" t="str">
        <f>IF(Devis!H169="","",Devis!H169)</f>
        <v/>
      </c>
      <c r="I170" s="160" t="str">
        <f>IF(Devis!I169="","",Devis!I169)</f>
        <v/>
      </c>
      <c r="J170" s="117"/>
      <c r="K170" s="259" t="str">
        <f t="shared" si="9"/>
        <v/>
      </c>
      <c r="L170" s="161" t="str">
        <f t="shared" si="10"/>
        <v/>
      </c>
      <c r="M170" s="261" t="str">
        <f t="shared" si="11"/>
        <v/>
      </c>
      <c r="N170" s="262" t="str">
        <f t="shared" si="8"/>
        <v/>
      </c>
      <c r="O170" s="119"/>
    </row>
    <row r="171" spans="1:15" ht="20.100000000000001" customHeight="1" x14ac:dyDescent="0.25">
      <c r="A171" s="162">
        <v>165</v>
      </c>
      <c r="B171" s="158" t="str">
        <f>IF(Devis!B170="","",Devis!B170)</f>
        <v/>
      </c>
      <c r="C171" s="158" t="str">
        <f>IF(Devis!C170="","",Devis!C170)</f>
        <v/>
      </c>
      <c r="D171" s="158" t="str">
        <f>IF(Devis!D170="","",Devis!D170)</f>
        <v/>
      </c>
      <c r="E171" s="158" t="str">
        <f>IF(Devis!E170="","",Devis!E170)</f>
        <v/>
      </c>
      <c r="F171" s="158" t="str">
        <f>IF(Devis!F170="","",Devis!F170)</f>
        <v/>
      </c>
      <c r="G171" s="160" t="str">
        <f>IF(Devis!G170="","",Devis!G170)</f>
        <v/>
      </c>
      <c r="H171" s="160" t="str">
        <f>IF(Devis!H170="","",Devis!H170)</f>
        <v/>
      </c>
      <c r="I171" s="160" t="str">
        <f>IF(Devis!I170="","",Devis!I170)</f>
        <v/>
      </c>
      <c r="J171" s="117"/>
      <c r="K171" s="259" t="str">
        <f t="shared" si="9"/>
        <v/>
      </c>
      <c r="L171" s="161" t="str">
        <f t="shared" si="10"/>
        <v/>
      </c>
      <c r="M171" s="261" t="str">
        <f t="shared" si="11"/>
        <v/>
      </c>
      <c r="N171" s="262" t="str">
        <f t="shared" si="8"/>
        <v/>
      </c>
      <c r="O171" s="119"/>
    </row>
    <row r="172" spans="1:15" ht="20.100000000000001" customHeight="1" x14ac:dyDescent="0.25">
      <c r="A172" s="162">
        <v>166</v>
      </c>
      <c r="B172" s="158" t="str">
        <f>IF(Devis!B171="","",Devis!B171)</f>
        <v/>
      </c>
      <c r="C172" s="158" t="str">
        <f>IF(Devis!C171="","",Devis!C171)</f>
        <v/>
      </c>
      <c r="D172" s="158" t="str">
        <f>IF(Devis!D171="","",Devis!D171)</f>
        <v/>
      </c>
      <c r="E172" s="158" t="str">
        <f>IF(Devis!E171="","",Devis!E171)</f>
        <v/>
      </c>
      <c r="F172" s="158" t="str">
        <f>IF(Devis!F171="","",Devis!F171)</f>
        <v/>
      </c>
      <c r="G172" s="160" t="str">
        <f>IF(Devis!G171="","",Devis!G171)</f>
        <v/>
      </c>
      <c r="H172" s="160" t="str">
        <f>IF(Devis!H171="","",Devis!H171)</f>
        <v/>
      </c>
      <c r="I172" s="160" t="str">
        <f>IF(Devis!I171="","",Devis!I171)</f>
        <v/>
      </c>
      <c r="J172" s="117"/>
      <c r="K172" s="259" t="str">
        <f t="shared" si="9"/>
        <v/>
      </c>
      <c r="L172" s="161" t="str">
        <f t="shared" si="10"/>
        <v/>
      </c>
      <c r="M172" s="261" t="str">
        <f t="shared" si="11"/>
        <v/>
      </c>
      <c r="N172" s="262" t="str">
        <f t="shared" si="8"/>
        <v/>
      </c>
      <c r="O172" s="119"/>
    </row>
    <row r="173" spans="1:15" ht="20.100000000000001" customHeight="1" x14ac:dyDescent="0.25">
      <c r="A173" s="162">
        <v>167</v>
      </c>
      <c r="B173" s="158" t="str">
        <f>IF(Devis!B172="","",Devis!B172)</f>
        <v/>
      </c>
      <c r="C173" s="158" t="str">
        <f>IF(Devis!C172="","",Devis!C172)</f>
        <v/>
      </c>
      <c r="D173" s="158" t="str">
        <f>IF(Devis!D172="","",Devis!D172)</f>
        <v/>
      </c>
      <c r="E173" s="158" t="str">
        <f>IF(Devis!E172="","",Devis!E172)</f>
        <v/>
      </c>
      <c r="F173" s="158" t="str">
        <f>IF(Devis!F172="","",Devis!F172)</f>
        <v/>
      </c>
      <c r="G173" s="160" t="str">
        <f>IF(Devis!G172="","",Devis!G172)</f>
        <v/>
      </c>
      <c r="H173" s="160" t="str">
        <f>IF(Devis!H172="","",Devis!H172)</f>
        <v/>
      </c>
      <c r="I173" s="160" t="str">
        <f>IF(Devis!I172="","",Devis!I172)</f>
        <v/>
      </c>
      <c r="J173" s="117"/>
      <c r="K173" s="259" t="str">
        <f t="shared" si="9"/>
        <v/>
      </c>
      <c r="L173" s="161" t="str">
        <f t="shared" si="10"/>
        <v/>
      </c>
      <c r="M173" s="261" t="str">
        <f t="shared" si="11"/>
        <v/>
      </c>
      <c r="N173" s="262" t="str">
        <f t="shared" si="8"/>
        <v/>
      </c>
      <c r="O173" s="119"/>
    </row>
    <row r="174" spans="1:15" ht="20.100000000000001" customHeight="1" x14ac:dyDescent="0.25">
      <c r="A174" s="162">
        <v>168</v>
      </c>
      <c r="B174" s="158" t="str">
        <f>IF(Devis!B173="","",Devis!B173)</f>
        <v/>
      </c>
      <c r="C174" s="158" t="str">
        <f>IF(Devis!C173="","",Devis!C173)</f>
        <v/>
      </c>
      <c r="D174" s="158" t="str">
        <f>IF(Devis!D173="","",Devis!D173)</f>
        <v/>
      </c>
      <c r="E174" s="158" t="str">
        <f>IF(Devis!E173="","",Devis!E173)</f>
        <v/>
      </c>
      <c r="F174" s="158" t="str">
        <f>IF(Devis!F173="","",Devis!F173)</f>
        <v/>
      </c>
      <c r="G174" s="160" t="str">
        <f>IF(Devis!G173="","",Devis!G173)</f>
        <v/>
      </c>
      <c r="H174" s="160" t="str">
        <f>IF(Devis!H173="","",Devis!H173)</f>
        <v/>
      </c>
      <c r="I174" s="160" t="str">
        <f>IF(Devis!I173="","",Devis!I173)</f>
        <v/>
      </c>
      <c r="J174" s="117"/>
      <c r="K174" s="259" t="str">
        <f t="shared" si="9"/>
        <v/>
      </c>
      <c r="L174" s="161" t="str">
        <f t="shared" si="10"/>
        <v/>
      </c>
      <c r="M174" s="261" t="str">
        <f t="shared" si="11"/>
        <v/>
      </c>
      <c r="N174" s="262" t="str">
        <f t="shared" si="8"/>
        <v/>
      </c>
      <c r="O174" s="119"/>
    </row>
    <row r="175" spans="1:15" ht="20.100000000000001" customHeight="1" x14ac:dyDescent="0.25">
      <c r="A175" s="162">
        <v>169</v>
      </c>
      <c r="B175" s="158" t="str">
        <f>IF(Devis!B174="","",Devis!B174)</f>
        <v/>
      </c>
      <c r="C175" s="158" t="str">
        <f>IF(Devis!C174="","",Devis!C174)</f>
        <v/>
      </c>
      <c r="D175" s="158" t="str">
        <f>IF(Devis!D174="","",Devis!D174)</f>
        <v/>
      </c>
      <c r="E175" s="158" t="str">
        <f>IF(Devis!E174="","",Devis!E174)</f>
        <v/>
      </c>
      <c r="F175" s="158" t="str">
        <f>IF(Devis!F174="","",Devis!F174)</f>
        <v/>
      </c>
      <c r="G175" s="160" t="str">
        <f>IF(Devis!G174="","",Devis!G174)</f>
        <v/>
      </c>
      <c r="H175" s="160" t="str">
        <f>IF(Devis!H174="","",Devis!H174)</f>
        <v/>
      </c>
      <c r="I175" s="160" t="str">
        <f>IF(Devis!I174="","",Devis!I174)</f>
        <v/>
      </c>
      <c r="J175" s="117"/>
      <c r="K175" s="259" t="str">
        <f t="shared" si="9"/>
        <v/>
      </c>
      <c r="L175" s="161" t="str">
        <f t="shared" si="10"/>
        <v/>
      </c>
      <c r="M175" s="261" t="str">
        <f t="shared" si="11"/>
        <v/>
      </c>
      <c r="N175" s="262" t="str">
        <f t="shared" si="8"/>
        <v/>
      </c>
      <c r="O175" s="119"/>
    </row>
    <row r="176" spans="1:15" ht="20.100000000000001" customHeight="1" x14ac:dyDescent="0.25">
      <c r="A176" s="162">
        <v>170</v>
      </c>
      <c r="B176" s="158" t="str">
        <f>IF(Devis!B175="","",Devis!B175)</f>
        <v/>
      </c>
      <c r="C176" s="158" t="str">
        <f>IF(Devis!C175="","",Devis!C175)</f>
        <v/>
      </c>
      <c r="D176" s="158" t="str">
        <f>IF(Devis!D175="","",Devis!D175)</f>
        <v/>
      </c>
      <c r="E176" s="158" t="str">
        <f>IF(Devis!E175="","",Devis!E175)</f>
        <v/>
      </c>
      <c r="F176" s="158" t="str">
        <f>IF(Devis!F175="","",Devis!F175)</f>
        <v/>
      </c>
      <c r="G176" s="160" t="str">
        <f>IF(Devis!G175="","",Devis!G175)</f>
        <v/>
      </c>
      <c r="H176" s="160" t="str">
        <f>IF(Devis!H175="","",Devis!H175)</f>
        <v/>
      </c>
      <c r="I176" s="160" t="str">
        <f>IF(Devis!I175="","",Devis!I175)</f>
        <v/>
      </c>
      <c r="J176" s="117"/>
      <c r="K176" s="259" t="str">
        <f t="shared" si="9"/>
        <v/>
      </c>
      <c r="L176" s="161" t="str">
        <f t="shared" si="10"/>
        <v/>
      </c>
      <c r="M176" s="261" t="str">
        <f t="shared" si="11"/>
        <v/>
      </c>
      <c r="N176" s="262" t="str">
        <f t="shared" si="8"/>
        <v/>
      </c>
      <c r="O176" s="119"/>
    </row>
    <row r="177" spans="1:15" ht="20.100000000000001" customHeight="1" x14ac:dyDescent="0.25">
      <c r="A177" s="162">
        <v>171</v>
      </c>
      <c r="B177" s="158" t="str">
        <f>IF(Devis!B176="","",Devis!B176)</f>
        <v/>
      </c>
      <c r="C177" s="158" t="str">
        <f>IF(Devis!C176="","",Devis!C176)</f>
        <v/>
      </c>
      <c r="D177" s="158" t="str">
        <f>IF(Devis!D176="","",Devis!D176)</f>
        <v/>
      </c>
      <c r="E177" s="158" t="str">
        <f>IF(Devis!E176="","",Devis!E176)</f>
        <v/>
      </c>
      <c r="F177" s="158" t="str">
        <f>IF(Devis!F176="","",Devis!F176)</f>
        <v/>
      </c>
      <c r="G177" s="160" t="str">
        <f>IF(Devis!G176="","",Devis!G176)</f>
        <v/>
      </c>
      <c r="H177" s="160" t="str">
        <f>IF(Devis!H176="","",Devis!H176)</f>
        <v/>
      </c>
      <c r="I177" s="160" t="str">
        <f>IF(Devis!I176="","",Devis!I176)</f>
        <v/>
      </c>
      <c r="J177" s="117"/>
      <c r="K177" s="259" t="str">
        <f t="shared" si="9"/>
        <v/>
      </c>
      <c r="L177" s="161" t="str">
        <f t="shared" si="10"/>
        <v/>
      </c>
      <c r="M177" s="261" t="str">
        <f t="shared" si="11"/>
        <v/>
      </c>
      <c r="N177" s="262" t="str">
        <f t="shared" si="8"/>
        <v/>
      </c>
      <c r="O177" s="119"/>
    </row>
    <row r="178" spans="1:15" ht="20.100000000000001" customHeight="1" x14ac:dyDescent="0.25">
      <c r="A178" s="162">
        <v>172</v>
      </c>
      <c r="B178" s="158" t="str">
        <f>IF(Devis!B177="","",Devis!B177)</f>
        <v/>
      </c>
      <c r="C178" s="158" t="str">
        <f>IF(Devis!C177="","",Devis!C177)</f>
        <v/>
      </c>
      <c r="D178" s="158" t="str">
        <f>IF(Devis!D177="","",Devis!D177)</f>
        <v/>
      </c>
      <c r="E178" s="158" t="str">
        <f>IF(Devis!E177="","",Devis!E177)</f>
        <v/>
      </c>
      <c r="F178" s="158" t="str">
        <f>IF(Devis!F177="","",Devis!F177)</f>
        <v/>
      </c>
      <c r="G178" s="160" t="str">
        <f>IF(Devis!G177="","",Devis!G177)</f>
        <v/>
      </c>
      <c r="H178" s="160" t="str">
        <f>IF(Devis!H177="","",Devis!H177)</f>
        <v/>
      </c>
      <c r="I178" s="160" t="str">
        <f>IF(Devis!I177="","",Devis!I177)</f>
        <v/>
      </c>
      <c r="J178" s="117"/>
      <c r="K178" s="259" t="str">
        <f t="shared" si="9"/>
        <v/>
      </c>
      <c r="L178" s="161" t="str">
        <f t="shared" si="10"/>
        <v/>
      </c>
      <c r="M178" s="261" t="str">
        <f t="shared" si="11"/>
        <v/>
      </c>
      <c r="N178" s="262" t="str">
        <f t="shared" si="8"/>
        <v/>
      </c>
      <c r="O178" s="119"/>
    </row>
    <row r="179" spans="1:15" ht="20.100000000000001" customHeight="1" x14ac:dyDescent="0.25">
      <c r="A179" s="162">
        <v>173</v>
      </c>
      <c r="B179" s="158" t="str">
        <f>IF(Devis!B178="","",Devis!B178)</f>
        <v/>
      </c>
      <c r="C179" s="158" t="str">
        <f>IF(Devis!C178="","",Devis!C178)</f>
        <v/>
      </c>
      <c r="D179" s="158" t="str">
        <f>IF(Devis!D178="","",Devis!D178)</f>
        <v/>
      </c>
      <c r="E179" s="158" t="str">
        <f>IF(Devis!E178="","",Devis!E178)</f>
        <v/>
      </c>
      <c r="F179" s="158" t="str">
        <f>IF(Devis!F178="","",Devis!F178)</f>
        <v/>
      </c>
      <c r="G179" s="160" t="str">
        <f>IF(Devis!G178="","",Devis!G178)</f>
        <v/>
      </c>
      <c r="H179" s="160" t="str">
        <f>IF(Devis!H178="","",Devis!H178)</f>
        <v/>
      </c>
      <c r="I179" s="160" t="str">
        <f>IF(Devis!I178="","",Devis!I178)</f>
        <v/>
      </c>
      <c r="J179" s="117"/>
      <c r="K179" s="259" t="str">
        <f t="shared" si="9"/>
        <v/>
      </c>
      <c r="L179" s="161" t="str">
        <f t="shared" si="10"/>
        <v/>
      </c>
      <c r="M179" s="261" t="str">
        <f t="shared" si="11"/>
        <v/>
      </c>
      <c r="N179" s="262" t="str">
        <f t="shared" si="8"/>
        <v/>
      </c>
      <c r="O179" s="119"/>
    </row>
    <row r="180" spans="1:15" ht="20.100000000000001" customHeight="1" x14ac:dyDescent="0.25">
      <c r="A180" s="162">
        <v>174</v>
      </c>
      <c r="B180" s="158" t="str">
        <f>IF(Devis!B179="","",Devis!B179)</f>
        <v/>
      </c>
      <c r="C180" s="158" t="str">
        <f>IF(Devis!C179="","",Devis!C179)</f>
        <v/>
      </c>
      <c r="D180" s="158" t="str">
        <f>IF(Devis!D179="","",Devis!D179)</f>
        <v/>
      </c>
      <c r="E180" s="158" t="str">
        <f>IF(Devis!E179="","",Devis!E179)</f>
        <v/>
      </c>
      <c r="F180" s="158" t="str">
        <f>IF(Devis!F179="","",Devis!F179)</f>
        <v/>
      </c>
      <c r="G180" s="160" t="str">
        <f>IF(Devis!G179="","",Devis!G179)</f>
        <v/>
      </c>
      <c r="H180" s="160" t="str">
        <f>IF(Devis!H179="","",Devis!H179)</f>
        <v/>
      </c>
      <c r="I180" s="160" t="str">
        <f>IF(Devis!I179="","",Devis!I179)</f>
        <v/>
      </c>
      <c r="J180" s="117"/>
      <c r="K180" s="259" t="str">
        <f t="shared" si="9"/>
        <v/>
      </c>
      <c r="L180" s="161" t="str">
        <f t="shared" si="10"/>
        <v/>
      </c>
      <c r="M180" s="261" t="str">
        <f t="shared" si="11"/>
        <v/>
      </c>
      <c r="N180" s="262" t="str">
        <f t="shared" si="8"/>
        <v/>
      </c>
      <c r="O180" s="119"/>
    </row>
    <row r="181" spans="1:15" ht="20.100000000000001" customHeight="1" x14ac:dyDescent="0.25">
      <c r="A181" s="162">
        <v>175</v>
      </c>
      <c r="B181" s="158" t="str">
        <f>IF(Devis!B180="","",Devis!B180)</f>
        <v/>
      </c>
      <c r="C181" s="158" t="str">
        <f>IF(Devis!C180="","",Devis!C180)</f>
        <v/>
      </c>
      <c r="D181" s="158" t="str">
        <f>IF(Devis!D180="","",Devis!D180)</f>
        <v/>
      </c>
      <c r="E181" s="158" t="str">
        <f>IF(Devis!E180="","",Devis!E180)</f>
        <v/>
      </c>
      <c r="F181" s="158" t="str">
        <f>IF(Devis!F180="","",Devis!F180)</f>
        <v/>
      </c>
      <c r="G181" s="160" t="str">
        <f>IF(Devis!G180="","",Devis!G180)</f>
        <v/>
      </c>
      <c r="H181" s="160" t="str">
        <f>IF(Devis!H180="","",Devis!H180)</f>
        <v/>
      </c>
      <c r="I181" s="160" t="str">
        <f>IF(Devis!I180="","",Devis!I180)</f>
        <v/>
      </c>
      <c r="J181" s="117"/>
      <c r="K181" s="259" t="str">
        <f t="shared" si="9"/>
        <v/>
      </c>
      <c r="L181" s="161" t="str">
        <f t="shared" si="10"/>
        <v/>
      </c>
      <c r="M181" s="261" t="str">
        <f t="shared" si="11"/>
        <v/>
      </c>
      <c r="N181" s="262" t="str">
        <f t="shared" si="8"/>
        <v/>
      </c>
      <c r="O181" s="119"/>
    </row>
    <row r="182" spans="1:15" ht="20.100000000000001" customHeight="1" x14ac:dyDescent="0.25">
      <c r="A182" s="162">
        <v>176</v>
      </c>
      <c r="B182" s="158" t="str">
        <f>IF(Devis!B181="","",Devis!B181)</f>
        <v/>
      </c>
      <c r="C182" s="158" t="str">
        <f>IF(Devis!C181="","",Devis!C181)</f>
        <v/>
      </c>
      <c r="D182" s="158" t="str">
        <f>IF(Devis!D181="","",Devis!D181)</f>
        <v/>
      </c>
      <c r="E182" s="158" t="str">
        <f>IF(Devis!E181="","",Devis!E181)</f>
        <v/>
      </c>
      <c r="F182" s="158" t="str">
        <f>IF(Devis!F181="","",Devis!F181)</f>
        <v/>
      </c>
      <c r="G182" s="160" t="str">
        <f>IF(Devis!G181="","",Devis!G181)</f>
        <v/>
      </c>
      <c r="H182" s="160" t="str">
        <f>IF(Devis!H181="","",Devis!H181)</f>
        <v/>
      </c>
      <c r="I182" s="160" t="str">
        <f>IF(Devis!I181="","",Devis!I181)</f>
        <v/>
      </c>
      <c r="J182" s="117"/>
      <c r="K182" s="259" t="str">
        <f t="shared" si="9"/>
        <v/>
      </c>
      <c r="L182" s="161" t="str">
        <f t="shared" si="10"/>
        <v/>
      </c>
      <c r="M182" s="261" t="str">
        <f t="shared" si="11"/>
        <v/>
      </c>
      <c r="N182" s="262" t="str">
        <f t="shared" si="8"/>
        <v/>
      </c>
      <c r="O182" s="119"/>
    </row>
    <row r="183" spans="1:15" ht="20.100000000000001" customHeight="1" x14ac:dyDescent="0.25">
      <c r="A183" s="162">
        <v>177</v>
      </c>
      <c r="B183" s="158" t="str">
        <f>IF(Devis!B182="","",Devis!B182)</f>
        <v/>
      </c>
      <c r="C183" s="158" t="str">
        <f>IF(Devis!C182="","",Devis!C182)</f>
        <v/>
      </c>
      <c r="D183" s="158" t="str">
        <f>IF(Devis!D182="","",Devis!D182)</f>
        <v/>
      </c>
      <c r="E183" s="158" t="str">
        <f>IF(Devis!E182="","",Devis!E182)</f>
        <v/>
      </c>
      <c r="F183" s="158" t="str">
        <f>IF(Devis!F182="","",Devis!F182)</f>
        <v/>
      </c>
      <c r="G183" s="160" t="str">
        <f>IF(Devis!G182="","",Devis!G182)</f>
        <v/>
      </c>
      <c r="H183" s="160" t="str">
        <f>IF(Devis!H182="","",Devis!H182)</f>
        <v/>
      </c>
      <c r="I183" s="160" t="str">
        <f>IF(Devis!I182="","",Devis!I182)</f>
        <v/>
      </c>
      <c r="J183" s="117"/>
      <c r="K183" s="259" t="str">
        <f t="shared" si="9"/>
        <v/>
      </c>
      <c r="L183" s="161" t="str">
        <f t="shared" si="10"/>
        <v/>
      </c>
      <c r="M183" s="261" t="str">
        <f t="shared" si="11"/>
        <v/>
      </c>
      <c r="N183" s="262" t="str">
        <f t="shared" si="8"/>
        <v/>
      </c>
      <c r="O183" s="119"/>
    </row>
    <row r="184" spans="1:15" ht="20.100000000000001" customHeight="1" x14ac:dyDescent="0.25">
      <c r="A184" s="162">
        <v>178</v>
      </c>
      <c r="B184" s="158" t="str">
        <f>IF(Devis!B183="","",Devis!B183)</f>
        <v/>
      </c>
      <c r="C184" s="158" t="str">
        <f>IF(Devis!C183="","",Devis!C183)</f>
        <v/>
      </c>
      <c r="D184" s="158" t="str">
        <f>IF(Devis!D183="","",Devis!D183)</f>
        <v/>
      </c>
      <c r="E184" s="158" t="str">
        <f>IF(Devis!E183="","",Devis!E183)</f>
        <v/>
      </c>
      <c r="F184" s="158" t="str">
        <f>IF(Devis!F183="","",Devis!F183)</f>
        <v/>
      </c>
      <c r="G184" s="160" t="str">
        <f>IF(Devis!G183="","",Devis!G183)</f>
        <v/>
      </c>
      <c r="H184" s="160" t="str">
        <f>IF(Devis!H183="","",Devis!H183)</f>
        <v/>
      </c>
      <c r="I184" s="160" t="str">
        <f>IF(Devis!I183="","",Devis!I183)</f>
        <v/>
      </c>
      <c r="J184" s="117"/>
      <c r="K184" s="259" t="str">
        <f t="shared" si="9"/>
        <v/>
      </c>
      <c r="L184" s="161" t="str">
        <f t="shared" si="10"/>
        <v/>
      </c>
      <c r="M184" s="261" t="str">
        <f t="shared" si="11"/>
        <v/>
      </c>
      <c r="N184" s="262" t="str">
        <f t="shared" si="8"/>
        <v/>
      </c>
      <c r="O184" s="119"/>
    </row>
    <row r="185" spans="1:15" ht="20.100000000000001" customHeight="1" x14ac:dyDescent="0.25">
      <c r="A185" s="162">
        <v>179</v>
      </c>
      <c r="B185" s="158" t="str">
        <f>IF(Devis!B184="","",Devis!B184)</f>
        <v/>
      </c>
      <c r="C185" s="158" t="str">
        <f>IF(Devis!C184="","",Devis!C184)</f>
        <v/>
      </c>
      <c r="D185" s="158" t="str">
        <f>IF(Devis!D184="","",Devis!D184)</f>
        <v/>
      </c>
      <c r="E185" s="158" t="str">
        <f>IF(Devis!E184="","",Devis!E184)</f>
        <v/>
      </c>
      <c r="F185" s="158" t="str">
        <f>IF(Devis!F184="","",Devis!F184)</f>
        <v/>
      </c>
      <c r="G185" s="160" t="str">
        <f>IF(Devis!G184="","",Devis!G184)</f>
        <v/>
      </c>
      <c r="H185" s="160" t="str">
        <f>IF(Devis!H184="","",Devis!H184)</f>
        <v/>
      </c>
      <c r="I185" s="160" t="str">
        <f>IF(Devis!I184="","",Devis!I184)</f>
        <v/>
      </c>
      <c r="J185" s="117"/>
      <c r="K185" s="259" t="str">
        <f t="shared" si="9"/>
        <v/>
      </c>
      <c r="L185" s="161" t="str">
        <f t="shared" si="10"/>
        <v/>
      </c>
      <c r="M185" s="261" t="str">
        <f t="shared" si="11"/>
        <v/>
      </c>
      <c r="N185" s="262" t="str">
        <f t="shared" si="8"/>
        <v/>
      </c>
      <c r="O185" s="119"/>
    </row>
    <row r="186" spans="1:15" ht="20.100000000000001" customHeight="1" x14ac:dyDescent="0.25">
      <c r="A186" s="162">
        <v>180</v>
      </c>
      <c r="B186" s="158" t="str">
        <f>IF(Devis!B185="","",Devis!B185)</f>
        <v/>
      </c>
      <c r="C186" s="158" t="str">
        <f>IF(Devis!C185="","",Devis!C185)</f>
        <v/>
      </c>
      <c r="D186" s="158" t="str">
        <f>IF(Devis!D185="","",Devis!D185)</f>
        <v/>
      </c>
      <c r="E186" s="158" t="str">
        <f>IF(Devis!E185="","",Devis!E185)</f>
        <v/>
      </c>
      <c r="F186" s="158" t="str">
        <f>IF(Devis!F185="","",Devis!F185)</f>
        <v/>
      </c>
      <c r="G186" s="160" t="str">
        <f>IF(Devis!G185="","",Devis!G185)</f>
        <v/>
      </c>
      <c r="H186" s="160" t="str">
        <f>IF(Devis!H185="","",Devis!H185)</f>
        <v/>
      </c>
      <c r="I186" s="160" t="str">
        <f>IF(Devis!I185="","",Devis!I185)</f>
        <v/>
      </c>
      <c r="J186" s="117"/>
      <c r="K186" s="259" t="str">
        <f t="shared" si="9"/>
        <v/>
      </c>
      <c r="L186" s="161" t="str">
        <f t="shared" si="10"/>
        <v/>
      </c>
      <c r="M186" s="261" t="str">
        <f t="shared" si="11"/>
        <v/>
      </c>
      <c r="N186" s="262" t="str">
        <f t="shared" si="8"/>
        <v/>
      </c>
      <c r="O186" s="119"/>
    </row>
    <row r="187" spans="1:15" ht="20.100000000000001" customHeight="1" x14ac:dyDescent="0.25">
      <c r="A187" s="162">
        <v>181</v>
      </c>
      <c r="B187" s="158" t="str">
        <f>IF(Devis!B186="","",Devis!B186)</f>
        <v/>
      </c>
      <c r="C187" s="158" t="str">
        <f>IF(Devis!C186="","",Devis!C186)</f>
        <v/>
      </c>
      <c r="D187" s="158" t="str">
        <f>IF(Devis!D186="","",Devis!D186)</f>
        <v/>
      </c>
      <c r="E187" s="158" t="str">
        <f>IF(Devis!E186="","",Devis!E186)</f>
        <v/>
      </c>
      <c r="F187" s="158" t="str">
        <f>IF(Devis!F186="","",Devis!F186)</f>
        <v/>
      </c>
      <c r="G187" s="160" t="str">
        <f>IF(Devis!G186="","",Devis!G186)</f>
        <v/>
      </c>
      <c r="H187" s="160" t="str">
        <f>IF(Devis!H186="","",Devis!H186)</f>
        <v/>
      </c>
      <c r="I187" s="160" t="str">
        <f>IF(Devis!I186="","",Devis!I186)</f>
        <v/>
      </c>
      <c r="J187" s="117"/>
      <c r="K187" s="259" t="str">
        <f t="shared" si="9"/>
        <v/>
      </c>
      <c r="L187" s="161" t="str">
        <f t="shared" si="10"/>
        <v/>
      </c>
      <c r="M187" s="261" t="str">
        <f t="shared" si="11"/>
        <v/>
      </c>
      <c r="N187" s="262" t="str">
        <f t="shared" si="8"/>
        <v/>
      </c>
      <c r="O187" s="119"/>
    </row>
    <row r="188" spans="1:15" ht="20.100000000000001" customHeight="1" x14ac:dyDescent="0.25">
      <c r="A188" s="162">
        <v>182</v>
      </c>
      <c r="B188" s="158" t="str">
        <f>IF(Devis!B187="","",Devis!B187)</f>
        <v/>
      </c>
      <c r="C188" s="158" t="str">
        <f>IF(Devis!C187="","",Devis!C187)</f>
        <v/>
      </c>
      <c r="D188" s="158" t="str">
        <f>IF(Devis!D187="","",Devis!D187)</f>
        <v/>
      </c>
      <c r="E188" s="158" t="str">
        <f>IF(Devis!E187="","",Devis!E187)</f>
        <v/>
      </c>
      <c r="F188" s="158" t="str">
        <f>IF(Devis!F187="","",Devis!F187)</f>
        <v/>
      </c>
      <c r="G188" s="160" t="str">
        <f>IF(Devis!G187="","",Devis!G187)</f>
        <v/>
      </c>
      <c r="H188" s="160" t="str">
        <f>IF(Devis!H187="","",Devis!H187)</f>
        <v/>
      </c>
      <c r="I188" s="160" t="str">
        <f>IF(Devis!I187="","",Devis!I187)</f>
        <v/>
      </c>
      <c r="J188" s="117"/>
      <c r="K188" s="259" t="str">
        <f t="shared" si="9"/>
        <v/>
      </c>
      <c r="L188" s="161" t="str">
        <f t="shared" si="10"/>
        <v/>
      </c>
      <c r="M188" s="261" t="str">
        <f t="shared" si="11"/>
        <v/>
      </c>
      <c r="N188" s="262" t="str">
        <f t="shared" si="8"/>
        <v/>
      </c>
      <c r="O188" s="119"/>
    </row>
    <row r="189" spans="1:15" ht="20.100000000000001" customHeight="1" x14ac:dyDescent="0.25">
      <c r="A189" s="162">
        <v>183</v>
      </c>
      <c r="B189" s="158" t="str">
        <f>IF(Devis!B188="","",Devis!B188)</f>
        <v/>
      </c>
      <c r="C189" s="158" t="str">
        <f>IF(Devis!C188="","",Devis!C188)</f>
        <v/>
      </c>
      <c r="D189" s="158" t="str">
        <f>IF(Devis!D188="","",Devis!D188)</f>
        <v/>
      </c>
      <c r="E189" s="158" t="str">
        <f>IF(Devis!E188="","",Devis!E188)</f>
        <v/>
      </c>
      <c r="F189" s="158" t="str">
        <f>IF(Devis!F188="","",Devis!F188)</f>
        <v/>
      </c>
      <c r="G189" s="160" t="str">
        <f>IF(Devis!G188="","",Devis!G188)</f>
        <v/>
      </c>
      <c r="H189" s="160" t="str">
        <f>IF(Devis!H188="","",Devis!H188)</f>
        <v/>
      </c>
      <c r="I189" s="160" t="str">
        <f>IF(Devis!I188="","",Devis!I188)</f>
        <v/>
      </c>
      <c r="J189" s="117"/>
      <c r="K189" s="259" t="str">
        <f t="shared" si="9"/>
        <v/>
      </c>
      <c r="L189" s="161" t="str">
        <f t="shared" si="10"/>
        <v/>
      </c>
      <c r="M189" s="261" t="str">
        <f t="shared" si="11"/>
        <v/>
      </c>
      <c r="N189" s="262" t="str">
        <f t="shared" si="8"/>
        <v/>
      </c>
      <c r="O189" s="119"/>
    </row>
    <row r="190" spans="1:15" ht="20.100000000000001" customHeight="1" x14ac:dyDescent="0.25">
      <c r="A190" s="162">
        <v>184</v>
      </c>
      <c r="B190" s="158" t="str">
        <f>IF(Devis!B189="","",Devis!B189)</f>
        <v/>
      </c>
      <c r="C190" s="158" t="str">
        <f>IF(Devis!C189="","",Devis!C189)</f>
        <v/>
      </c>
      <c r="D190" s="158" t="str">
        <f>IF(Devis!D189="","",Devis!D189)</f>
        <v/>
      </c>
      <c r="E190" s="158" t="str">
        <f>IF(Devis!E189="","",Devis!E189)</f>
        <v/>
      </c>
      <c r="F190" s="158" t="str">
        <f>IF(Devis!F189="","",Devis!F189)</f>
        <v/>
      </c>
      <c r="G190" s="160" t="str">
        <f>IF(Devis!G189="","",Devis!G189)</f>
        <v/>
      </c>
      <c r="H190" s="160" t="str">
        <f>IF(Devis!H189="","",Devis!H189)</f>
        <v/>
      </c>
      <c r="I190" s="160" t="str">
        <f>IF(Devis!I189="","",Devis!I189)</f>
        <v/>
      </c>
      <c r="J190" s="117"/>
      <c r="K190" s="259" t="str">
        <f t="shared" si="9"/>
        <v/>
      </c>
      <c r="L190" s="161" t="str">
        <f t="shared" si="10"/>
        <v/>
      </c>
      <c r="M190" s="261" t="str">
        <f t="shared" si="11"/>
        <v/>
      </c>
      <c r="N190" s="262" t="str">
        <f t="shared" si="8"/>
        <v/>
      </c>
      <c r="O190" s="119"/>
    </row>
    <row r="191" spans="1:15" ht="20.100000000000001" customHeight="1" x14ac:dyDescent="0.25">
      <c r="A191" s="162">
        <v>185</v>
      </c>
      <c r="B191" s="158" t="str">
        <f>IF(Devis!B190="","",Devis!B190)</f>
        <v/>
      </c>
      <c r="C191" s="158" t="str">
        <f>IF(Devis!C190="","",Devis!C190)</f>
        <v/>
      </c>
      <c r="D191" s="158" t="str">
        <f>IF(Devis!D190="","",Devis!D190)</f>
        <v/>
      </c>
      <c r="E191" s="158" t="str">
        <f>IF(Devis!E190="","",Devis!E190)</f>
        <v/>
      </c>
      <c r="F191" s="158" t="str">
        <f>IF(Devis!F190="","",Devis!F190)</f>
        <v/>
      </c>
      <c r="G191" s="160" t="str">
        <f>IF(Devis!G190="","",Devis!G190)</f>
        <v/>
      </c>
      <c r="H191" s="160" t="str">
        <f>IF(Devis!H190="","",Devis!H190)</f>
        <v/>
      </c>
      <c r="I191" s="160" t="str">
        <f>IF(Devis!I190="","",Devis!I190)</f>
        <v/>
      </c>
      <c r="J191" s="117"/>
      <c r="K191" s="259" t="str">
        <f t="shared" si="9"/>
        <v/>
      </c>
      <c r="L191" s="161" t="str">
        <f t="shared" si="10"/>
        <v/>
      </c>
      <c r="M191" s="261" t="str">
        <f t="shared" si="11"/>
        <v/>
      </c>
      <c r="N191" s="262" t="str">
        <f t="shared" si="8"/>
        <v/>
      </c>
      <c r="O191" s="119"/>
    </row>
    <row r="192" spans="1:15" ht="20.100000000000001" customHeight="1" x14ac:dyDescent="0.25">
      <c r="A192" s="162">
        <v>186</v>
      </c>
      <c r="B192" s="158" t="str">
        <f>IF(Devis!B191="","",Devis!B191)</f>
        <v/>
      </c>
      <c r="C192" s="158" t="str">
        <f>IF(Devis!C191="","",Devis!C191)</f>
        <v/>
      </c>
      <c r="D192" s="158" t="str">
        <f>IF(Devis!D191="","",Devis!D191)</f>
        <v/>
      </c>
      <c r="E192" s="158" t="str">
        <f>IF(Devis!E191="","",Devis!E191)</f>
        <v/>
      </c>
      <c r="F192" s="158" t="str">
        <f>IF(Devis!F191="","",Devis!F191)</f>
        <v/>
      </c>
      <c r="G192" s="160" t="str">
        <f>IF(Devis!G191="","",Devis!G191)</f>
        <v/>
      </c>
      <c r="H192" s="160" t="str">
        <f>IF(Devis!H191="","",Devis!H191)</f>
        <v/>
      </c>
      <c r="I192" s="160" t="str">
        <f>IF(Devis!I191="","",Devis!I191)</f>
        <v/>
      </c>
      <c r="J192" s="117"/>
      <c r="K192" s="259" t="str">
        <f t="shared" si="9"/>
        <v/>
      </c>
      <c r="L192" s="161" t="str">
        <f t="shared" si="10"/>
        <v/>
      </c>
      <c r="M192" s="261" t="str">
        <f t="shared" si="11"/>
        <v/>
      </c>
      <c r="N192" s="262" t="str">
        <f t="shared" si="8"/>
        <v/>
      </c>
      <c r="O192" s="119"/>
    </row>
    <row r="193" spans="1:15" ht="20.100000000000001" customHeight="1" x14ac:dyDescent="0.25">
      <c r="A193" s="162">
        <v>187</v>
      </c>
      <c r="B193" s="158" t="str">
        <f>IF(Devis!B192="","",Devis!B192)</f>
        <v/>
      </c>
      <c r="C193" s="158" t="str">
        <f>IF(Devis!C192="","",Devis!C192)</f>
        <v/>
      </c>
      <c r="D193" s="158" t="str">
        <f>IF(Devis!D192="","",Devis!D192)</f>
        <v/>
      </c>
      <c r="E193" s="158" t="str">
        <f>IF(Devis!E192="","",Devis!E192)</f>
        <v/>
      </c>
      <c r="F193" s="158" t="str">
        <f>IF(Devis!F192="","",Devis!F192)</f>
        <v/>
      </c>
      <c r="G193" s="160" t="str">
        <f>IF(Devis!G192="","",Devis!G192)</f>
        <v/>
      </c>
      <c r="H193" s="160" t="str">
        <f>IF(Devis!H192="","",Devis!H192)</f>
        <v/>
      </c>
      <c r="I193" s="160" t="str">
        <f>IF(Devis!I192="","",Devis!I192)</f>
        <v/>
      </c>
      <c r="J193" s="117"/>
      <c r="K193" s="259" t="str">
        <f t="shared" si="9"/>
        <v/>
      </c>
      <c r="L193" s="161" t="str">
        <f t="shared" si="10"/>
        <v/>
      </c>
      <c r="M193" s="261" t="str">
        <f t="shared" si="11"/>
        <v/>
      </c>
      <c r="N193" s="262" t="str">
        <f t="shared" si="8"/>
        <v/>
      </c>
      <c r="O193" s="119"/>
    </row>
    <row r="194" spans="1:15" ht="20.100000000000001" customHeight="1" x14ac:dyDescent="0.25">
      <c r="A194" s="162">
        <v>188</v>
      </c>
      <c r="B194" s="158" t="str">
        <f>IF(Devis!B193="","",Devis!B193)</f>
        <v/>
      </c>
      <c r="C194" s="158" t="str">
        <f>IF(Devis!C193="","",Devis!C193)</f>
        <v/>
      </c>
      <c r="D194" s="158" t="str">
        <f>IF(Devis!D193="","",Devis!D193)</f>
        <v/>
      </c>
      <c r="E194" s="158" t="str">
        <f>IF(Devis!E193="","",Devis!E193)</f>
        <v/>
      </c>
      <c r="F194" s="158" t="str">
        <f>IF(Devis!F193="","",Devis!F193)</f>
        <v/>
      </c>
      <c r="G194" s="160" t="str">
        <f>IF(Devis!G193="","",Devis!G193)</f>
        <v/>
      </c>
      <c r="H194" s="160" t="str">
        <f>IF(Devis!H193="","",Devis!H193)</f>
        <v/>
      </c>
      <c r="I194" s="160" t="str">
        <f>IF(Devis!I193="","",Devis!I193)</f>
        <v/>
      </c>
      <c r="J194" s="117"/>
      <c r="K194" s="259" t="str">
        <f t="shared" si="9"/>
        <v/>
      </c>
      <c r="L194" s="161" t="str">
        <f t="shared" si="10"/>
        <v/>
      </c>
      <c r="M194" s="261" t="str">
        <f t="shared" si="11"/>
        <v/>
      </c>
      <c r="N194" s="262" t="str">
        <f t="shared" si="8"/>
        <v/>
      </c>
      <c r="O194" s="119"/>
    </row>
    <row r="195" spans="1:15" ht="20.100000000000001" customHeight="1" x14ac:dyDescent="0.25">
      <c r="A195" s="162">
        <v>189</v>
      </c>
      <c r="B195" s="158" t="str">
        <f>IF(Devis!B194="","",Devis!B194)</f>
        <v/>
      </c>
      <c r="C195" s="158" t="str">
        <f>IF(Devis!C194="","",Devis!C194)</f>
        <v/>
      </c>
      <c r="D195" s="158" t="str">
        <f>IF(Devis!D194="","",Devis!D194)</f>
        <v/>
      </c>
      <c r="E195" s="158" t="str">
        <f>IF(Devis!E194="","",Devis!E194)</f>
        <v/>
      </c>
      <c r="F195" s="158" t="str">
        <f>IF(Devis!F194="","",Devis!F194)</f>
        <v/>
      </c>
      <c r="G195" s="160" t="str">
        <f>IF(Devis!G194="","",Devis!G194)</f>
        <v/>
      </c>
      <c r="H195" s="160" t="str">
        <f>IF(Devis!H194="","",Devis!H194)</f>
        <v/>
      </c>
      <c r="I195" s="160" t="str">
        <f>IF(Devis!I194="","",Devis!I194)</f>
        <v/>
      </c>
      <c r="J195" s="117"/>
      <c r="K195" s="259" t="str">
        <f t="shared" si="9"/>
        <v/>
      </c>
      <c r="L195" s="161" t="str">
        <f t="shared" si="10"/>
        <v/>
      </c>
      <c r="M195" s="261" t="str">
        <f t="shared" si="11"/>
        <v/>
      </c>
      <c r="N195" s="262" t="str">
        <f t="shared" si="8"/>
        <v/>
      </c>
      <c r="O195" s="119"/>
    </row>
    <row r="196" spans="1:15" ht="20.100000000000001" customHeight="1" x14ac:dyDescent="0.25">
      <c r="A196" s="162">
        <v>190</v>
      </c>
      <c r="B196" s="158" t="str">
        <f>IF(Devis!B195="","",Devis!B195)</f>
        <v/>
      </c>
      <c r="C196" s="158" t="str">
        <f>IF(Devis!C195="","",Devis!C195)</f>
        <v/>
      </c>
      <c r="D196" s="158" t="str">
        <f>IF(Devis!D195="","",Devis!D195)</f>
        <v/>
      </c>
      <c r="E196" s="158" t="str">
        <f>IF(Devis!E195="","",Devis!E195)</f>
        <v/>
      </c>
      <c r="F196" s="158" t="str">
        <f>IF(Devis!F195="","",Devis!F195)</f>
        <v/>
      </c>
      <c r="G196" s="160" t="str">
        <f>IF(Devis!G195="","",Devis!G195)</f>
        <v/>
      </c>
      <c r="H196" s="160" t="str">
        <f>IF(Devis!H195="","",Devis!H195)</f>
        <v/>
      </c>
      <c r="I196" s="160" t="str">
        <f>IF(Devis!I195="","",Devis!I195)</f>
        <v/>
      </c>
      <c r="J196" s="117"/>
      <c r="K196" s="259" t="str">
        <f t="shared" si="9"/>
        <v/>
      </c>
      <c r="L196" s="161" t="str">
        <f t="shared" si="10"/>
        <v/>
      </c>
      <c r="M196" s="261" t="str">
        <f t="shared" si="11"/>
        <v/>
      </c>
      <c r="N196" s="262" t="str">
        <f t="shared" si="8"/>
        <v/>
      </c>
      <c r="O196" s="119"/>
    </row>
    <row r="197" spans="1:15" ht="20.100000000000001" customHeight="1" x14ac:dyDescent="0.25">
      <c r="A197" s="162">
        <v>191</v>
      </c>
      <c r="B197" s="158" t="str">
        <f>IF(Devis!B196="","",Devis!B196)</f>
        <v/>
      </c>
      <c r="C197" s="158" t="str">
        <f>IF(Devis!C196="","",Devis!C196)</f>
        <v/>
      </c>
      <c r="D197" s="158" t="str">
        <f>IF(Devis!D196="","",Devis!D196)</f>
        <v/>
      </c>
      <c r="E197" s="158" t="str">
        <f>IF(Devis!E196="","",Devis!E196)</f>
        <v/>
      </c>
      <c r="F197" s="158" t="str">
        <f>IF(Devis!F196="","",Devis!F196)</f>
        <v/>
      </c>
      <c r="G197" s="160" t="str">
        <f>IF(Devis!G196="","",Devis!G196)</f>
        <v/>
      </c>
      <c r="H197" s="160" t="str">
        <f>IF(Devis!H196="","",Devis!H196)</f>
        <v/>
      </c>
      <c r="I197" s="160" t="str">
        <f>IF(Devis!I196="","",Devis!I196)</f>
        <v/>
      </c>
      <c r="J197" s="117"/>
      <c r="K197" s="259" t="str">
        <f t="shared" si="9"/>
        <v/>
      </c>
      <c r="L197" s="161" t="str">
        <f t="shared" si="10"/>
        <v/>
      </c>
      <c r="M197" s="261" t="str">
        <f t="shared" si="11"/>
        <v/>
      </c>
      <c r="N197" s="262" t="str">
        <f t="shared" si="8"/>
        <v/>
      </c>
      <c r="O197" s="119"/>
    </row>
    <row r="198" spans="1:15" ht="20.100000000000001" customHeight="1" x14ac:dyDescent="0.25">
      <c r="A198" s="162">
        <v>192</v>
      </c>
      <c r="B198" s="158" t="str">
        <f>IF(Devis!B197="","",Devis!B197)</f>
        <v/>
      </c>
      <c r="C198" s="158" t="str">
        <f>IF(Devis!C197="","",Devis!C197)</f>
        <v/>
      </c>
      <c r="D198" s="158" t="str">
        <f>IF(Devis!D197="","",Devis!D197)</f>
        <v/>
      </c>
      <c r="E198" s="158" t="str">
        <f>IF(Devis!E197="","",Devis!E197)</f>
        <v/>
      </c>
      <c r="F198" s="158" t="str">
        <f>IF(Devis!F197="","",Devis!F197)</f>
        <v/>
      </c>
      <c r="G198" s="160" t="str">
        <f>IF(Devis!G197="","",Devis!G197)</f>
        <v/>
      </c>
      <c r="H198" s="160" t="str">
        <f>IF(Devis!H197="","",Devis!H197)</f>
        <v/>
      </c>
      <c r="I198" s="160" t="str">
        <f>IF(Devis!I197="","",Devis!I197)</f>
        <v/>
      </c>
      <c r="J198" s="117"/>
      <c r="K198" s="259" t="str">
        <f t="shared" si="9"/>
        <v/>
      </c>
      <c r="L198" s="161" t="str">
        <f t="shared" si="10"/>
        <v/>
      </c>
      <c r="M198" s="261" t="str">
        <f t="shared" si="11"/>
        <v/>
      </c>
      <c r="N198" s="262" t="str">
        <f t="shared" si="8"/>
        <v/>
      </c>
      <c r="O198" s="119"/>
    </row>
    <row r="199" spans="1:15" ht="20.100000000000001" customHeight="1" x14ac:dyDescent="0.25">
      <c r="A199" s="162">
        <v>193</v>
      </c>
      <c r="B199" s="158" t="str">
        <f>IF(Devis!B198="","",Devis!B198)</f>
        <v/>
      </c>
      <c r="C199" s="158" t="str">
        <f>IF(Devis!C198="","",Devis!C198)</f>
        <v/>
      </c>
      <c r="D199" s="158" t="str">
        <f>IF(Devis!D198="","",Devis!D198)</f>
        <v/>
      </c>
      <c r="E199" s="158" t="str">
        <f>IF(Devis!E198="","",Devis!E198)</f>
        <v/>
      </c>
      <c r="F199" s="158" t="str">
        <f>IF(Devis!F198="","",Devis!F198)</f>
        <v/>
      </c>
      <c r="G199" s="160" t="str">
        <f>IF(Devis!G198="","",Devis!G198)</f>
        <v/>
      </c>
      <c r="H199" s="160" t="str">
        <f>IF(Devis!H198="","",Devis!H198)</f>
        <v/>
      </c>
      <c r="I199" s="160" t="str">
        <f>IF(Devis!I198="","",Devis!I198)</f>
        <v/>
      </c>
      <c r="J199" s="117"/>
      <c r="K199" s="259" t="str">
        <f t="shared" si="9"/>
        <v/>
      </c>
      <c r="L199" s="161" t="str">
        <f t="shared" si="10"/>
        <v/>
      </c>
      <c r="M199" s="261" t="str">
        <f t="shared" si="11"/>
        <v/>
      </c>
      <c r="N199" s="262" t="str">
        <f t="shared" ref="N199:N262" si="12">IF($M199&gt;$J199,"Le montant raisonnable ne peux pas etre supérieur au montant éligible","")</f>
        <v/>
      </c>
      <c r="O199" s="119"/>
    </row>
    <row r="200" spans="1:15" ht="20.100000000000001" customHeight="1" x14ac:dyDescent="0.25">
      <c r="A200" s="162">
        <v>194</v>
      </c>
      <c r="B200" s="158" t="str">
        <f>IF(Devis!B199="","",Devis!B199)</f>
        <v/>
      </c>
      <c r="C200" s="158" t="str">
        <f>IF(Devis!C199="","",Devis!C199)</f>
        <v/>
      </c>
      <c r="D200" s="158" t="str">
        <f>IF(Devis!D199="","",Devis!D199)</f>
        <v/>
      </c>
      <c r="E200" s="158" t="str">
        <f>IF(Devis!E199="","",Devis!E199)</f>
        <v/>
      </c>
      <c r="F200" s="158" t="str">
        <f>IF(Devis!F199="","",Devis!F199)</f>
        <v/>
      </c>
      <c r="G200" s="160" t="str">
        <f>IF(Devis!G199="","",Devis!G199)</f>
        <v/>
      </c>
      <c r="H200" s="160" t="str">
        <f>IF(Devis!H199="","",Devis!H199)</f>
        <v/>
      </c>
      <c r="I200" s="160" t="str">
        <f>IF(Devis!I199="","",Devis!I199)</f>
        <v/>
      </c>
      <c r="J200" s="117"/>
      <c r="K200" s="259" t="str">
        <f t="shared" ref="K200:K263" si="13">IF($J200="","",IF($J200&gt;MAX($G200:$I200),"Le montant éligible ne peut etre supérieur au montant présenté",""))</f>
        <v/>
      </c>
      <c r="L200" s="161" t="str">
        <f t="shared" ref="L200:L263" si="14">IF(J200="","",MIN(G200,H200,I200)*1.15)</f>
        <v/>
      </c>
      <c r="M200" s="261" t="str">
        <f t="shared" ref="M200:M263" si="15">IF(J200="","",MIN($L200,J200))</f>
        <v/>
      </c>
      <c r="N200" s="262" t="str">
        <f t="shared" si="12"/>
        <v/>
      </c>
      <c r="O200" s="119"/>
    </row>
    <row r="201" spans="1:15" ht="20.100000000000001" customHeight="1" x14ac:dyDescent="0.25">
      <c r="A201" s="162">
        <v>195</v>
      </c>
      <c r="B201" s="158" t="str">
        <f>IF(Devis!B200="","",Devis!B200)</f>
        <v/>
      </c>
      <c r="C201" s="158" t="str">
        <f>IF(Devis!C200="","",Devis!C200)</f>
        <v/>
      </c>
      <c r="D201" s="158" t="str">
        <f>IF(Devis!D200="","",Devis!D200)</f>
        <v/>
      </c>
      <c r="E201" s="158" t="str">
        <f>IF(Devis!E200="","",Devis!E200)</f>
        <v/>
      </c>
      <c r="F201" s="158" t="str">
        <f>IF(Devis!F200="","",Devis!F200)</f>
        <v/>
      </c>
      <c r="G201" s="160" t="str">
        <f>IF(Devis!G200="","",Devis!G200)</f>
        <v/>
      </c>
      <c r="H201" s="160" t="str">
        <f>IF(Devis!H200="","",Devis!H200)</f>
        <v/>
      </c>
      <c r="I201" s="160" t="str">
        <f>IF(Devis!I200="","",Devis!I200)</f>
        <v/>
      </c>
      <c r="J201" s="117"/>
      <c r="K201" s="259" t="str">
        <f t="shared" si="13"/>
        <v/>
      </c>
      <c r="L201" s="161" t="str">
        <f t="shared" si="14"/>
        <v/>
      </c>
      <c r="M201" s="261" t="str">
        <f t="shared" si="15"/>
        <v/>
      </c>
      <c r="N201" s="262" t="str">
        <f t="shared" si="12"/>
        <v/>
      </c>
      <c r="O201" s="119"/>
    </row>
    <row r="202" spans="1:15" ht="20.100000000000001" customHeight="1" x14ac:dyDescent="0.25">
      <c r="A202" s="162">
        <v>196</v>
      </c>
      <c r="B202" s="158" t="str">
        <f>IF(Devis!B201="","",Devis!B201)</f>
        <v/>
      </c>
      <c r="C202" s="158" t="str">
        <f>IF(Devis!C201="","",Devis!C201)</f>
        <v/>
      </c>
      <c r="D202" s="158" t="str">
        <f>IF(Devis!D201="","",Devis!D201)</f>
        <v/>
      </c>
      <c r="E202" s="158" t="str">
        <f>IF(Devis!E201="","",Devis!E201)</f>
        <v/>
      </c>
      <c r="F202" s="158" t="str">
        <f>IF(Devis!F201="","",Devis!F201)</f>
        <v/>
      </c>
      <c r="G202" s="160" t="str">
        <f>IF(Devis!G201="","",Devis!G201)</f>
        <v/>
      </c>
      <c r="H202" s="160" t="str">
        <f>IF(Devis!H201="","",Devis!H201)</f>
        <v/>
      </c>
      <c r="I202" s="160" t="str">
        <f>IF(Devis!I201="","",Devis!I201)</f>
        <v/>
      </c>
      <c r="J202" s="117"/>
      <c r="K202" s="259" t="str">
        <f t="shared" si="13"/>
        <v/>
      </c>
      <c r="L202" s="161" t="str">
        <f t="shared" si="14"/>
        <v/>
      </c>
      <c r="M202" s="261" t="str">
        <f t="shared" si="15"/>
        <v/>
      </c>
      <c r="N202" s="262" t="str">
        <f t="shared" si="12"/>
        <v/>
      </c>
      <c r="O202" s="119"/>
    </row>
    <row r="203" spans="1:15" ht="20.100000000000001" customHeight="1" x14ac:dyDescent="0.25">
      <c r="A203" s="162">
        <v>197</v>
      </c>
      <c r="B203" s="158" t="str">
        <f>IF(Devis!B202="","",Devis!B202)</f>
        <v/>
      </c>
      <c r="C203" s="158" t="str">
        <f>IF(Devis!C202="","",Devis!C202)</f>
        <v/>
      </c>
      <c r="D203" s="158" t="str">
        <f>IF(Devis!D202="","",Devis!D202)</f>
        <v/>
      </c>
      <c r="E203" s="158" t="str">
        <f>IF(Devis!E202="","",Devis!E202)</f>
        <v/>
      </c>
      <c r="F203" s="158" t="str">
        <f>IF(Devis!F202="","",Devis!F202)</f>
        <v/>
      </c>
      <c r="G203" s="160" t="str">
        <f>IF(Devis!G202="","",Devis!G202)</f>
        <v/>
      </c>
      <c r="H203" s="160" t="str">
        <f>IF(Devis!H202="","",Devis!H202)</f>
        <v/>
      </c>
      <c r="I203" s="160" t="str">
        <f>IF(Devis!I202="","",Devis!I202)</f>
        <v/>
      </c>
      <c r="J203" s="117"/>
      <c r="K203" s="259" t="str">
        <f t="shared" si="13"/>
        <v/>
      </c>
      <c r="L203" s="161" t="str">
        <f t="shared" si="14"/>
        <v/>
      </c>
      <c r="M203" s="261" t="str">
        <f t="shared" si="15"/>
        <v/>
      </c>
      <c r="N203" s="262" t="str">
        <f t="shared" si="12"/>
        <v/>
      </c>
      <c r="O203" s="119"/>
    </row>
    <row r="204" spans="1:15" ht="20.100000000000001" customHeight="1" x14ac:dyDescent="0.25">
      <c r="A204" s="162">
        <v>198</v>
      </c>
      <c r="B204" s="158" t="str">
        <f>IF(Devis!B203="","",Devis!B203)</f>
        <v/>
      </c>
      <c r="C204" s="158" t="str">
        <f>IF(Devis!C203="","",Devis!C203)</f>
        <v/>
      </c>
      <c r="D204" s="158" t="str">
        <f>IF(Devis!D203="","",Devis!D203)</f>
        <v/>
      </c>
      <c r="E204" s="158" t="str">
        <f>IF(Devis!E203="","",Devis!E203)</f>
        <v/>
      </c>
      <c r="F204" s="158" t="str">
        <f>IF(Devis!F203="","",Devis!F203)</f>
        <v/>
      </c>
      <c r="G204" s="160" t="str">
        <f>IF(Devis!G203="","",Devis!G203)</f>
        <v/>
      </c>
      <c r="H204" s="160" t="str">
        <f>IF(Devis!H203="","",Devis!H203)</f>
        <v/>
      </c>
      <c r="I204" s="160" t="str">
        <f>IF(Devis!I203="","",Devis!I203)</f>
        <v/>
      </c>
      <c r="J204" s="117"/>
      <c r="K204" s="259" t="str">
        <f t="shared" si="13"/>
        <v/>
      </c>
      <c r="L204" s="161" t="str">
        <f t="shared" si="14"/>
        <v/>
      </c>
      <c r="M204" s="261" t="str">
        <f t="shared" si="15"/>
        <v/>
      </c>
      <c r="N204" s="262" t="str">
        <f t="shared" si="12"/>
        <v/>
      </c>
      <c r="O204" s="119"/>
    </row>
    <row r="205" spans="1:15" ht="20.100000000000001" customHeight="1" x14ac:dyDescent="0.25">
      <c r="A205" s="162">
        <v>199</v>
      </c>
      <c r="B205" s="158" t="str">
        <f>IF(Devis!B204="","",Devis!B204)</f>
        <v/>
      </c>
      <c r="C205" s="158" t="str">
        <f>IF(Devis!C204="","",Devis!C204)</f>
        <v/>
      </c>
      <c r="D205" s="158" t="str">
        <f>IF(Devis!D204="","",Devis!D204)</f>
        <v/>
      </c>
      <c r="E205" s="158" t="str">
        <f>IF(Devis!E204="","",Devis!E204)</f>
        <v/>
      </c>
      <c r="F205" s="158" t="str">
        <f>IF(Devis!F204="","",Devis!F204)</f>
        <v/>
      </c>
      <c r="G205" s="160" t="str">
        <f>IF(Devis!G204="","",Devis!G204)</f>
        <v/>
      </c>
      <c r="H205" s="160" t="str">
        <f>IF(Devis!H204="","",Devis!H204)</f>
        <v/>
      </c>
      <c r="I205" s="160" t="str">
        <f>IF(Devis!I204="","",Devis!I204)</f>
        <v/>
      </c>
      <c r="J205" s="117"/>
      <c r="K205" s="259" t="str">
        <f t="shared" si="13"/>
        <v/>
      </c>
      <c r="L205" s="161" t="str">
        <f t="shared" si="14"/>
        <v/>
      </c>
      <c r="M205" s="261" t="str">
        <f t="shared" si="15"/>
        <v/>
      </c>
      <c r="N205" s="262" t="str">
        <f t="shared" si="12"/>
        <v/>
      </c>
      <c r="O205" s="119"/>
    </row>
    <row r="206" spans="1:15" ht="20.100000000000001" customHeight="1" x14ac:dyDescent="0.25">
      <c r="A206" s="162">
        <v>200</v>
      </c>
      <c r="B206" s="158" t="str">
        <f>IF(Devis!B205="","",Devis!B205)</f>
        <v/>
      </c>
      <c r="C206" s="158" t="str">
        <f>IF(Devis!C205="","",Devis!C205)</f>
        <v/>
      </c>
      <c r="D206" s="158" t="str">
        <f>IF(Devis!D205="","",Devis!D205)</f>
        <v/>
      </c>
      <c r="E206" s="158" t="str">
        <f>IF(Devis!E205="","",Devis!E205)</f>
        <v/>
      </c>
      <c r="F206" s="158" t="str">
        <f>IF(Devis!F205="","",Devis!F205)</f>
        <v/>
      </c>
      <c r="G206" s="160" t="str">
        <f>IF(Devis!G205="","",Devis!G205)</f>
        <v/>
      </c>
      <c r="H206" s="160" t="str">
        <f>IF(Devis!H205="","",Devis!H205)</f>
        <v/>
      </c>
      <c r="I206" s="160" t="str">
        <f>IF(Devis!I205="","",Devis!I205)</f>
        <v/>
      </c>
      <c r="J206" s="117"/>
      <c r="K206" s="259" t="str">
        <f t="shared" si="13"/>
        <v/>
      </c>
      <c r="L206" s="161" t="str">
        <f t="shared" si="14"/>
        <v/>
      </c>
      <c r="M206" s="261" t="str">
        <f t="shared" si="15"/>
        <v/>
      </c>
      <c r="N206" s="262" t="str">
        <f t="shared" si="12"/>
        <v/>
      </c>
      <c r="O206" s="119"/>
    </row>
    <row r="207" spans="1:15" ht="20.100000000000001" customHeight="1" x14ac:dyDescent="0.25">
      <c r="A207" s="162">
        <v>201</v>
      </c>
      <c r="B207" s="158" t="str">
        <f>IF(Devis!B206="","",Devis!B206)</f>
        <v/>
      </c>
      <c r="C207" s="158" t="str">
        <f>IF(Devis!C206="","",Devis!C206)</f>
        <v/>
      </c>
      <c r="D207" s="158" t="str">
        <f>IF(Devis!D206="","",Devis!D206)</f>
        <v/>
      </c>
      <c r="E207" s="158" t="str">
        <f>IF(Devis!E206="","",Devis!E206)</f>
        <v/>
      </c>
      <c r="F207" s="158" t="str">
        <f>IF(Devis!F206="","",Devis!F206)</f>
        <v/>
      </c>
      <c r="G207" s="160" t="str">
        <f>IF(Devis!G206="","",Devis!G206)</f>
        <v/>
      </c>
      <c r="H207" s="160" t="str">
        <f>IF(Devis!H206="","",Devis!H206)</f>
        <v/>
      </c>
      <c r="I207" s="160" t="str">
        <f>IF(Devis!I206="","",Devis!I206)</f>
        <v/>
      </c>
      <c r="J207" s="117"/>
      <c r="K207" s="259" t="str">
        <f t="shared" si="13"/>
        <v/>
      </c>
      <c r="L207" s="161" t="str">
        <f t="shared" si="14"/>
        <v/>
      </c>
      <c r="M207" s="261" t="str">
        <f t="shared" si="15"/>
        <v/>
      </c>
      <c r="N207" s="262" t="str">
        <f t="shared" si="12"/>
        <v/>
      </c>
      <c r="O207" s="119"/>
    </row>
    <row r="208" spans="1:15" ht="20.100000000000001" customHeight="1" x14ac:dyDescent="0.25">
      <c r="A208" s="162">
        <v>202</v>
      </c>
      <c r="B208" s="158" t="str">
        <f>IF(Devis!B207="","",Devis!B207)</f>
        <v/>
      </c>
      <c r="C208" s="158" t="str">
        <f>IF(Devis!C207="","",Devis!C207)</f>
        <v/>
      </c>
      <c r="D208" s="158" t="str">
        <f>IF(Devis!D207="","",Devis!D207)</f>
        <v/>
      </c>
      <c r="E208" s="158" t="str">
        <f>IF(Devis!E207="","",Devis!E207)</f>
        <v/>
      </c>
      <c r="F208" s="158" t="str">
        <f>IF(Devis!F207="","",Devis!F207)</f>
        <v/>
      </c>
      <c r="G208" s="160" t="str">
        <f>IF(Devis!G207="","",Devis!G207)</f>
        <v/>
      </c>
      <c r="H208" s="160" t="str">
        <f>IF(Devis!H207="","",Devis!H207)</f>
        <v/>
      </c>
      <c r="I208" s="160" t="str">
        <f>IF(Devis!I207="","",Devis!I207)</f>
        <v/>
      </c>
      <c r="J208" s="117"/>
      <c r="K208" s="259" t="str">
        <f t="shared" si="13"/>
        <v/>
      </c>
      <c r="L208" s="161" t="str">
        <f t="shared" si="14"/>
        <v/>
      </c>
      <c r="M208" s="261" t="str">
        <f t="shared" si="15"/>
        <v/>
      </c>
      <c r="N208" s="262" t="str">
        <f t="shared" si="12"/>
        <v/>
      </c>
      <c r="O208" s="119"/>
    </row>
    <row r="209" spans="1:15" ht="20.100000000000001" customHeight="1" x14ac:dyDescent="0.25">
      <c r="A209" s="162">
        <v>203</v>
      </c>
      <c r="B209" s="158" t="str">
        <f>IF(Devis!B208="","",Devis!B208)</f>
        <v/>
      </c>
      <c r="C209" s="158" t="str">
        <f>IF(Devis!C208="","",Devis!C208)</f>
        <v/>
      </c>
      <c r="D209" s="158" t="str">
        <f>IF(Devis!D208="","",Devis!D208)</f>
        <v/>
      </c>
      <c r="E209" s="158" t="str">
        <f>IF(Devis!E208="","",Devis!E208)</f>
        <v/>
      </c>
      <c r="F209" s="158" t="str">
        <f>IF(Devis!F208="","",Devis!F208)</f>
        <v/>
      </c>
      <c r="G209" s="160" t="str">
        <f>IF(Devis!G208="","",Devis!G208)</f>
        <v/>
      </c>
      <c r="H209" s="160" t="str">
        <f>IF(Devis!H208="","",Devis!H208)</f>
        <v/>
      </c>
      <c r="I209" s="160" t="str">
        <f>IF(Devis!I208="","",Devis!I208)</f>
        <v/>
      </c>
      <c r="J209" s="117"/>
      <c r="K209" s="259" t="str">
        <f t="shared" si="13"/>
        <v/>
      </c>
      <c r="L209" s="161" t="str">
        <f t="shared" si="14"/>
        <v/>
      </c>
      <c r="M209" s="261" t="str">
        <f t="shared" si="15"/>
        <v/>
      </c>
      <c r="N209" s="262" t="str">
        <f t="shared" si="12"/>
        <v/>
      </c>
      <c r="O209" s="119"/>
    </row>
    <row r="210" spans="1:15" ht="20.100000000000001" customHeight="1" x14ac:dyDescent="0.25">
      <c r="A210" s="162">
        <v>204</v>
      </c>
      <c r="B210" s="158" t="str">
        <f>IF(Devis!B209="","",Devis!B209)</f>
        <v/>
      </c>
      <c r="C210" s="158" t="str">
        <f>IF(Devis!C209="","",Devis!C209)</f>
        <v/>
      </c>
      <c r="D210" s="158" t="str">
        <f>IF(Devis!D209="","",Devis!D209)</f>
        <v/>
      </c>
      <c r="E210" s="158" t="str">
        <f>IF(Devis!E209="","",Devis!E209)</f>
        <v/>
      </c>
      <c r="F210" s="158" t="str">
        <f>IF(Devis!F209="","",Devis!F209)</f>
        <v/>
      </c>
      <c r="G210" s="160" t="str">
        <f>IF(Devis!G209="","",Devis!G209)</f>
        <v/>
      </c>
      <c r="H210" s="160" t="str">
        <f>IF(Devis!H209="","",Devis!H209)</f>
        <v/>
      </c>
      <c r="I210" s="160" t="str">
        <f>IF(Devis!I209="","",Devis!I209)</f>
        <v/>
      </c>
      <c r="J210" s="117"/>
      <c r="K210" s="259" t="str">
        <f t="shared" si="13"/>
        <v/>
      </c>
      <c r="L210" s="161" t="str">
        <f t="shared" si="14"/>
        <v/>
      </c>
      <c r="M210" s="261" t="str">
        <f t="shared" si="15"/>
        <v/>
      </c>
      <c r="N210" s="262" t="str">
        <f t="shared" si="12"/>
        <v/>
      </c>
      <c r="O210" s="119"/>
    </row>
    <row r="211" spans="1:15" ht="20.100000000000001" customHeight="1" x14ac:dyDescent="0.25">
      <c r="A211" s="162">
        <v>205</v>
      </c>
      <c r="B211" s="158" t="str">
        <f>IF(Devis!B210="","",Devis!B210)</f>
        <v/>
      </c>
      <c r="C211" s="158" t="str">
        <f>IF(Devis!C210="","",Devis!C210)</f>
        <v/>
      </c>
      <c r="D211" s="158" t="str">
        <f>IF(Devis!D210="","",Devis!D210)</f>
        <v/>
      </c>
      <c r="E211" s="158" t="str">
        <f>IF(Devis!E210="","",Devis!E210)</f>
        <v/>
      </c>
      <c r="F211" s="158" t="str">
        <f>IF(Devis!F210="","",Devis!F210)</f>
        <v/>
      </c>
      <c r="G211" s="160" t="str">
        <f>IF(Devis!G210="","",Devis!G210)</f>
        <v/>
      </c>
      <c r="H211" s="160" t="str">
        <f>IF(Devis!H210="","",Devis!H210)</f>
        <v/>
      </c>
      <c r="I211" s="160" t="str">
        <f>IF(Devis!I210="","",Devis!I210)</f>
        <v/>
      </c>
      <c r="J211" s="117"/>
      <c r="K211" s="259" t="str">
        <f t="shared" si="13"/>
        <v/>
      </c>
      <c r="L211" s="161" t="str">
        <f t="shared" si="14"/>
        <v/>
      </c>
      <c r="M211" s="261" t="str">
        <f t="shared" si="15"/>
        <v/>
      </c>
      <c r="N211" s="262" t="str">
        <f t="shared" si="12"/>
        <v/>
      </c>
      <c r="O211" s="119"/>
    </row>
    <row r="212" spans="1:15" ht="20.100000000000001" customHeight="1" x14ac:dyDescent="0.25">
      <c r="A212" s="162">
        <v>206</v>
      </c>
      <c r="B212" s="158" t="str">
        <f>IF(Devis!B211="","",Devis!B211)</f>
        <v/>
      </c>
      <c r="C212" s="158" t="str">
        <f>IF(Devis!C211="","",Devis!C211)</f>
        <v/>
      </c>
      <c r="D212" s="158" t="str">
        <f>IF(Devis!D211="","",Devis!D211)</f>
        <v/>
      </c>
      <c r="E212" s="158" t="str">
        <f>IF(Devis!E211="","",Devis!E211)</f>
        <v/>
      </c>
      <c r="F212" s="158" t="str">
        <f>IF(Devis!F211="","",Devis!F211)</f>
        <v/>
      </c>
      <c r="G212" s="160" t="str">
        <f>IF(Devis!G211="","",Devis!G211)</f>
        <v/>
      </c>
      <c r="H212" s="160" t="str">
        <f>IF(Devis!H211="","",Devis!H211)</f>
        <v/>
      </c>
      <c r="I212" s="160" t="str">
        <f>IF(Devis!I211="","",Devis!I211)</f>
        <v/>
      </c>
      <c r="J212" s="117"/>
      <c r="K212" s="259" t="str">
        <f t="shared" si="13"/>
        <v/>
      </c>
      <c r="L212" s="161" t="str">
        <f t="shared" si="14"/>
        <v/>
      </c>
      <c r="M212" s="261" t="str">
        <f t="shared" si="15"/>
        <v/>
      </c>
      <c r="N212" s="262" t="str">
        <f t="shared" si="12"/>
        <v/>
      </c>
      <c r="O212" s="119"/>
    </row>
    <row r="213" spans="1:15" ht="20.100000000000001" customHeight="1" x14ac:dyDescent="0.25">
      <c r="A213" s="162">
        <v>207</v>
      </c>
      <c r="B213" s="158" t="str">
        <f>IF(Devis!B212="","",Devis!B212)</f>
        <v/>
      </c>
      <c r="C213" s="158" t="str">
        <f>IF(Devis!C212="","",Devis!C212)</f>
        <v/>
      </c>
      <c r="D213" s="158" t="str">
        <f>IF(Devis!D212="","",Devis!D212)</f>
        <v/>
      </c>
      <c r="E213" s="158" t="str">
        <f>IF(Devis!E212="","",Devis!E212)</f>
        <v/>
      </c>
      <c r="F213" s="158" t="str">
        <f>IF(Devis!F212="","",Devis!F212)</f>
        <v/>
      </c>
      <c r="G213" s="160" t="str">
        <f>IF(Devis!G212="","",Devis!G212)</f>
        <v/>
      </c>
      <c r="H213" s="160" t="str">
        <f>IF(Devis!H212="","",Devis!H212)</f>
        <v/>
      </c>
      <c r="I213" s="160" t="str">
        <f>IF(Devis!I212="","",Devis!I212)</f>
        <v/>
      </c>
      <c r="J213" s="117"/>
      <c r="K213" s="259" t="str">
        <f t="shared" si="13"/>
        <v/>
      </c>
      <c r="L213" s="161" t="str">
        <f t="shared" si="14"/>
        <v/>
      </c>
      <c r="M213" s="261" t="str">
        <f t="shared" si="15"/>
        <v/>
      </c>
      <c r="N213" s="262" t="str">
        <f t="shared" si="12"/>
        <v/>
      </c>
      <c r="O213" s="119"/>
    </row>
    <row r="214" spans="1:15" ht="20.100000000000001" customHeight="1" x14ac:dyDescent="0.25">
      <c r="A214" s="162">
        <v>208</v>
      </c>
      <c r="B214" s="158" t="str">
        <f>IF(Devis!B213="","",Devis!B213)</f>
        <v/>
      </c>
      <c r="C214" s="158" t="str">
        <f>IF(Devis!C213="","",Devis!C213)</f>
        <v/>
      </c>
      <c r="D214" s="158" t="str">
        <f>IF(Devis!D213="","",Devis!D213)</f>
        <v/>
      </c>
      <c r="E214" s="158" t="str">
        <f>IF(Devis!E213="","",Devis!E213)</f>
        <v/>
      </c>
      <c r="F214" s="158" t="str">
        <f>IF(Devis!F213="","",Devis!F213)</f>
        <v/>
      </c>
      <c r="G214" s="160" t="str">
        <f>IF(Devis!G213="","",Devis!G213)</f>
        <v/>
      </c>
      <c r="H214" s="160" t="str">
        <f>IF(Devis!H213="","",Devis!H213)</f>
        <v/>
      </c>
      <c r="I214" s="160" t="str">
        <f>IF(Devis!I213="","",Devis!I213)</f>
        <v/>
      </c>
      <c r="J214" s="117"/>
      <c r="K214" s="259" t="str">
        <f t="shared" si="13"/>
        <v/>
      </c>
      <c r="L214" s="161" t="str">
        <f t="shared" si="14"/>
        <v/>
      </c>
      <c r="M214" s="261" t="str">
        <f t="shared" si="15"/>
        <v/>
      </c>
      <c r="N214" s="262" t="str">
        <f t="shared" si="12"/>
        <v/>
      </c>
      <c r="O214" s="119"/>
    </row>
    <row r="215" spans="1:15" ht="20.100000000000001" customHeight="1" x14ac:dyDescent="0.25">
      <c r="A215" s="162">
        <v>209</v>
      </c>
      <c r="B215" s="158" t="str">
        <f>IF(Devis!B214="","",Devis!B214)</f>
        <v/>
      </c>
      <c r="C215" s="158" t="str">
        <f>IF(Devis!C214="","",Devis!C214)</f>
        <v/>
      </c>
      <c r="D215" s="158" t="str">
        <f>IF(Devis!D214="","",Devis!D214)</f>
        <v/>
      </c>
      <c r="E215" s="158" t="str">
        <f>IF(Devis!E214="","",Devis!E214)</f>
        <v/>
      </c>
      <c r="F215" s="158" t="str">
        <f>IF(Devis!F214="","",Devis!F214)</f>
        <v/>
      </c>
      <c r="G215" s="160" t="str">
        <f>IF(Devis!G214="","",Devis!G214)</f>
        <v/>
      </c>
      <c r="H215" s="160" t="str">
        <f>IF(Devis!H214="","",Devis!H214)</f>
        <v/>
      </c>
      <c r="I215" s="160" t="str">
        <f>IF(Devis!I214="","",Devis!I214)</f>
        <v/>
      </c>
      <c r="J215" s="117"/>
      <c r="K215" s="259" t="str">
        <f t="shared" si="13"/>
        <v/>
      </c>
      <c r="L215" s="161" t="str">
        <f t="shared" si="14"/>
        <v/>
      </c>
      <c r="M215" s="261" t="str">
        <f t="shared" si="15"/>
        <v/>
      </c>
      <c r="N215" s="262" t="str">
        <f t="shared" si="12"/>
        <v/>
      </c>
      <c r="O215" s="119"/>
    </row>
    <row r="216" spans="1:15" ht="20.100000000000001" customHeight="1" x14ac:dyDescent="0.25">
      <c r="A216" s="162">
        <v>210</v>
      </c>
      <c r="B216" s="158" t="str">
        <f>IF(Devis!B215="","",Devis!B215)</f>
        <v/>
      </c>
      <c r="C216" s="158" t="str">
        <f>IF(Devis!C215="","",Devis!C215)</f>
        <v/>
      </c>
      <c r="D216" s="158" t="str">
        <f>IF(Devis!D215="","",Devis!D215)</f>
        <v/>
      </c>
      <c r="E216" s="158" t="str">
        <f>IF(Devis!E215="","",Devis!E215)</f>
        <v/>
      </c>
      <c r="F216" s="158" t="str">
        <f>IF(Devis!F215="","",Devis!F215)</f>
        <v/>
      </c>
      <c r="G216" s="160" t="str">
        <f>IF(Devis!G215="","",Devis!G215)</f>
        <v/>
      </c>
      <c r="H216" s="160" t="str">
        <f>IF(Devis!H215="","",Devis!H215)</f>
        <v/>
      </c>
      <c r="I216" s="160" t="str">
        <f>IF(Devis!I215="","",Devis!I215)</f>
        <v/>
      </c>
      <c r="J216" s="117"/>
      <c r="K216" s="259" t="str">
        <f t="shared" si="13"/>
        <v/>
      </c>
      <c r="L216" s="161" t="str">
        <f t="shared" si="14"/>
        <v/>
      </c>
      <c r="M216" s="261" t="str">
        <f t="shared" si="15"/>
        <v/>
      </c>
      <c r="N216" s="262" t="str">
        <f t="shared" si="12"/>
        <v/>
      </c>
      <c r="O216" s="119"/>
    </row>
    <row r="217" spans="1:15" ht="20.100000000000001" customHeight="1" x14ac:dyDescent="0.25">
      <c r="A217" s="162">
        <v>211</v>
      </c>
      <c r="B217" s="158" t="str">
        <f>IF(Devis!B216="","",Devis!B216)</f>
        <v/>
      </c>
      <c r="C217" s="158" t="str">
        <f>IF(Devis!C216="","",Devis!C216)</f>
        <v/>
      </c>
      <c r="D217" s="158" t="str">
        <f>IF(Devis!D216="","",Devis!D216)</f>
        <v/>
      </c>
      <c r="E217" s="158" t="str">
        <f>IF(Devis!E216="","",Devis!E216)</f>
        <v/>
      </c>
      <c r="F217" s="158" t="str">
        <f>IF(Devis!F216="","",Devis!F216)</f>
        <v/>
      </c>
      <c r="G217" s="160" t="str">
        <f>IF(Devis!G216="","",Devis!G216)</f>
        <v/>
      </c>
      <c r="H217" s="160" t="str">
        <f>IF(Devis!H216="","",Devis!H216)</f>
        <v/>
      </c>
      <c r="I217" s="160" t="str">
        <f>IF(Devis!I216="","",Devis!I216)</f>
        <v/>
      </c>
      <c r="J217" s="117"/>
      <c r="K217" s="259" t="str">
        <f t="shared" si="13"/>
        <v/>
      </c>
      <c r="L217" s="161" t="str">
        <f t="shared" si="14"/>
        <v/>
      </c>
      <c r="M217" s="261" t="str">
        <f t="shared" si="15"/>
        <v/>
      </c>
      <c r="N217" s="262" t="str">
        <f t="shared" si="12"/>
        <v/>
      </c>
      <c r="O217" s="119"/>
    </row>
    <row r="218" spans="1:15" ht="20.100000000000001" customHeight="1" x14ac:dyDescent="0.25">
      <c r="A218" s="162">
        <v>212</v>
      </c>
      <c r="B218" s="158" t="str">
        <f>IF(Devis!B217="","",Devis!B217)</f>
        <v/>
      </c>
      <c r="C218" s="158" t="str">
        <f>IF(Devis!C217="","",Devis!C217)</f>
        <v/>
      </c>
      <c r="D218" s="158" t="str">
        <f>IF(Devis!D217="","",Devis!D217)</f>
        <v/>
      </c>
      <c r="E218" s="158" t="str">
        <f>IF(Devis!E217="","",Devis!E217)</f>
        <v/>
      </c>
      <c r="F218" s="158" t="str">
        <f>IF(Devis!F217="","",Devis!F217)</f>
        <v/>
      </c>
      <c r="G218" s="160" t="str">
        <f>IF(Devis!G217="","",Devis!G217)</f>
        <v/>
      </c>
      <c r="H218" s="160" t="str">
        <f>IF(Devis!H217="","",Devis!H217)</f>
        <v/>
      </c>
      <c r="I218" s="160" t="str">
        <f>IF(Devis!I217="","",Devis!I217)</f>
        <v/>
      </c>
      <c r="J218" s="117"/>
      <c r="K218" s="259" t="str">
        <f t="shared" si="13"/>
        <v/>
      </c>
      <c r="L218" s="161" t="str">
        <f t="shared" si="14"/>
        <v/>
      </c>
      <c r="M218" s="261" t="str">
        <f t="shared" si="15"/>
        <v/>
      </c>
      <c r="N218" s="262" t="str">
        <f t="shared" si="12"/>
        <v/>
      </c>
      <c r="O218" s="119"/>
    </row>
    <row r="219" spans="1:15" ht="20.100000000000001" customHeight="1" x14ac:dyDescent="0.25">
      <c r="A219" s="162">
        <v>213</v>
      </c>
      <c r="B219" s="158" t="str">
        <f>IF(Devis!B218="","",Devis!B218)</f>
        <v/>
      </c>
      <c r="C219" s="158" t="str">
        <f>IF(Devis!C218="","",Devis!C218)</f>
        <v/>
      </c>
      <c r="D219" s="158" t="str">
        <f>IF(Devis!D218="","",Devis!D218)</f>
        <v/>
      </c>
      <c r="E219" s="158" t="str">
        <f>IF(Devis!E218="","",Devis!E218)</f>
        <v/>
      </c>
      <c r="F219" s="158" t="str">
        <f>IF(Devis!F218="","",Devis!F218)</f>
        <v/>
      </c>
      <c r="G219" s="160" t="str">
        <f>IF(Devis!G218="","",Devis!G218)</f>
        <v/>
      </c>
      <c r="H219" s="160" t="str">
        <f>IF(Devis!H218="","",Devis!H218)</f>
        <v/>
      </c>
      <c r="I219" s="160" t="str">
        <f>IF(Devis!I218="","",Devis!I218)</f>
        <v/>
      </c>
      <c r="J219" s="117"/>
      <c r="K219" s="259" t="str">
        <f t="shared" si="13"/>
        <v/>
      </c>
      <c r="L219" s="161" t="str">
        <f t="shared" si="14"/>
        <v/>
      </c>
      <c r="M219" s="261" t="str">
        <f t="shared" si="15"/>
        <v/>
      </c>
      <c r="N219" s="262" t="str">
        <f t="shared" si="12"/>
        <v/>
      </c>
      <c r="O219" s="119"/>
    </row>
    <row r="220" spans="1:15" ht="20.100000000000001" customHeight="1" x14ac:dyDescent="0.25">
      <c r="A220" s="162">
        <v>214</v>
      </c>
      <c r="B220" s="158" t="str">
        <f>IF(Devis!B219="","",Devis!B219)</f>
        <v/>
      </c>
      <c r="C220" s="158" t="str">
        <f>IF(Devis!C219="","",Devis!C219)</f>
        <v/>
      </c>
      <c r="D220" s="158" t="str">
        <f>IF(Devis!D219="","",Devis!D219)</f>
        <v/>
      </c>
      <c r="E220" s="158" t="str">
        <f>IF(Devis!E219="","",Devis!E219)</f>
        <v/>
      </c>
      <c r="F220" s="158" t="str">
        <f>IF(Devis!F219="","",Devis!F219)</f>
        <v/>
      </c>
      <c r="G220" s="160" t="str">
        <f>IF(Devis!G219="","",Devis!G219)</f>
        <v/>
      </c>
      <c r="H220" s="160" t="str">
        <f>IF(Devis!H219="","",Devis!H219)</f>
        <v/>
      </c>
      <c r="I220" s="160" t="str">
        <f>IF(Devis!I219="","",Devis!I219)</f>
        <v/>
      </c>
      <c r="J220" s="117"/>
      <c r="K220" s="259" t="str">
        <f t="shared" si="13"/>
        <v/>
      </c>
      <c r="L220" s="161" t="str">
        <f t="shared" si="14"/>
        <v/>
      </c>
      <c r="M220" s="261" t="str">
        <f t="shared" si="15"/>
        <v/>
      </c>
      <c r="N220" s="262" t="str">
        <f t="shared" si="12"/>
        <v/>
      </c>
      <c r="O220" s="119"/>
    </row>
    <row r="221" spans="1:15" ht="20.100000000000001" customHeight="1" x14ac:dyDescent="0.25">
      <c r="A221" s="162">
        <v>215</v>
      </c>
      <c r="B221" s="158" t="str">
        <f>IF(Devis!B220="","",Devis!B220)</f>
        <v/>
      </c>
      <c r="C221" s="158" t="str">
        <f>IF(Devis!C220="","",Devis!C220)</f>
        <v/>
      </c>
      <c r="D221" s="158" t="str">
        <f>IF(Devis!D220="","",Devis!D220)</f>
        <v/>
      </c>
      <c r="E221" s="158" t="str">
        <f>IF(Devis!E220="","",Devis!E220)</f>
        <v/>
      </c>
      <c r="F221" s="158" t="str">
        <f>IF(Devis!F220="","",Devis!F220)</f>
        <v/>
      </c>
      <c r="G221" s="160" t="str">
        <f>IF(Devis!G220="","",Devis!G220)</f>
        <v/>
      </c>
      <c r="H221" s="160" t="str">
        <f>IF(Devis!H220="","",Devis!H220)</f>
        <v/>
      </c>
      <c r="I221" s="160" t="str">
        <f>IF(Devis!I220="","",Devis!I220)</f>
        <v/>
      </c>
      <c r="J221" s="117"/>
      <c r="K221" s="259" t="str">
        <f t="shared" si="13"/>
        <v/>
      </c>
      <c r="L221" s="161" t="str">
        <f t="shared" si="14"/>
        <v/>
      </c>
      <c r="M221" s="261" t="str">
        <f t="shared" si="15"/>
        <v/>
      </c>
      <c r="N221" s="262" t="str">
        <f t="shared" si="12"/>
        <v/>
      </c>
      <c r="O221" s="119"/>
    </row>
    <row r="222" spans="1:15" ht="20.100000000000001" customHeight="1" x14ac:dyDescent="0.25">
      <c r="A222" s="162">
        <v>216</v>
      </c>
      <c r="B222" s="158" t="str">
        <f>IF(Devis!B221="","",Devis!B221)</f>
        <v/>
      </c>
      <c r="C222" s="158" t="str">
        <f>IF(Devis!C221="","",Devis!C221)</f>
        <v/>
      </c>
      <c r="D222" s="158" t="str">
        <f>IF(Devis!D221="","",Devis!D221)</f>
        <v/>
      </c>
      <c r="E222" s="158" t="str">
        <f>IF(Devis!E221="","",Devis!E221)</f>
        <v/>
      </c>
      <c r="F222" s="158" t="str">
        <f>IF(Devis!F221="","",Devis!F221)</f>
        <v/>
      </c>
      <c r="G222" s="160" t="str">
        <f>IF(Devis!G221="","",Devis!G221)</f>
        <v/>
      </c>
      <c r="H222" s="160" t="str">
        <f>IF(Devis!H221="","",Devis!H221)</f>
        <v/>
      </c>
      <c r="I222" s="160" t="str">
        <f>IF(Devis!I221="","",Devis!I221)</f>
        <v/>
      </c>
      <c r="J222" s="117"/>
      <c r="K222" s="259" t="str">
        <f t="shared" si="13"/>
        <v/>
      </c>
      <c r="L222" s="161" t="str">
        <f t="shared" si="14"/>
        <v/>
      </c>
      <c r="M222" s="261" t="str">
        <f t="shared" si="15"/>
        <v/>
      </c>
      <c r="N222" s="262" t="str">
        <f t="shared" si="12"/>
        <v/>
      </c>
      <c r="O222" s="119"/>
    </row>
    <row r="223" spans="1:15" ht="20.100000000000001" customHeight="1" x14ac:dyDescent="0.25">
      <c r="A223" s="162">
        <v>217</v>
      </c>
      <c r="B223" s="158" t="str">
        <f>IF(Devis!B222="","",Devis!B222)</f>
        <v/>
      </c>
      <c r="C223" s="158" t="str">
        <f>IF(Devis!C222="","",Devis!C222)</f>
        <v/>
      </c>
      <c r="D223" s="158" t="str">
        <f>IF(Devis!D222="","",Devis!D222)</f>
        <v/>
      </c>
      <c r="E223" s="158" t="str">
        <f>IF(Devis!E222="","",Devis!E222)</f>
        <v/>
      </c>
      <c r="F223" s="158" t="str">
        <f>IF(Devis!F222="","",Devis!F222)</f>
        <v/>
      </c>
      <c r="G223" s="160" t="str">
        <f>IF(Devis!G222="","",Devis!G222)</f>
        <v/>
      </c>
      <c r="H223" s="160" t="str">
        <f>IF(Devis!H222="","",Devis!H222)</f>
        <v/>
      </c>
      <c r="I223" s="160" t="str">
        <f>IF(Devis!I222="","",Devis!I222)</f>
        <v/>
      </c>
      <c r="J223" s="117"/>
      <c r="K223" s="259" t="str">
        <f t="shared" si="13"/>
        <v/>
      </c>
      <c r="L223" s="161" t="str">
        <f t="shared" si="14"/>
        <v/>
      </c>
      <c r="M223" s="261" t="str">
        <f t="shared" si="15"/>
        <v/>
      </c>
      <c r="N223" s="262" t="str">
        <f t="shared" si="12"/>
        <v/>
      </c>
      <c r="O223" s="119"/>
    </row>
    <row r="224" spans="1:15" ht="20.100000000000001" customHeight="1" x14ac:dyDescent="0.25">
      <c r="A224" s="162">
        <v>218</v>
      </c>
      <c r="B224" s="158" t="str">
        <f>IF(Devis!B223="","",Devis!B223)</f>
        <v/>
      </c>
      <c r="C224" s="158" t="str">
        <f>IF(Devis!C223="","",Devis!C223)</f>
        <v/>
      </c>
      <c r="D224" s="158" t="str">
        <f>IF(Devis!D223="","",Devis!D223)</f>
        <v/>
      </c>
      <c r="E224" s="158" t="str">
        <f>IF(Devis!E223="","",Devis!E223)</f>
        <v/>
      </c>
      <c r="F224" s="158" t="str">
        <f>IF(Devis!F223="","",Devis!F223)</f>
        <v/>
      </c>
      <c r="G224" s="160" t="str">
        <f>IF(Devis!G223="","",Devis!G223)</f>
        <v/>
      </c>
      <c r="H224" s="160" t="str">
        <f>IF(Devis!H223="","",Devis!H223)</f>
        <v/>
      </c>
      <c r="I224" s="160" t="str">
        <f>IF(Devis!I223="","",Devis!I223)</f>
        <v/>
      </c>
      <c r="J224" s="117"/>
      <c r="K224" s="259" t="str">
        <f t="shared" si="13"/>
        <v/>
      </c>
      <c r="L224" s="161" t="str">
        <f t="shared" si="14"/>
        <v/>
      </c>
      <c r="M224" s="261" t="str">
        <f t="shared" si="15"/>
        <v/>
      </c>
      <c r="N224" s="262" t="str">
        <f t="shared" si="12"/>
        <v/>
      </c>
      <c r="O224" s="119"/>
    </row>
    <row r="225" spans="1:15" ht="20.100000000000001" customHeight="1" x14ac:dyDescent="0.25">
      <c r="A225" s="162">
        <v>219</v>
      </c>
      <c r="B225" s="158" t="str">
        <f>IF(Devis!B224="","",Devis!B224)</f>
        <v/>
      </c>
      <c r="C225" s="158" t="str">
        <f>IF(Devis!C224="","",Devis!C224)</f>
        <v/>
      </c>
      <c r="D225" s="158" t="str">
        <f>IF(Devis!D224="","",Devis!D224)</f>
        <v/>
      </c>
      <c r="E225" s="158" t="str">
        <f>IF(Devis!E224="","",Devis!E224)</f>
        <v/>
      </c>
      <c r="F225" s="158" t="str">
        <f>IF(Devis!F224="","",Devis!F224)</f>
        <v/>
      </c>
      <c r="G225" s="160" t="str">
        <f>IF(Devis!G224="","",Devis!G224)</f>
        <v/>
      </c>
      <c r="H225" s="160" t="str">
        <f>IF(Devis!H224="","",Devis!H224)</f>
        <v/>
      </c>
      <c r="I225" s="160" t="str">
        <f>IF(Devis!I224="","",Devis!I224)</f>
        <v/>
      </c>
      <c r="J225" s="117"/>
      <c r="K225" s="259" t="str">
        <f t="shared" si="13"/>
        <v/>
      </c>
      <c r="L225" s="161" t="str">
        <f t="shared" si="14"/>
        <v/>
      </c>
      <c r="M225" s="261" t="str">
        <f t="shared" si="15"/>
        <v/>
      </c>
      <c r="N225" s="262" t="str">
        <f t="shared" si="12"/>
        <v/>
      </c>
      <c r="O225" s="119"/>
    </row>
    <row r="226" spans="1:15" ht="20.100000000000001" customHeight="1" x14ac:dyDescent="0.25">
      <c r="A226" s="162">
        <v>220</v>
      </c>
      <c r="B226" s="158" t="str">
        <f>IF(Devis!B225="","",Devis!B225)</f>
        <v/>
      </c>
      <c r="C226" s="158" t="str">
        <f>IF(Devis!C225="","",Devis!C225)</f>
        <v/>
      </c>
      <c r="D226" s="158" t="str">
        <f>IF(Devis!D225="","",Devis!D225)</f>
        <v/>
      </c>
      <c r="E226" s="158" t="str">
        <f>IF(Devis!E225="","",Devis!E225)</f>
        <v/>
      </c>
      <c r="F226" s="158" t="str">
        <f>IF(Devis!F225="","",Devis!F225)</f>
        <v/>
      </c>
      <c r="G226" s="160" t="str">
        <f>IF(Devis!G225="","",Devis!G225)</f>
        <v/>
      </c>
      <c r="H226" s="160" t="str">
        <f>IF(Devis!H225="","",Devis!H225)</f>
        <v/>
      </c>
      <c r="I226" s="160" t="str">
        <f>IF(Devis!I225="","",Devis!I225)</f>
        <v/>
      </c>
      <c r="J226" s="117"/>
      <c r="K226" s="259" t="str">
        <f t="shared" si="13"/>
        <v/>
      </c>
      <c r="L226" s="161" t="str">
        <f t="shared" si="14"/>
        <v/>
      </c>
      <c r="M226" s="261" t="str">
        <f t="shared" si="15"/>
        <v/>
      </c>
      <c r="N226" s="262" t="str">
        <f t="shared" si="12"/>
        <v/>
      </c>
      <c r="O226" s="119"/>
    </row>
    <row r="227" spans="1:15" ht="20.100000000000001" customHeight="1" x14ac:dyDescent="0.25">
      <c r="A227" s="162">
        <v>221</v>
      </c>
      <c r="B227" s="158" t="str">
        <f>IF(Devis!B226="","",Devis!B226)</f>
        <v/>
      </c>
      <c r="C227" s="158" t="str">
        <f>IF(Devis!C226="","",Devis!C226)</f>
        <v/>
      </c>
      <c r="D227" s="158" t="str">
        <f>IF(Devis!D226="","",Devis!D226)</f>
        <v/>
      </c>
      <c r="E227" s="158" t="str">
        <f>IF(Devis!E226="","",Devis!E226)</f>
        <v/>
      </c>
      <c r="F227" s="158" t="str">
        <f>IF(Devis!F226="","",Devis!F226)</f>
        <v/>
      </c>
      <c r="G227" s="160" t="str">
        <f>IF(Devis!G226="","",Devis!G226)</f>
        <v/>
      </c>
      <c r="H227" s="160" t="str">
        <f>IF(Devis!H226="","",Devis!H226)</f>
        <v/>
      </c>
      <c r="I227" s="160" t="str">
        <f>IF(Devis!I226="","",Devis!I226)</f>
        <v/>
      </c>
      <c r="J227" s="117"/>
      <c r="K227" s="259" t="str">
        <f t="shared" si="13"/>
        <v/>
      </c>
      <c r="L227" s="161" t="str">
        <f t="shared" si="14"/>
        <v/>
      </c>
      <c r="M227" s="261" t="str">
        <f t="shared" si="15"/>
        <v/>
      </c>
      <c r="N227" s="262" t="str">
        <f t="shared" si="12"/>
        <v/>
      </c>
      <c r="O227" s="119"/>
    </row>
    <row r="228" spans="1:15" ht="20.100000000000001" customHeight="1" x14ac:dyDescent="0.25">
      <c r="A228" s="162">
        <v>222</v>
      </c>
      <c r="B228" s="158" t="str">
        <f>IF(Devis!B227="","",Devis!B227)</f>
        <v/>
      </c>
      <c r="C228" s="158" t="str">
        <f>IF(Devis!C227="","",Devis!C227)</f>
        <v/>
      </c>
      <c r="D228" s="158" t="str">
        <f>IF(Devis!D227="","",Devis!D227)</f>
        <v/>
      </c>
      <c r="E228" s="158" t="str">
        <f>IF(Devis!E227="","",Devis!E227)</f>
        <v/>
      </c>
      <c r="F228" s="158" t="str">
        <f>IF(Devis!F227="","",Devis!F227)</f>
        <v/>
      </c>
      <c r="G228" s="160" t="str">
        <f>IF(Devis!G227="","",Devis!G227)</f>
        <v/>
      </c>
      <c r="H228" s="160" t="str">
        <f>IF(Devis!H227="","",Devis!H227)</f>
        <v/>
      </c>
      <c r="I228" s="160" t="str">
        <f>IF(Devis!I227="","",Devis!I227)</f>
        <v/>
      </c>
      <c r="J228" s="117"/>
      <c r="K228" s="259" t="str">
        <f t="shared" si="13"/>
        <v/>
      </c>
      <c r="L228" s="161" t="str">
        <f t="shared" si="14"/>
        <v/>
      </c>
      <c r="M228" s="261" t="str">
        <f t="shared" si="15"/>
        <v/>
      </c>
      <c r="N228" s="262" t="str">
        <f t="shared" si="12"/>
        <v/>
      </c>
      <c r="O228" s="119"/>
    </row>
    <row r="229" spans="1:15" ht="20.100000000000001" customHeight="1" x14ac:dyDescent="0.25">
      <c r="A229" s="162">
        <v>223</v>
      </c>
      <c r="B229" s="158" t="str">
        <f>IF(Devis!B228="","",Devis!B228)</f>
        <v/>
      </c>
      <c r="C229" s="158" t="str">
        <f>IF(Devis!C228="","",Devis!C228)</f>
        <v/>
      </c>
      <c r="D229" s="158" t="str">
        <f>IF(Devis!D228="","",Devis!D228)</f>
        <v/>
      </c>
      <c r="E229" s="158" t="str">
        <f>IF(Devis!E228="","",Devis!E228)</f>
        <v/>
      </c>
      <c r="F229" s="158" t="str">
        <f>IF(Devis!F228="","",Devis!F228)</f>
        <v/>
      </c>
      <c r="G229" s="160" t="str">
        <f>IF(Devis!G228="","",Devis!G228)</f>
        <v/>
      </c>
      <c r="H229" s="160" t="str">
        <f>IF(Devis!H228="","",Devis!H228)</f>
        <v/>
      </c>
      <c r="I229" s="160" t="str">
        <f>IF(Devis!I228="","",Devis!I228)</f>
        <v/>
      </c>
      <c r="J229" s="117"/>
      <c r="K229" s="259" t="str">
        <f t="shared" si="13"/>
        <v/>
      </c>
      <c r="L229" s="161" t="str">
        <f t="shared" si="14"/>
        <v/>
      </c>
      <c r="M229" s="261" t="str">
        <f t="shared" si="15"/>
        <v/>
      </c>
      <c r="N229" s="262" t="str">
        <f t="shared" si="12"/>
        <v/>
      </c>
      <c r="O229" s="119"/>
    </row>
    <row r="230" spans="1:15" ht="20.100000000000001" customHeight="1" x14ac:dyDescent="0.25">
      <c r="A230" s="162">
        <v>224</v>
      </c>
      <c r="B230" s="158" t="str">
        <f>IF(Devis!B229="","",Devis!B229)</f>
        <v/>
      </c>
      <c r="C230" s="158" t="str">
        <f>IF(Devis!C229="","",Devis!C229)</f>
        <v/>
      </c>
      <c r="D230" s="158" t="str">
        <f>IF(Devis!D229="","",Devis!D229)</f>
        <v/>
      </c>
      <c r="E230" s="158" t="str">
        <f>IF(Devis!E229="","",Devis!E229)</f>
        <v/>
      </c>
      <c r="F230" s="158" t="str">
        <f>IF(Devis!F229="","",Devis!F229)</f>
        <v/>
      </c>
      <c r="G230" s="160" t="str">
        <f>IF(Devis!G229="","",Devis!G229)</f>
        <v/>
      </c>
      <c r="H230" s="160" t="str">
        <f>IF(Devis!H229="","",Devis!H229)</f>
        <v/>
      </c>
      <c r="I230" s="160" t="str">
        <f>IF(Devis!I229="","",Devis!I229)</f>
        <v/>
      </c>
      <c r="J230" s="117"/>
      <c r="K230" s="259" t="str">
        <f t="shared" si="13"/>
        <v/>
      </c>
      <c r="L230" s="161" t="str">
        <f t="shared" si="14"/>
        <v/>
      </c>
      <c r="M230" s="261" t="str">
        <f t="shared" si="15"/>
        <v/>
      </c>
      <c r="N230" s="262" t="str">
        <f t="shared" si="12"/>
        <v/>
      </c>
      <c r="O230" s="119"/>
    </row>
    <row r="231" spans="1:15" ht="20.100000000000001" customHeight="1" x14ac:dyDescent="0.25">
      <c r="A231" s="162">
        <v>225</v>
      </c>
      <c r="B231" s="158" t="str">
        <f>IF(Devis!B230="","",Devis!B230)</f>
        <v/>
      </c>
      <c r="C231" s="158" t="str">
        <f>IF(Devis!C230="","",Devis!C230)</f>
        <v/>
      </c>
      <c r="D231" s="158" t="str">
        <f>IF(Devis!D230="","",Devis!D230)</f>
        <v/>
      </c>
      <c r="E231" s="158" t="str">
        <f>IF(Devis!E230="","",Devis!E230)</f>
        <v/>
      </c>
      <c r="F231" s="158" t="str">
        <f>IF(Devis!F230="","",Devis!F230)</f>
        <v/>
      </c>
      <c r="G231" s="160" t="str">
        <f>IF(Devis!G230="","",Devis!G230)</f>
        <v/>
      </c>
      <c r="H231" s="160" t="str">
        <f>IF(Devis!H230="","",Devis!H230)</f>
        <v/>
      </c>
      <c r="I231" s="160" t="str">
        <f>IF(Devis!I230="","",Devis!I230)</f>
        <v/>
      </c>
      <c r="J231" s="117"/>
      <c r="K231" s="259" t="str">
        <f t="shared" si="13"/>
        <v/>
      </c>
      <c r="L231" s="161" t="str">
        <f t="shared" si="14"/>
        <v/>
      </c>
      <c r="M231" s="261" t="str">
        <f t="shared" si="15"/>
        <v/>
      </c>
      <c r="N231" s="262" t="str">
        <f t="shared" si="12"/>
        <v/>
      </c>
      <c r="O231" s="119"/>
    </row>
    <row r="232" spans="1:15" ht="20.100000000000001" customHeight="1" x14ac:dyDescent="0.25">
      <c r="A232" s="162">
        <v>226</v>
      </c>
      <c r="B232" s="158" t="str">
        <f>IF(Devis!B231="","",Devis!B231)</f>
        <v/>
      </c>
      <c r="C232" s="158" t="str">
        <f>IF(Devis!C231="","",Devis!C231)</f>
        <v/>
      </c>
      <c r="D232" s="158" t="str">
        <f>IF(Devis!D231="","",Devis!D231)</f>
        <v/>
      </c>
      <c r="E232" s="158" t="str">
        <f>IF(Devis!E231="","",Devis!E231)</f>
        <v/>
      </c>
      <c r="F232" s="158" t="str">
        <f>IF(Devis!F231="","",Devis!F231)</f>
        <v/>
      </c>
      <c r="G232" s="160" t="str">
        <f>IF(Devis!G231="","",Devis!G231)</f>
        <v/>
      </c>
      <c r="H232" s="160" t="str">
        <f>IF(Devis!H231="","",Devis!H231)</f>
        <v/>
      </c>
      <c r="I232" s="160" t="str">
        <f>IF(Devis!I231="","",Devis!I231)</f>
        <v/>
      </c>
      <c r="J232" s="117"/>
      <c r="K232" s="259" t="str">
        <f t="shared" si="13"/>
        <v/>
      </c>
      <c r="L232" s="161" t="str">
        <f t="shared" si="14"/>
        <v/>
      </c>
      <c r="M232" s="261" t="str">
        <f t="shared" si="15"/>
        <v/>
      </c>
      <c r="N232" s="262" t="str">
        <f t="shared" si="12"/>
        <v/>
      </c>
      <c r="O232" s="119"/>
    </row>
    <row r="233" spans="1:15" ht="20.100000000000001" customHeight="1" x14ac:dyDescent="0.25">
      <c r="A233" s="162">
        <v>227</v>
      </c>
      <c r="B233" s="158" t="str">
        <f>IF(Devis!B232="","",Devis!B232)</f>
        <v/>
      </c>
      <c r="C233" s="158" t="str">
        <f>IF(Devis!C232="","",Devis!C232)</f>
        <v/>
      </c>
      <c r="D233" s="158" t="str">
        <f>IF(Devis!D232="","",Devis!D232)</f>
        <v/>
      </c>
      <c r="E233" s="158" t="str">
        <f>IF(Devis!E232="","",Devis!E232)</f>
        <v/>
      </c>
      <c r="F233" s="158" t="str">
        <f>IF(Devis!F232="","",Devis!F232)</f>
        <v/>
      </c>
      <c r="G233" s="160" t="str">
        <f>IF(Devis!G232="","",Devis!G232)</f>
        <v/>
      </c>
      <c r="H233" s="160" t="str">
        <f>IF(Devis!H232="","",Devis!H232)</f>
        <v/>
      </c>
      <c r="I233" s="160" t="str">
        <f>IF(Devis!I232="","",Devis!I232)</f>
        <v/>
      </c>
      <c r="J233" s="117"/>
      <c r="K233" s="259" t="str">
        <f t="shared" si="13"/>
        <v/>
      </c>
      <c r="L233" s="161" t="str">
        <f t="shared" si="14"/>
        <v/>
      </c>
      <c r="M233" s="261" t="str">
        <f t="shared" si="15"/>
        <v/>
      </c>
      <c r="N233" s="262" t="str">
        <f t="shared" si="12"/>
        <v/>
      </c>
      <c r="O233" s="119"/>
    </row>
    <row r="234" spans="1:15" ht="20.100000000000001" customHeight="1" x14ac:dyDescent="0.25">
      <c r="A234" s="162">
        <v>228</v>
      </c>
      <c r="B234" s="158" t="str">
        <f>IF(Devis!B233="","",Devis!B233)</f>
        <v/>
      </c>
      <c r="C234" s="158" t="str">
        <f>IF(Devis!C233="","",Devis!C233)</f>
        <v/>
      </c>
      <c r="D234" s="158" t="str">
        <f>IF(Devis!D233="","",Devis!D233)</f>
        <v/>
      </c>
      <c r="E234" s="158" t="str">
        <f>IF(Devis!E233="","",Devis!E233)</f>
        <v/>
      </c>
      <c r="F234" s="158" t="str">
        <f>IF(Devis!F233="","",Devis!F233)</f>
        <v/>
      </c>
      <c r="G234" s="160" t="str">
        <f>IF(Devis!G233="","",Devis!G233)</f>
        <v/>
      </c>
      <c r="H234" s="160" t="str">
        <f>IF(Devis!H233="","",Devis!H233)</f>
        <v/>
      </c>
      <c r="I234" s="160" t="str">
        <f>IF(Devis!I233="","",Devis!I233)</f>
        <v/>
      </c>
      <c r="J234" s="117"/>
      <c r="K234" s="259" t="str">
        <f t="shared" si="13"/>
        <v/>
      </c>
      <c r="L234" s="161" t="str">
        <f t="shared" si="14"/>
        <v/>
      </c>
      <c r="M234" s="261" t="str">
        <f t="shared" si="15"/>
        <v/>
      </c>
      <c r="N234" s="262" t="str">
        <f t="shared" si="12"/>
        <v/>
      </c>
      <c r="O234" s="119"/>
    </row>
    <row r="235" spans="1:15" ht="20.100000000000001" customHeight="1" x14ac:dyDescent="0.25">
      <c r="A235" s="162">
        <v>229</v>
      </c>
      <c r="B235" s="158" t="str">
        <f>IF(Devis!B234="","",Devis!B234)</f>
        <v/>
      </c>
      <c r="C235" s="158" t="str">
        <f>IF(Devis!C234="","",Devis!C234)</f>
        <v/>
      </c>
      <c r="D235" s="158" t="str">
        <f>IF(Devis!D234="","",Devis!D234)</f>
        <v/>
      </c>
      <c r="E235" s="158" t="str">
        <f>IF(Devis!E234="","",Devis!E234)</f>
        <v/>
      </c>
      <c r="F235" s="158" t="str">
        <f>IF(Devis!F234="","",Devis!F234)</f>
        <v/>
      </c>
      <c r="G235" s="160" t="str">
        <f>IF(Devis!G234="","",Devis!G234)</f>
        <v/>
      </c>
      <c r="H235" s="160" t="str">
        <f>IF(Devis!H234="","",Devis!H234)</f>
        <v/>
      </c>
      <c r="I235" s="160" t="str">
        <f>IF(Devis!I234="","",Devis!I234)</f>
        <v/>
      </c>
      <c r="J235" s="117"/>
      <c r="K235" s="259" t="str">
        <f t="shared" si="13"/>
        <v/>
      </c>
      <c r="L235" s="161" t="str">
        <f t="shared" si="14"/>
        <v/>
      </c>
      <c r="M235" s="261" t="str">
        <f t="shared" si="15"/>
        <v/>
      </c>
      <c r="N235" s="262" t="str">
        <f t="shared" si="12"/>
        <v/>
      </c>
      <c r="O235" s="119"/>
    </row>
    <row r="236" spans="1:15" ht="20.100000000000001" customHeight="1" x14ac:dyDescent="0.25">
      <c r="A236" s="162">
        <v>230</v>
      </c>
      <c r="B236" s="158" t="str">
        <f>IF(Devis!B235="","",Devis!B235)</f>
        <v/>
      </c>
      <c r="C236" s="158" t="str">
        <f>IF(Devis!C235="","",Devis!C235)</f>
        <v/>
      </c>
      <c r="D236" s="158" t="str">
        <f>IF(Devis!D235="","",Devis!D235)</f>
        <v/>
      </c>
      <c r="E236" s="158" t="str">
        <f>IF(Devis!E235="","",Devis!E235)</f>
        <v/>
      </c>
      <c r="F236" s="158" t="str">
        <f>IF(Devis!F235="","",Devis!F235)</f>
        <v/>
      </c>
      <c r="G236" s="160" t="str">
        <f>IF(Devis!G235="","",Devis!G235)</f>
        <v/>
      </c>
      <c r="H236" s="160" t="str">
        <f>IF(Devis!H235="","",Devis!H235)</f>
        <v/>
      </c>
      <c r="I236" s="160" t="str">
        <f>IF(Devis!I235="","",Devis!I235)</f>
        <v/>
      </c>
      <c r="J236" s="117"/>
      <c r="K236" s="259" t="str">
        <f t="shared" si="13"/>
        <v/>
      </c>
      <c r="L236" s="161" t="str">
        <f t="shared" si="14"/>
        <v/>
      </c>
      <c r="M236" s="261" t="str">
        <f t="shared" si="15"/>
        <v/>
      </c>
      <c r="N236" s="262" t="str">
        <f t="shared" si="12"/>
        <v/>
      </c>
      <c r="O236" s="119"/>
    </row>
    <row r="237" spans="1:15" ht="20.100000000000001" customHeight="1" x14ac:dyDescent="0.25">
      <c r="A237" s="162">
        <v>231</v>
      </c>
      <c r="B237" s="158" t="str">
        <f>IF(Devis!B236="","",Devis!B236)</f>
        <v/>
      </c>
      <c r="C237" s="158" t="str">
        <f>IF(Devis!C236="","",Devis!C236)</f>
        <v/>
      </c>
      <c r="D237" s="158" t="str">
        <f>IF(Devis!D236="","",Devis!D236)</f>
        <v/>
      </c>
      <c r="E237" s="158" t="str">
        <f>IF(Devis!E236="","",Devis!E236)</f>
        <v/>
      </c>
      <c r="F237" s="158" t="str">
        <f>IF(Devis!F236="","",Devis!F236)</f>
        <v/>
      </c>
      <c r="G237" s="160" t="str">
        <f>IF(Devis!G236="","",Devis!G236)</f>
        <v/>
      </c>
      <c r="H237" s="160" t="str">
        <f>IF(Devis!H236="","",Devis!H236)</f>
        <v/>
      </c>
      <c r="I237" s="160" t="str">
        <f>IF(Devis!I236="","",Devis!I236)</f>
        <v/>
      </c>
      <c r="J237" s="117"/>
      <c r="K237" s="259" t="str">
        <f t="shared" si="13"/>
        <v/>
      </c>
      <c r="L237" s="161" t="str">
        <f t="shared" si="14"/>
        <v/>
      </c>
      <c r="M237" s="261" t="str">
        <f t="shared" si="15"/>
        <v/>
      </c>
      <c r="N237" s="262" t="str">
        <f t="shared" si="12"/>
        <v/>
      </c>
      <c r="O237" s="119"/>
    </row>
    <row r="238" spans="1:15" ht="20.100000000000001" customHeight="1" x14ac:dyDescent="0.25">
      <c r="A238" s="162">
        <v>232</v>
      </c>
      <c r="B238" s="158" t="str">
        <f>IF(Devis!B237="","",Devis!B237)</f>
        <v/>
      </c>
      <c r="C238" s="158" t="str">
        <f>IF(Devis!C237="","",Devis!C237)</f>
        <v/>
      </c>
      <c r="D238" s="158" t="str">
        <f>IF(Devis!D237="","",Devis!D237)</f>
        <v/>
      </c>
      <c r="E238" s="158" t="str">
        <f>IF(Devis!E237="","",Devis!E237)</f>
        <v/>
      </c>
      <c r="F238" s="158" t="str">
        <f>IF(Devis!F237="","",Devis!F237)</f>
        <v/>
      </c>
      <c r="G238" s="160" t="str">
        <f>IF(Devis!G237="","",Devis!G237)</f>
        <v/>
      </c>
      <c r="H238" s="160" t="str">
        <f>IF(Devis!H237="","",Devis!H237)</f>
        <v/>
      </c>
      <c r="I238" s="160" t="str">
        <f>IF(Devis!I237="","",Devis!I237)</f>
        <v/>
      </c>
      <c r="J238" s="117"/>
      <c r="K238" s="259" t="str">
        <f t="shared" si="13"/>
        <v/>
      </c>
      <c r="L238" s="161" t="str">
        <f t="shared" si="14"/>
        <v/>
      </c>
      <c r="M238" s="261" t="str">
        <f t="shared" si="15"/>
        <v/>
      </c>
      <c r="N238" s="262" t="str">
        <f t="shared" si="12"/>
        <v/>
      </c>
      <c r="O238" s="119"/>
    </row>
    <row r="239" spans="1:15" ht="20.100000000000001" customHeight="1" x14ac:dyDescent="0.25">
      <c r="A239" s="162">
        <v>233</v>
      </c>
      <c r="B239" s="158" t="str">
        <f>IF(Devis!B238="","",Devis!B238)</f>
        <v/>
      </c>
      <c r="C239" s="158" t="str">
        <f>IF(Devis!C238="","",Devis!C238)</f>
        <v/>
      </c>
      <c r="D239" s="158" t="str">
        <f>IF(Devis!D238="","",Devis!D238)</f>
        <v/>
      </c>
      <c r="E239" s="158" t="str">
        <f>IF(Devis!E238="","",Devis!E238)</f>
        <v/>
      </c>
      <c r="F239" s="158" t="str">
        <f>IF(Devis!F238="","",Devis!F238)</f>
        <v/>
      </c>
      <c r="G239" s="160" t="str">
        <f>IF(Devis!G238="","",Devis!G238)</f>
        <v/>
      </c>
      <c r="H239" s="160" t="str">
        <f>IF(Devis!H238="","",Devis!H238)</f>
        <v/>
      </c>
      <c r="I239" s="160" t="str">
        <f>IF(Devis!I238="","",Devis!I238)</f>
        <v/>
      </c>
      <c r="J239" s="117"/>
      <c r="K239" s="259" t="str">
        <f t="shared" si="13"/>
        <v/>
      </c>
      <c r="L239" s="161" t="str">
        <f t="shared" si="14"/>
        <v/>
      </c>
      <c r="M239" s="261" t="str">
        <f t="shared" si="15"/>
        <v/>
      </c>
      <c r="N239" s="262" t="str">
        <f t="shared" si="12"/>
        <v/>
      </c>
      <c r="O239" s="119"/>
    </row>
    <row r="240" spans="1:15" ht="20.100000000000001" customHeight="1" x14ac:dyDescent="0.25">
      <c r="A240" s="162">
        <v>234</v>
      </c>
      <c r="B240" s="158" t="str">
        <f>IF(Devis!B239="","",Devis!B239)</f>
        <v/>
      </c>
      <c r="C240" s="158" t="str">
        <f>IF(Devis!C239="","",Devis!C239)</f>
        <v/>
      </c>
      <c r="D240" s="158" t="str">
        <f>IF(Devis!D239="","",Devis!D239)</f>
        <v/>
      </c>
      <c r="E240" s="158" t="str">
        <f>IF(Devis!E239="","",Devis!E239)</f>
        <v/>
      </c>
      <c r="F240" s="158" t="str">
        <f>IF(Devis!F239="","",Devis!F239)</f>
        <v/>
      </c>
      <c r="G240" s="160" t="str">
        <f>IF(Devis!G239="","",Devis!G239)</f>
        <v/>
      </c>
      <c r="H240" s="160" t="str">
        <f>IF(Devis!H239="","",Devis!H239)</f>
        <v/>
      </c>
      <c r="I240" s="160" t="str">
        <f>IF(Devis!I239="","",Devis!I239)</f>
        <v/>
      </c>
      <c r="J240" s="117"/>
      <c r="K240" s="259" t="str">
        <f t="shared" si="13"/>
        <v/>
      </c>
      <c r="L240" s="161" t="str">
        <f t="shared" si="14"/>
        <v/>
      </c>
      <c r="M240" s="261" t="str">
        <f t="shared" si="15"/>
        <v/>
      </c>
      <c r="N240" s="262" t="str">
        <f t="shared" si="12"/>
        <v/>
      </c>
      <c r="O240" s="119"/>
    </row>
    <row r="241" spans="1:15" ht="20.100000000000001" customHeight="1" x14ac:dyDescent="0.25">
      <c r="A241" s="162">
        <v>235</v>
      </c>
      <c r="B241" s="158" t="str">
        <f>IF(Devis!B240="","",Devis!B240)</f>
        <v/>
      </c>
      <c r="C241" s="158" t="str">
        <f>IF(Devis!C240="","",Devis!C240)</f>
        <v/>
      </c>
      <c r="D241" s="158" t="str">
        <f>IF(Devis!D240="","",Devis!D240)</f>
        <v/>
      </c>
      <c r="E241" s="158" t="str">
        <f>IF(Devis!E240="","",Devis!E240)</f>
        <v/>
      </c>
      <c r="F241" s="158" t="str">
        <f>IF(Devis!F240="","",Devis!F240)</f>
        <v/>
      </c>
      <c r="G241" s="160" t="str">
        <f>IF(Devis!G240="","",Devis!G240)</f>
        <v/>
      </c>
      <c r="H241" s="160" t="str">
        <f>IF(Devis!H240="","",Devis!H240)</f>
        <v/>
      </c>
      <c r="I241" s="160" t="str">
        <f>IF(Devis!I240="","",Devis!I240)</f>
        <v/>
      </c>
      <c r="J241" s="117"/>
      <c r="K241" s="259" t="str">
        <f t="shared" si="13"/>
        <v/>
      </c>
      <c r="L241" s="161" t="str">
        <f t="shared" si="14"/>
        <v/>
      </c>
      <c r="M241" s="261" t="str">
        <f t="shared" si="15"/>
        <v/>
      </c>
      <c r="N241" s="262" t="str">
        <f t="shared" si="12"/>
        <v/>
      </c>
      <c r="O241" s="119"/>
    </row>
    <row r="242" spans="1:15" ht="20.100000000000001" customHeight="1" x14ac:dyDescent="0.25">
      <c r="A242" s="162">
        <v>236</v>
      </c>
      <c r="B242" s="158" t="str">
        <f>IF(Devis!B241="","",Devis!B241)</f>
        <v/>
      </c>
      <c r="C242" s="158" t="str">
        <f>IF(Devis!C241="","",Devis!C241)</f>
        <v/>
      </c>
      <c r="D242" s="158" t="str">
        <f>IF(Devis!D241="","",Devis!D241)</f>
        <v/>
      </c>
      <c r="E242" s="158" t="str">
        <f>IF(Devis!E241="","",Devis!E241)</f>
        <v/>
      </c>
      <c r="F242" s="158" t="str">
        <f>IF(Devis!F241="","",Devis!F241)</f>
        <v/>
      </c>
      <c r="G242" s="160" t="str">
        <f>IF(Devis!G241="","",Devis!G241)</f>
        <v/>
      </c>
      <c r="H242" s="160" t="str">
        <f>IF(Devis!H241="","",Devis!H241)</f>
        <v/>
      </c>
      <c r="I242" s="160" t="str">
        <f>IF(Devis!I241="","",Devis!I241)</f>
        <v/>
      </c>
      <c r="J242" s="117"/>
      <c r="K242" s="259" t="str">
        <f t="shared" si="13"/>
        <v/>
      </c>
      <c r="L242" s="161" t="str">
        <f t="shared" si="14"/>
        <v/>
      </c>
      <c r="M242" s="261" t="str">
        <f t="shared" si="15"/>
        <v/>
      </c>
      <c r="N242" s="262" t="str">
        <f t="shared" si="12"/>
        <v/>
      </c>
      <c r="O242" s="119"/>
    </row>
    <row r="243" spans="1:15" ht="20.100000000000001" customHeight="1" x14ac:dyDescent="0.25">
      <c r="A243" s="162">
        <v>237</v>
      </c>
      <c r="B243" s="158" t="str">
        <f>IF(Devis!B242="","",Devis!B242)</f>
        <v/>
      </c>
      <c r="C243" s="158" t="str">
        <f>IF(Devis!C242="","",Devis!C242)</f>
        <v/>
      </c>
      <c r="D243" s="158" t="str">
        <f>IF(Devis!D242="","",Devis!D242)</f>
        <v/>
      </c>
      <c r="E243" s="158" t="str">
        <f>IF(Devis!E242="","",Devis!E242)</f>
        <v/>
      </c>
      <c r="F243" s="158" t="str">
        <f>IF(Devis!F242="","",Devis!F242)</f>
        <v/>
      </c>
      <c r="G243" s="160" t="str">
        <f>IF(Devis!G242="","",Devis!G242)</f>
        <v/>
      </c>
      <c r="H243" s="160" t="str">
        <f>IF(Devis!H242="","",Devis!H242)</f>
        <v/>
      </c>
      <c r="I243" s="160" t="str">
        <f>IF(Devis!I242="","",Devis!I242)</f>
        <v/>
      </c>
      <c r="J243" s="117"/>
      <c r="K243" s="259" t="str">
        <f t="shared" si="13"/>
        <v/>
      </c>
      <c r="L243" s="161" t="str">
        <f t="shared" si="14"/>
        <v/>
      </c>
      <c r="M243" s="261" t="str">
        <f t="shared" si="15"/>
        <v/>
      </c>
      <c r="N243" s="262" t="str">
        <f t="shared" si="12"/>
        <v/>
      </c>
      <c r="O243" s="119"/>
    </row>
    <row r="244" spans="1:15" ht="20.100000000000001" customHeight="1" x14ac:dyDescent="0.25">
      <c r="A244" s="162">
        <v>238</v>
      </c>
      <c r="B244" s="158" t="str">
        <f>IF(Devis!B243="","",Devis!B243)</f>
        <v/>
      </c>
      <c r="C244" s="158" t="str">
        <f>IF(Devis!C243="","",Devis!C243)</f>
        <v/>
      </c>
      <c r="D244" s="158" t="str">
        <f>IF(Devis!D243="","",Devis!D243)</f>
        <v/>
      </c>
      <c r="E244" s="158" t="str">
        <f>IF(Devis!E243="","",Devis!E243)</f>
        <v/>
      </c>
      <c r="F244" s="158" t="str">
        <f>IF(Devis!F243="","",Devis!F243)</f>
        <v/>
      </c>
      <c r="G244" s="160" t="str">
        <f>IF(Devis!G243="","",Devis!G243)</f>
        <v/>
      </c>
      <c r="H244" s="160" t="str">
        <f>IF(Devis!H243="","",Devis!H243)</f>
        <v/>
      </c>
      <c r="I244" s="160" t="str">
        <f>IF(Devis!I243="","",Devis!I243)</f>
        <v/>
      </c>
      <c r="J244" s="117"/>
      <c r="K244" s="259" t="str">
        <f t="shared" si="13"/>
        <v/>
      </c>
      <c r="L244" s="161" t="str">
        <f t="shared" si="14"/>
        <v/>
      </c>
      <c r="M244" s="261" t="str">
        <f t="shared" si="15"/>
        <v/>
      </c>
      <c r="N244" s="262" t="str">
        <f t="shared" si="12"/>
        <v/>
      </c>
      <c r="O244" s="119"/>
    </row>
    <row r="245" spans="1:15" ht="20.100000000000001" customHeight="1" x14ac:dyDescent="0.25">
      <c r="A245" s="162">
        <v>239</v>
      </c>
      <c r="B245" s="158" t="str">
        <f>IF(Devis!B244="","",Devis!B244)</f>
        <v/>
      </c>
      <c r="C245" s="158" t="str">
        <f>IF(Devis!C244="","",Devis!C244)</f>
        <v/>
      </c>
      <c r="D245" s="158" t="str">
        <f>IF(Devis!D244="","",Devis!D244)</f>
        <v/>
      </c>
      <c r="E245" s="158" t="str">
        <f>IF(Devis!E244="","",Devis!E244)</f>
        <v/>
      </c>
      <c r="F245" s="158" t="str">
        <f>IF(Devis!F244="","",Devis!F244)</f>
        <v/>
      </c>
      <c r="G245" s="160" t="str">
        <f>IF(Devis!G244="","",Devis!G244)</f>
        <v/>
      </c>
      <c r="H245" s="160" t="str">
        <f>IF(Devis!H244="","",Devis!H244)</f>
        <v/>
      </c>
      <c r="I245" s="160" t="str">
        <f>IF(Devis!I244="","",Devis!I244)</f>
        <v/>
      </c>
      <c r="J245" s="117"/>
      <c r="K245" s="259" t="str">
        <f t="shared" si="13"/>
        <v/>
      </c>
      <c r="L245" s="161" t="str">
        <f t="shared" si="14"/>
        <v/>
      </c>
      <c r="M245" s="261" t="str">
        <f t="shared" si="15"/>
        <v/>
      </c>
      <c r="N245" s="262" t="str">
        <f t="shared" si="12"/>
        <v/>
      </c>
      <c r="O245" s="119"/>
    </row>
    <row r="246" spans="1:15" ht="20.100000000000001" customHeight="1" x14ac:dyDescent="0.25">
      <c r="A246" s="162">
        <v>240</v>
      </c>
      <c r="B246" s="158" t="str">
        <f>IF(Devis!B245="","",Devis!B245)</f>
        <v/>
      </c>
      <c r="C246" s="158" t="str">
        <f>IF(Devis!C245="","",Devis!C245)</f>
        <v/>
      </c>
      <c r="D246" s="158" t="str">
        <f>IF(Devis!D245="","",Devis!D245)</f>
        <v/>
      </c>
      <c r="E246" s="158" t="str">
        <f>IF(Devis!E245="","",Devis!E245)</f>
        <v/>
      </c>
      <c r="F246" s="158" t="str">
        <f>IF(Devis!F245="","",Devis!F245)</f>
        <v/>
      </c>
      <c r="G246" s="160" t="str">
        <f>IF(Devis!G245="","",Devis!G245)</f>
        <v/>
      </c>
      <c r="H246" s="160" t="str">
        <f>IF(Devis!H245="","",Devis!H245)</f>
        <v/>
      </c>
      <c r="I246" s="160" t="str">
        <f>IF(Devis!I245="","",Devis!I245)</f>
        <v/>
      </c>
      <c r="J246" s="117"/>
      <c r="K246" s="259" t="str">
        <f t="shared" si="13"/>
        <v/>
      </c>
      <c r="L246" s="161" t="str">
        <f t="shared" si="14"/>
        <v/>
      </c>
      <c r="M246" s="261" t="str">
        <f t="shared" si="15"/>
        <v/>
      </c>
      <c r="N246" s="262" t="str">
        <f t="shared" si="12"/>
        <v/>
      </c>
      <c r="O246" s="119"/>
    </row>
    <row r="247" spans="1:15" ht="20.100000000000001" customHeight="1" x14ac:dyDescent="0.25">
      <c r="A247" s="162">
        <v>241</v>
      </c>
      <c r="B247" s="158" t="str">
        <f>IF(Devis!B246="","",Devis!B246)</f>
        <v/>
      </c>
      <c r="C247" s="158" t="str">
        <f>IF(Devis!C246="","",Devis!C246)</f>
        <v/>
      </c>
      <c r="D247" s="158" t="str">
        <f>IF(Devis!D246="","",Devis!D246)</f>
        <v/>
      </c>
      <c r="E247" s="158" t="str">
        <f>IF(Devis!E246="","",Devis!E246)</f>
        <v/>
      </c>
      <c r="F247" s="158" t="str">
        <f>IF(Devis!F246="","",Devis!F246)</f>
        <v/>
      </c>
      <c r="G247" s="160" t="str">
        <f>IF(Devis!G246="","",Devis!G246)</f>
        <v/>
      </c>
      <c r="H247" s="160" t="str">
        <f>IF(Devis!H246="","",Devis!H246)</f>
        <v/>
      </c>
      <c r="I247" s="160" t="str">
        <f>IF(Devis!I246="","",Devis!I246)</f>
        <v/>
      </c>
      <c r="J247" s="117"/>
      <c r="K247" s="259" t="str">
        <f t="shared" si="13"/>
        <v/>
      </c>
      <c r="L247" s="161" t="str">
        <f t="shared" si="14"/>
        <v/>
      </c>
      <c r="M247" s="261" t="str">
        <f t="shared" si="15"/>
        <v/>
      </c>
      <c r="N247" s="262" t="str">
        <f t="shared" si="12"/>
        <v/>
      </c>
      <c r="O247" s="119"/>
    </row>
    <row r="248" spans="1:15" ht="20.100000000000001" customHeight="1" x14ac:dyDescent="0.25">
      <c r="A248" s="162">
        <v>242</v>
      </c>
      <c r="B248" s="158" t="str">
        <f>IF(Devis!B247="","",Devis!B247)</f>
        <v/>
      </c>
      <c r="C248" s="158" t="str">
        <f>IF(Devis!C247="","",Devis!C247)</f>
        <v/>
      </c>
      <c r="D248" s="158" t="str">
        <f>IF(Devis!D247="","",Devis!D247)</f>
        <v/>
      </c>
      <c r="E248" s="158" t="str">
        <f>IF(Devis!E247="","",Devis!E247)</f>
        <v/>
      </c>
      <c r="F248" s="158" t="str">
        <f>IF(Devis!F247="","",Devis!F247)</f>
        <v/>
      </c>
      <c r="G248" s="160" t="str">
        <f>IF(Devis!G247="","",Devis!G247)</f>
        <v/>
      </c>
      <c r="H248" s="160" t="str">
        <f>IF(Devis!H247="","",Devis!H247)</f>
        <v/>
      </c>
      <c r="I248" s="160" t="str">
        <f>IF(Devis!I247="","",Devis!I247)</f>
        <v/>
      </c>
      <c r="J248" s="117"/>
      <c r="K248" s="259" t="str">
        <f t="shared" si="13"/>
        <v/>
      </c>
      <c r="L248" s="161" t="str">
        <f t="shared" si="14"/>
        <v/>
      </c>
      <c r="M248" s="261" t="str">
        <f t="shared" si="15"/>
        <v/>
      </c>
      <c r="N248" s="262" t="str">
        <f t="shared" si="12"/>
        <v/>
      </c>
      <c r="O248" s="119"/>
    </row>
    <row r="249" spans="1:15" ht="20.100000000000001" customHeight="1" x14ac:dyDescent="0.25">
      <c r="A249" s="162">
        <v>243</v>
      </c>
      <c r="B249" s="158" t="str">
        <f>IF(Devis!B248="","",Devis!B248)</f>
        <v/>
      </c>
      <c r="C249" s="158" t="str">
        <f>IF(Devis!C248="","",Devis!C248)</f>
        <v/>
      </c>
      <c r="D249" s="158" t="str">
        <f>IF(Devis!D248="","",Devis!D248)</f>
        <v/>
      </c>
      <c r="E249" s="158" t="str">
        <f>IF(Devis!E248="","",Devis!E248)</f>
        <v/>
      </c>
      <c r="F249" s="158" t="str">
        <f>IF(Devis!F248="","",Devis!F248)</f>
        <v/>
      </c>
      <c r="G249" s="160" t="str">
        <f>IF(Devis!G248="","",Devis!G248)</f>
        <v/>
      </c>
      <c r="H249" s="160" t="str">
        <f>IF(Devis!H248="","",Devis!H248)</f>
        <v/>
      </c>
      <c r="I249" s="160" t="str">
        <f>IF(Devis!I248="","",Devis!I248)</f>
        <v/>
      </c>
      <c r="J249" s="117"/>
      <c r="K249" s="259" t="str">
        <f t="shared" si="13"/>
        <v/>
      </c>
      <c r="L249" s="161" t="str">
        <f t="shared" si="14"/>
        <v/>
      </c>
      <c r="M249" s="261" t="str">
        <f t="shared" si="15"/>
        <v/>
      </c>
      <c r="N249" s="262" t="str">
        <f t="shared" si="12"/>
        <v/>
      </c>
      <c r="O249" s="119"/>
    </row>
    <row r="250" spans="1:15" ht="20.100000000000001" customHeight="1" x14ac:dyDescent="0.25">
      <c r="A250" s="162">
        <v>244</v>
      </c>
      <c r="B250" s="158" t="str">
        <f>IF(Devis!B249="","",Devis!B249)</f>
        <v/>
      </c>
      <c r="C250" s="158" t="str">
        <f>IF(Devis!C249="","",Devis!C249)</f>
        <v/>
      </c>
      <c r="D250" s="158" t="str">
        <f>IF(Devis!D249="","",Devis!D249)</f>
        <v/>
      </c>
      <c r="E250" s="158" t="str">
        <f>IF(Devis!E249="","",Devis!E249)</f>
        <v/>
      </c>
      <c r="F250" s="158" t="str">
        <f>IF(Devis!F249="","",Devis!F249)</f>
        <v/>
      </c>
      <c r="G250" s="160" t="str">
        <f>IF(Devis!G249="","",Devis!G249)</f>
        <v/>
      </c>
      <c r="H250" s="160" t="str">
        <f>IF(Devis!H249="","",Devis!H249)</f>
        <v/>
      </c>
      <c r="I250" s="160" t="str">
        <f>IF(Devis!I249="","",Devis!I249)</f>
        <v/>
      </c>
      <c r="J250" s="117"/>
      <c r="K250" s="259" t="str">
        <f t="shared" si="13"/>
        <v/>
      </c>
      <c r="L250" s="161" t="str">
        <f t="shared" si="14"/>
        <v/>
      </c>
      <c r="M250" s="261" t="str">
        <f t="shared" si="15"/>
        <v/>
      </c>
      <c r="N250" s="262" t="str">
        <f t="shared" si="12"/>
        <v/>
      </c>
      <c r="O250" s="119"/>
    </row>
    <row r="251" spans="1:15" ht="20.100000000000001" customHeight="1" x14ac:dyDescent="0.25">
      <c r="A251" s="162">
        <v>245</v>
      </c>
      <c r="B251" s="158" t="str">
        <f>IF(Devis!B250="","",Devis!B250)</f>
        <v/>
      </c>
      <c r="C251" s="158" t="str">
        <f>IF(Devis!C250="","",Devis!C250)</f>
        <v/>
      </c>
      <c r="D251" s="158" t="str">
        <f>IF(Devis!D250="","",Devis!D250)</f>
        <v/>
      </c>
      <c r="E251" s="158" t="str">
        <f>IF(Devis!E250="","",Devis!E250)</f>
        <v/>
      </c>
      <c r="F251" s="158" t="str">
        <f>IF(Devis!F250="","",Devis!F250)</f>
        <v/>
      </c>
      <c r="G251" s="160" t="str">
        <f>IF(Devis!G250="","",Devis!G250)</f>
        <v/>
      </c>
      <c r="H251" s="160" t="str">
        <f>IF(Devis!H250="","",Devis!H250)</f>
        <v/>
      </c>
      <c r="I251" s="160" t="str">
        <f>IF(Devis!I250="","",Devis!I250)</f>
        <v/>
      </c>
      <c r="J251" s="117"/>
      <c r="K251" s="259" t="str">
        <f t="shared" si="13"/>
        <v/>
      </c>
      <c r="L251" s="161" t="str">
        <f t="shared" si="14"/>
        <v/>
      </c>
      <c r="M251" s="261" t="str">
        <f t="shared" si="15"/>
        <v/>
      </c>
      <c r="N251" s="262" t="str">
        <f t="shared" si="12"/>
        <v/>
      </c>
      <c r="O251" s="119"/>
    </row>
    <row r="252" spans="1:15" ht="20.100000000000001" customHeight="1" x14ac:dyDescent="0.25">
      <c r="A252" s="162">
        <v>246</v>
      </c>
      <c r="B252" s="158" t="str">
        <f>IF(Devis!B251="","",Devis!B251)</f>
        <v/>
      </c>
      <c r="C252" s="158" t="str">
        <f>IF(Devis!C251="","",Devis!C251)</f>
        <v/>
      </c>
      <c r="D252" s="158" t="str">
        <f>IF(Devis!D251="","",Devis!D251)</f>
        <v/>
      </c>
      <c r="E252" s="158" t="str">
        <f>IF(Devis!E251="","",Devis!E251)</f>
        <v/>
      </c>
      <c r="F252" s="158" t="str">
        <f>IF(Devis!F251="","",Devis!F251)</f>
        <v/>
      </c>
      <c r="G252" s="160" t="str">
        <f>IF(Devis!G251="","",Devis!G251)</f>
        <v/>
      </c>
      <c r="H252" s="160" t="str">
        <f>IF(Devis!H251="","",Devis!H251)</f>
        <v/>
      </c>
      <c r="I252" s="160" t="str">
        <f>IF(Devis!I251="","",Devis!I251)</f>
        <v/>
      </c>
      <c r="J252" s="117"/>
      <c r="K252" s="259" t="str">
        <f t="shared" si="13"/>
        <v/>
      </c>
      <c r="L252" s="161" t="str">
        <f t="shared" si="14"/>
        <v/>
      </c>
      <c r="M252" s="261" t="str">
        <f t="shared" si="15"/>
        <v/>
      </c>
      <c r="N252" s="262" t="str">
        <f t="shared" si="12"/>
        <v/>
      </c>
      <c r="O252" s="119"/>
    </row>
    <row r="253" spans="1:15" ht="20.100000000000001" customHeight="1" x14ac:dyDescent="0.25">
      <c r="A253" s="162">
        <v>247</v>
      </c>
      <c r="B253" s="158" t="str">
        <f>IF(Devis!B252="","",Devis!B252)</f>
        <v/>
      </c>
      <c r="C253" s="158" t="str">
        <f>IF(Devis!C252="","",Devis!C252)</f>
        <v/>
      </c>
      <c r="D253" s="158" t="str">
        <f>IF(Devis!D252="","",Devis!D252)</f>
        <v/>
      </c>
      <c r="E253" s="158" t="str">
        <f>IF(Devis!E252="","",Devis!E252)</f>
        <v/>
      </c>
      <c r="F253" s="158" t="str">
        <f>IF(Devis!F252="","",Devis!F252)</f>
        <v/>
      </c>
      <c r="G253" s="160" t="str">
        <f>IF(Devis!G252="","",Devis!G252)</f>
        <v/>
      </c>
      <c r="H253" s="160" t="str">
        <f>IF(Devis!H252="","",Devis!H252)</f>
        <v/>
      </c>
      <c r="I253" s="160" t="str">
        <f>IF(Devis!I252="","",Devis!I252)</f>
        <v/>
      </c>
      <c r="J253" s="117"/>
      <c r="K253" s="259" t="str">
        <f t="shared" si="13"/>
        <v/>
      </c>
      <c r="L253" s="161" t="str">
        <f t="shared" si="14"/>
        <v/>
      </c>
      <c r="M253" s="261" t="str">
        <f t="shared" si="15"/>
        <v/>
      </c>
      <c r="N253" s="262" t="str">
        <f t="shared" si="12"/>
        <v/>
      </c>
      <c r="O253" s="119"/>
    </row>
    <row r="254" spans="1:15" ht="20.100000000000001" customHeight="1" x14ac:dyDescent="0.25">
      <c r="A254" s="162">
        <v>248</v>
      </c>
      <c r="B254" s="158" t="str">
        <f>IF(Devis!B253="","",Devis!B253)</f>
        <v/>
      </c>
      <c r="C254" s="158" t="str">
        <f>IF(Devis!C253="","",Devis!C253)</f>
        <v/>
      </c>
      <c r="D254" s="158" t="str">
        <f>IF(Devis!D253="","",Devis!D253)</f>
        <v/>
      </c>
      <c r="E254" s="158" t="str">
        <f>IF(Devis!E253="","",Devis!E253)</f>
        <v/>
      </c>
      <c r="F254" s="158" t="str">
        <f>IF(Devis!F253="","",Devis!F253)</f>
        <v/>
      </c>
      <c r="G254" s="160" t="str">
        <f>IF(Devis!G253="","",Devis!G253)</f>
        <v/>
      </c>
      <c r="H254" s="160" t="str">
        <f>IF(Devis!H253="","",Devis!H253)</f>
        <v/>
      </c>
      <c r="I254" s="160" t="str">
        <f>IF(Devis!I253="","",Devis!I253)</f>
        <v/>
      </c>
      <c r="J254" s="117"/>
      <c r="K254" s="259" t="str">
        <f t="shared" si="13"/>
        <v/>
      </c>
      <c r="L254" s="161" t="str">
        <f t="shared" si="14"/>
        <v/>
      </c>
      <c r="M254" s="261" t="str">
        <f t="shared" si="15"/>
        <v/>
      </c>
      <c r="N254" s="262" t="str">
        <f t="shared" si="12"/>
        <v/>
      </c>
      <c r="O254" s="119"/>
    </row>
    <row r="255" spans="1:15" ht="20.100000000000001" customHeight="1" x14ac:dyDescent="0.25">
      <c r="A255" s="162">
        <v>249</v>
      </c>
      <c r="B255" s="158" t="str">
        <f>IF(Devis!B254="","",Devis!B254)</f>
        <v/>
      </c>
      <c r="C255" s="158" t="str">
        <f>IF(Devis!C254="","",Devis!C254)</f>
        <v/>
      </c>
      <c r="D255" s="158" t="str">
        <f>IF(Devis!D254="","",Devis!D254)</f>
        <v/>
      </c>
      <c r="E255" s="158" t="str">
        <f>IF(Devis!E254="","",Devis!E254)</f>
        <v/>
      </c>
      <c r="F255" s="158" t="str">
        <f>IF(Devis!F254="","",Devis!F254)</f>
        <v/>
      </c>
      <c r="G255" s="160" t="str">
        <f>IF(Devis!G254="","",Devis!G254)</f>
        <v/>
      </c>
      <c r="H255" s="160" t="str">
        <f>IF(Devis!H254="","",Devis!H254)</f>
        <v/>
      </c>
      <c r="I255" s="160" t="str">
        <f>IF(Devis!I254="","",Devis!I254)</f>
        <v/>
      </c>
      <c r="J255" s="117"/>
      <c r="K255" s="259" t="str">
        <f t="shared" si="13"/>
        <v/>
      </c>
      <c r="L255" s="161" t="str">
        <f t="shared" si="14"/>
        <v/>
      </c>
      <c r="M255" s="261" t="str">
        <f t="shared" si="15"/>
        <v/>
      </c>
      <c r="N255" s="262" t="str">
        <f t="shared" si="12"/>
        <v/>
      </c>
      <c r="O255" s="119"/>
    </row>
    <row r="256" spans="1:15" ht="20.100000000000001" customHeight="1" x14ac:dyDescent="0.25">
      <c r="A256" s="162">
        <v>250</v>
      </c>
      <c r="B256" s="158" t="str">
        <f>IF(Devis!B255="","",Devis!B255)</f>
        <v/>
      </c>
      <c r="C256" s="158" t="str">
        <f>IF(Devis!C255="","",Devis!C255)</f>
        <v/>
      </c>
      <c r="D256" s="158" t="str">
        <f>IF(Devis!D255="","",Devis!D255)</f>
        <v/>
      </c>
      <c r="E256" s="158" t="str">
        <f>IF(Devis!E255="","",Devis!E255)</f>
        <v/>
      </c>
      <c r="F256" s="158" t="str">
        <f>IF(Devis!F255="","",Devis!F255)</f>
        <v/>
      </c>
      <c r="G256" s="160" t="str">
        <f>IF(Devis!G255="","",Devis!G255)</f>
        <v/>
      </c>
      <c r="H256" s="160" t="str">
        <f>IF(Devis!H255="","",Devis!H255)</f>
        <v/>
      </c>
      <c r="I256" s="160" t="str">
        <f>IF(Devis!I255="","",Devis!I255)</f>
        <v/>
      </c>
      <c r="J256" s="117"/>
      <c r="K256" s="259" t="str">
        <f t="shared" si="13"/>
        <v/>
      </c>
      <c r="L256" s="161" t="str">
        <f t="shared" si="14"/>
        <v/>
      </c>
      <c r="M256" s="261" t="str">
        <f t="shared" si="15"/>
        <v/>
      </c>
      <c r="N256" s="262" t="str">
        <f t="shared" si="12"/>
        <v/>
      </c>
      <c r="O256" s="119"/>
    </row>
    <row r="257" spans="1:15" ht="20.100000000000001" customHeight="1" x14ac:dyDescent="0.25">
      <c r="A257" s="162">
        <v>251</v>
      </c>
      <c r="B257" s="158" t="str">
        <f>IF(Devis!B256="","",Devis!B256)</f>
        <v/>
      </c>
      <c r="C257" s="158" t="str">
        <f>IF(Devis!C256="","",Devis!C256)</f>
        <v/>
      </c>
      <c r="D257" s="158" t="str">
        <f>IF(Devis!D256="","",Devis!D256)</f>
        <v/>
      </c>
      <c r="E257" s="158" t="str">
        <f>IF(Devis!E256="","",Devis!E256)</f>
        <v/>
      </c>
      <c r="F257" s="158" t="str">
        <f>IF(Devis!F256="","",Devis!F256)</f>
        <v/>
      </c>
      <c r="G257" s="160" t="str">
        <f>IF(Devis!G256="","",Devis!G256)</f>
        <v/>
      </c>
      <c r="H257" s="160" t="str">
        <f>IF(Devis!H256="","",Devis!H256)</f>
        <v/>
      </c>
      <c r="I257" s="160" t="str">
        <f>IF(Devis!I256="","",Devis!I256)</f>
        <v/>
      </c>
      <c r="J257" s="117"/>
      <c r="K257" s="259" t="str">
        <f t="shared" si="13"/>
        <v/>
      </c>
      <c r="L257" s="161" t="str">
        <f t="shared" si="14"/>
        <v/>
      </c>
      <c r="M257" s="261" t="str">
        <f t="shared" si="15"/>
        <v/>
      </c>
      <c r="N257" s="262" t="str">
        <f t="shared" si="12"/>
        <v/>
      </c>
      <c r="O257" s="119"/>
    </row>
    <row r="258" spans="1:15" ht="20.100000000000001" customHeight="1" x14ac:dyDescent="0.25">
      <c r="A258" s="162">
        <v>252</v>
      </c>
      <c r="B258" s="158" t="str">
        <f>IF(Devis!B257="","",Devis!B257)</f>
        <v/>
      </c>
      <c r="C258" s="158" t="str">
        <f>IF(Devis!C257="","",Devis!C257)</f>
        <v/>
      </c>
      <c r="D258" s="158" t="str">
        <f>IF(Devis!D257="","",Devis!D257)</f>
        <v/>
      </c>
      <c r="E258" s="158" t="str">
        <f>IF(Devis!E257="","",Devis!E257)</f>
        <v/>
      </c>
      <c r="F258" s="158" t="str">
        <f>IF(Devis!F257="","",Devis!F257)</f>
        <v/>
      </c>
      <c r="G258" s="160" t="str">
        <f>IF(Devis!G257="","",Devis!G257)</f>
        <v/>
      </c>
      <c r="H258" s="160" t="str">
        <f>IF(Devis!H257="","",Devis!H257)</f>
        <v/>
      </c>
      <c r="I258" s="160" t="str">
        <f>IF(Devis!I257="","",Devis!I257)</f>
        <v/>
      </c>
      <c r="J258" s="117"/>
      <c r="K258" s="259" t="str">
        <f t="shared" si="13"/>
        <v/>
      </c>
      <c r="L258" s="161" t="str">
        <f t="shared" si="14"/>
        <v/>
      </c>
      <c r="M258" s="261" t="str">
        <f t="shared" si="15"/>
        <v/>
      </c>
      <c r="N258" s="262" t="str">
        <f t="shared" si="12"/>
        <v/>
      </c>
      <c r="O258" s="119"/>
    </row>
    <row r="259" spans="1:15" ht="20.100000000000001" customHeight="1" x14ac:dyDescent="0.25">
      <c r="A259" s="162">
        <v>253</v>
      </c>
      <c r="B259" s="158" t="str">
        <f>IF(Devis!B258="","",Devis!B258)</f>
        <v/>
      </c>
      <c r="C259" s="158" t="str">
        <f>IF(Devis!C258="","",Devis!C258)</f>
        <v/>
      </c>
      <c r="D259" s="158" t="str">
        <f>IF(Devis!D258="","",Devis!D258)</f>
        <v/>
      </c>
      <c r="E259" s="158" t="str">
        <f>IF(Devis!E258="","",Devis!E258)</f>
        <v/>
      </c>
      <c r="F259" s="158" t="str">
        <f>IF(Devis!F258="","",Devis!F258)</f>
        <v/>
      </c>
      <c r="G259" s="160" t="str">
        <f>IF(Devis!G258="","",Devis!G258)</f>
        <v/>
      </c>
      <c r="H259" s="160" t="str">
        <f>IF(Devis!H258="","",Devis!H258)</f>
        <v/>
      </c>
      <c r="I259" s="160" t="str">
        <f>IF(Devis!I258="","",Devis!I258)</f>
        <v/>
      </c>
      <c r="J259" s="117"/>
      <c r="K259" s="259" t="str">
        <f t="shared" si="13"/>
        <v/>
      </c>
      <c r="L259" s="161" t="str">
        <f t="shared" si="14"/>
        <v/>
      </c>
      <c r="M259" s="261" t="str">
        <f t="shared" si="15"/>
        <v/>
      </c>
      <c r="N259" s="262" t="str">
        <f t="shared" si="12"/>
        <v/>
      </c>
      <c r="O259" s="119"/>
    </row>
    <row r="260" spans="1:15" ht="20.100000000000001" customHeight="1" x14ac:dyDescent="0.25">
      <c r="A260" s="162">
        <v>254</v>
      </c>
      <c r="B260" s="158" t="str">
        <f>IF(Devis!B259="","",Devis!B259)</f>
        <v/>
      </c>
      <c r="C260" s="158" t="str">
        <f>IF(Devis!C259="","",Devis!C259)</f>
        <v/>
      </c>
      <c r="D260" s="158" t="str">
        <f>IF(Devis!D259="","",Devis!D259)</f>
        <v/>
      </c>
      <c r="E260" s="158" t="str">
        <f>IF(Devis!E259="","",Devis!E259)</f>
        <v/>
      </c>
      <c r="F260" s="158" t="str">
        <f>IF(Devis!F259="","",Devis!F259)</f>
        <v/>
      </c>
      <c r="G260" s="160" t="str">
        <f>IF(Devis!G259="","",Devis!G259)</f>
        <v/>
      </c>
      <c r="H260" s="160" t="str">
        <f>IF(Devis!H259="","",Devis!H259)</f>
        <v/>
      </c>
      <c r="I260" s="160" t="str">
        <f>IF(Devis!I259="","",Devis!I259)</f>
        <v/>
      </c>
      <c r="J260" s="117"/>
      <c r="K260" s="259" t="str">
        <f t="shared" si="13"/>
        <v/>
      </c>
      <c r="L260" s="161" t="str">
        <f t="shared" si="14"/>
        <v/>
      </c>
      <c r="M260" s="261" t="str">
        <f t="shared" si="15"/>
        <v/>
      </c>
      <c r="N260" s="262" t="str">
        <f t="shared" si="12"/>
        <v/>
      </c>
      <c r="O260" s="119"/>
    </row>
    <row r="261" spans="1:15" ht="20.100000000000001" customHeight="1" x14ac:dyDescent="0.25">
      <c r="A261" s="162">
        <v>255</v>
      </c>
      <c r="B261" s="158" t="str">
        <f>IF(Devis!B260="","",Devis!B260)</f>
        <v/>
      </c>
      <c r="C261" s="158" t="str">
        <f>IF(Devis!C260="","",Devis!C260)</f>
        <v/>
      </c>
      <c r="D261" s="158" t="str">
        <f>IF(Devis!D260="","",Devis!D260)</f>
        <v/>
      </c>
      <c r="E261" s="158" t="str">
        <f>IF(Devis!E260="","",Devis!E260)</f>
        <v/>
      </c>
      <c r="F261" s="158" t="str">
        <f>IF(Devis!F260="","",Devis!F260)</f>
        <v/>
      </c>
      <c r="G261" s="160" t="str">
        <f>IF(Devis!G260="","",Devis!G260)</f>
        <v/>
      </c>
      <c r="H261" s="160" t="str">
        <f>IF(Devis!H260="","",Devis!H260)</f>
        <v/>
      </c>
      <c r="I261" s="160" t="str">
        <f>IF(Devis!I260="","",Devis!I260)</f>
        <v/>
      </c>
      <c r="J261" s="117"/>
      <c r="K261" s="259" t="str">
        <f t="shared" si="13"/>
        <v/>
      </c>
      <c r="L261" s="161" t="str">
        <f t="shared" si="14"/>
        <v/>
      </c>
      <c r="M261" s="261" t="str">
        <f t="shared" si="15"/>
        <v/>
      </c>
      <c r="N261" s="262" t="str">
        <f t="shared" si="12"/>
        <v/>
      </c>
      <c r="O261" s="119"/>
    </row>
    <row r="262" spans="1:15" ht="20.100000000000001" customHeight="1" x14ac:dyDescent="0.25">
      <c r="A262" s="162">
        <v>256</v>
      </c>
      <c r="B262" s="158" t="str">
        <f>IF(Devis!B261="","",Devis!B261)</f>
        <v/>
      </c>
      <c r="C262" s="158" t="str">
        <f>IF(Devis!C261="","",Devis!C261)</f>
        <v/>
      </c>
      <c r="D262" s="158" t="str">
        <f>IF(Devis!D261="","",Devis!D261)</f>
        <v/>
      </c>
      <c r="E262" s="158" t="str">
        <f>IF(Devis!E261="","",Devis!E261)</f>
        <v/>
      </c>
      <c r="F262" s="158" t="str">
        <f>IF(Devis!F261="","",Devis!F261)</f>
        <v/>
      </c>
      <c r="G262" s="160" t="str">
        <f>IF(Devis!G261="","",Devis!G261)</f>
        <v/>
      </c>
      <c r="H262" s="160" t="str">
        <f>IF(Devis!H261="","",Devis!H261)</f>
        <v/>
      </c>
      <c r="I262" s="160" t="str">
        <f>IF(Devis!I261="","",Devis!I261)</f>
        <v/>
      </c>
      <c r="J262" s="117"/>
      <c r="K262" s="259" t="str">
        <f t="shared" si="13"/>
        <v/>
      </c>
      <c r="L262" s="161" t="str">
        <f t="shared" si="14"/>
        <v/>
      </c>
      <c r="M262" s="261" t="str">
        <f t="shared" si="15"/>
        <v/>
      </c>
      <c r="N262" s="262" t="str">
        <f t="shared" si="12"/>
        <v/>
      </c>
      <c r="O262" s="119"/>
    </row>
    <row r="263" spans="1:15" ht="20.100000000000001" customHeight="1" x14ac:dyDescent="0.25">
      <c r="A263" s="162">
        <v>257</v>
      </c>
      <c r="B263" s="158" t="str">
        <f>IF(Devis!B262="","",Devis!B262)</f>
        <v/>
      </c>
      <c r="C263" s="158" t="str">
        <f>IF(Devis!C262="","",Devis!C262)</f>
        <v/>
      </c>
      <c r="D263" s="158" t="str">
        <f>IF(Devis!D262="","",Devis!D262)</f>
        <v/>
      </c>
      <c r="E263" s="158" t="str">
        <f>IF(Devis!E262="","",Devis!E262)</f>
        <v/>
      </c>
      <c r="F263" s="158" t="str">
        <f>IF(Devis!F262="","",Devis!F262)</f>
        <v/>
      </c>
      <c r="G263" s="160" t="str">
        <f>IF(Devis!G262="","",Devis!G262)</f>
        <v/>
      </c>
      <c r="H263" s="160" t="str">
        <f>IF(Devis!H262="","",Devis!H262)</f>
        <v/>
      </c>
      <c r="I263" s="160" t="str">
        <f>IF(Devis!I262="","",Devis!I262)</f>
        <v/>
      </c>
      <c r="J263" s="117"/>
      <c r="K263" s="259" t="str">
        <f t="shared" si="13"/>
        <v/>
      </c>
      <c r="L263" s="161" t="str">
        <f t="shared" si="14"/>
        <v/>
      </c>
      <c r="M263" s="261" t="str">
        <f t="shared" si="15"/>
        <v/>
      </c>
      <c r="N263" s="262" t="str">
        <f t="shared" ref="N263:N326" si="16">IF($M263&gt;$J263,"Le montant raisonnable ne peux pas etre supérieur au montant éligible","")</f>
        <v/>
      </c>
      <c r="O263" s="119"/>
    </row>
    <row r="264" spans="1:15" ht="20.100000000000001" customHeight="1" x14ac:dyDescent="0.25">
      <c r="A264" s="162">
        <v>258</v>
      </c>
      <c r="B264" s="158" t="str">
        <f>IF(Devis!B263="","",Devis!B263)</f>
        <v/>
      </c>
      <c r="C264" s="158" t="str">
        <f>IF(Devis!C263="","",Devis!C263)</f>
        <v/>
      </c>
      <c r="D264" s="158" t="str">
        <f>IF(Devis!D263="","",Devis!D263)</f>
        <v/>
      </c>
      <c r="E264" s="158" t="str">
        <f>IF(Devis!E263="","",Devis!E263)</f>
        <v/>
      </c>
      <c r="F264" s="158" t="str">
        <f>IF(Devis!F263="","",Devis!F263)</f>
        <v/>
      </c>
      <c r="G264" s="160" t="str">
        <f>IF(Devis!G263="","",Devis!G263)</f>
        <v/>
      </c>
      <c r="H264" s="160" t="str">
        <f>IF(Devis!H263="","",Devis!H263)</f>
        <v/>
      </c>
      <c r="I264" s="160" t="str">
        <f>IF(Devis!I263="","",Devis!I263)</f>
        <v/>
      </c>
      <c r="J264" s="117"/>
      <c r="K264" s="259" t="str">
        <f t="shared" ref="K264:K327" si="17">IF($J264="","",IF($J264&gt;MAX($G264:$I264),"Le montant éligible ne peut etre supérieur au montant présenté",""))</f>
        <v/>
      </c>
      <c r="L264" s="161" t="str">
        <f t="shared" ref="L264:L327" si="18">IF(J264="","",MIN(G264,H264,I264)*1.15)</f>
        <v/>
      </c>
      <c r="M264" s="261" t="str">
        <f t="shared" ref="M264:M327" si="19">IF(J264="","",MIN($L264,J264))</f>
        <v/>
      </c>
      <c r="N264" s="262" t="str">
        <f t="shared" si="16"/>
        <v/>
      </c>
      <c r="O264" s="119"/>
    </row>
    <row r="265" spans="1:15" ht="20.100000000000001" customHeight="1" x14ac:dyDescent="0.25">
      <c r="A265" s="162">
        <v>259</v>
      </c>
      <c r="B265" s="158" t="str">
        <f>IF(Devis!B264="","",Devis!B264)</f>
        <v/>
      </c>
      <c r="C265" s="158" t="str">
        <f>IF(Devis!C264="","",Devis!C264)</f>
        <v/>
      </c>
      <c r="D265" s="158" t="str">
        <f>IF(Devis!D264="","",Devis!D264)</f>
        <v/>
      </c>
      <c r="E265" s="158" t="str">
        <f>IF(Devis!E264="","",Devis!E264)</f>
        <v/>
      </c>
      <c r="F265" s="158" t="str">
        <f>IF(Devis!F264="","",Devis!F264)</f>
        <v/>
      </c>
      <c r="G265" s="160" t="str">
        <f>IF(Devis!G264="","",Devis!G264)</f>
        <v/>
      </c>
      <c r="H265" s="160" t="str">
        <f>IF(Devis!H264="","",Devis!H264)</f>
        <v/>
      </c>
      <c r="I265" s="160" t="str">
        <f>IF(Devis!I264="","",Devis!I264)</f>
        <v/>
      </c>
      <c r="J265" s="117"/>
      <c r="K265" s="259" t="str">
        <f t="shared" si="17"/>
        <v/>
      </c>
      <c r="L265" s="161" t="str">
        <f t="shared" si="18"/>
        <v/>
      </c>
      <c r="M265" s="261" t="str">
        <f t="shared" si="19"/>
        <v/>
      </c>
      <c r="N265" s="262" t="str">
        <f t="shared" si="16"/>
        <v/>
      </c>
      <c r="O265" s="119"/>
    </row>
    <row r="266" spans="1:15" ht="20.100000000000001" customHeight="1" x14ac:dyDescent="0.25">
      <c r="A266" s="162">
        <v>260</v>
      </c>
      <c r="B266" s="158" t="str">
        <f>IF(Devis!B265="","",Devis!B265)</f>
        <v/>
      </c>
      <c r="C266" s="158" t="str">
        <f>IF(Devis!C265="","",Devis!C265)</f>
        <v/>
      </c>
      <c r="D266" s="158" t="str">
        <f>IF(Devis!D265="","",Devis!D265)</f>
        <v/>
      </c>
      <c r="E266" s="158" t="str">
        <f>IF(Devis!E265="","",Devis!E265)</f>
        <v/>
      </c>
      <c r="F266" s="158" t="str">
        <f>IF(Devis!F265="","",Devis!F265)</f>
        <v/>
      </c>
      <c r="G266" s="160" t="str">
        <f>IF(Devis!G265="","",Devis!G265)</f>
        <v/>
      </c>
      <c r="H266" s="160" t="str">
        <f>IF(Devis!H265="","",Devis!H265)</f>
        <v/>
      </c>
      <c r="I266" s="160" t="str">
        <f>IF(Devis!I265="","",Devis!I265)</f>
        <v/>
      </c>
      <c r="J266" s="117"/>
      <c r="K266" s="259" t="str">
        <f t="shared" si="17"/>
        <v/>
      </c>
      <c r="L266" s="161" t="str">
        <f t="shared" si="18"/>
        <v/>
      </c>
      <c r="M266" s="261" t="str">
        <f t="shared" si="19"/>
        <v/>
      </c>
      <c r="N266" s="262" t="str">
        <f t="shared" si="16"/>
        <v/>
      </c>
      <c r="O266" s="119"/>
    </row>
    <row r="267" spans="1:15" ht="20.100000000000001" customHeight="1" x14ac:dyDescent="0.25">
      <c r="A267" s="162">
        <v>261</v>
      </c>
      <c r="B267" s="158" t="str">
        <f>IF(Devis!B266="","",Devis!B266)</f>
        <v/>
      </c>
      <c r="C267" s="158" t="str">
        <f>IF(Devis!C266="","",Devis!C266)</f>
        <v/>
      </c>
      <c r="D267" s="158" t="str">
        <f>IF(Devis!D266="","",Devis!D266)</f>
        <v/>
      </c>
      <c r="E267" s="158" t="str">
        <f>IF(Devis!E266="","",Devis!E266)</f>
        <v/>
      </c>
      <c r="F267" s="158" t="str">
        <f>IF(Devis!F266="","",Devis!F266)</f>
        <v/>
      </c>
      <c r="G267" s="160" t="str">
        <f>IF(Devis!G266="","",Devis!G266)</f>
        <v/>
      </c>
      <c r="H267" s="160" t="str">
        <f>IF(Devis!H266="","",Devis!H266)</f>
        <v/>
      </c>
      <c r="I267" s="160" t="str">
        <f>IF(Devis!I266="","",Devis!I266)</f>
        <v/>
      </c>
      <c r="J267" s="117"/>
      <c r="K267" s="259" t="str">
        <f t="shared" si="17"/>
        <v/>
      </c>
      <c r="L267" s="161" t="str">
        <f t="shared" si="18"/>
        <v/>
      </c>
      <c r="M267" s="261" t="str">
        <f t="shared" si="19"/>
        <v/>
      </c>
      <c r="N267" s="262" t="str">
        <f t="shared" si="16"/>
        <v/>
      </c>
      <c r="O267" s="119"/>
    </row>
    <row r="268" spans="1:15" ht="20.100000000000001" customHeight="1" x14ac:dyDescent="0.25">
      <c r="A268" s="162">
        <v>262</v>
      </c>
      <c r="B268" s="158" t="str">
        <f>IF(Devis!B267="","",Devis!B267)</f>
        <v/>
      </c>
      <c r="C268" s="158" t="str">
        <f>IF(Devis!C267="","",Devis!C267)</f>
        <v/>
      </c>
      <c r="D268" s="158" t="str">
        <f>IF(Devis!D267="","",Devis!D267)</f>
        <v/>
      </c>
      <c r="E268" s="158" t="str">
        <f>IF(Devis!E267="","",Devis!E267)</f>
        <v/>
      </c>
      <c r="F268" s="158" t="str">
        <f>IF(Devis!F267="","",Devis!F267)</f>
        <v/>
      </c>
      <c r="G268" s="160" t="str">
        <f>IF(Devis!G267="","",Devis!G267)</f>
        <v/>
      </c>
      <c r="H268" s="160" t="str">
        <f>IF(Devis!H267="","",Devis!H267)</f>
        <v/>
      </c>
      <c r="I268" s="160" t="str">
        <f>IF(Devis!I267="","",Devis!I267)</f>
        <v/>
      </c>
      <c r="J268" s="117"/>
      <c r="K268" s="259" t="str">
        <f t="shared" si="17"/>
        <v/>
      </c>
      <c r="L268" s="161" t="str">
        <f t="shared" si="18"/>
        <v/>
      </c>
      <c r="M268" s="261" t="str">
        <f t="shared" si="19"/>
        <v/>
      </c>
      <c r="N268" s="262" t="str">
        <f t="shared" si="16"/>
        <v/>
      </c>
      <c r="O268" s="119"/>
    </row>
    <row r="269" spans="1:15" ht="20.100000000000001" customHeight="1" x14ac:dyDescent="0.25">
      <c r="A269" s="162">
        <v>263</v>
      </c>
      <c r="B269" s="158" t="str">
        <f>IF(Devis!B268="","",Devis!B268)</f>
        <v/>
      </c>
      <c r="C269" s="158" t="str">
        <f>IF(Devis!C268="","",Devis!C268)</f>
        <v/>
      </c>
      <c r="D269" s="158" t="str">
        <f>IF(Devis!D268="","",Devis!D268)</f>
        <v/>
      </c>
      <c r="E269" s="158" t="str">
        <f>IF(Devis!E268="","",Devis!E268)</f>
        <v/>
      </c>
      <c r="F269" s="158" t="str">
        <f>IF(Devis!F268="","",Devis!F268)</f>
        <v/>
      </c>
      <c r="G269" s="160" t="str">
        <f>IF(Devis!G268="","",Devis!G268)</f>
        <v/>
      </c>
      <c r="H269" s="160" t="str">
        <f>IF(Devis!H268="","",Devis!H268)</f>
        <v/>
      </c>
      <c r="I269" s="160" t="str">
        <f>IF(Devis!I268="","",Devis!I268)</f>
        <v/>
      </c>
      <c r="J269" s="117"/>
      <c r="K269" s="259" t="str">
        <f t="shared" si="17"/>
        <v/>
      </c>
      <c r="L269" s="161" t="str">
        <f t="shared" si="18"/>
        <v/>
      </c>
      <c r="M269" s="261" t="str">
        <f t="shared" si="19"/>
        <v/>
      </c>
      <c r="N269" s="262" t="str">
        <f t="shared" si="16"/>
        <v/>
      </c>
      <c r="O269" s="119"/>
    </row>
    <row r="270" spans="1:15" ht="20.100000000000001" customHeight="1" x14ac:dyDescent="0.25">
      <c r="A270" s="162">
        <v>264</v>
      </c>
      <c r="B270" s="158" t="str">
        <f>IF(Devis!B269="","",Devis!B269)</f>
        <v/>
      </c>
      <c r="C270" s="158" t="str">
        <f>IF(Devis!C269="","",Devis!C269)</f>
        <v/>
      </c>
      <c r="D270" s="158" t="str">
        <f>IF(Devis!D269="","",Devis!D269)</f>
        <v/>
      </c>
      <c r="E270" s="158" t="str">
        <f>IF(Devis!E269="","",Devis!E269)</f>
        <v/>
      </c>
      <c r="F270" s="158" t="str">
        <f>IF(Devis!F269="","",Devis!F269)</f>
        <v/>
      </c>
      <c r="G270" s="160" t="str">
        <f>IF(Devis!G269="","",Devis!G269)</f>
        <v/>
      </c>
      <c r="H270" s="160" t="str">
        <f>IF(Devis!H269="","",Devis!H269)</f>
        <v/>
      </c>
      <c r="I270" s="160" t="str">
        <f>IF(Devis!I269="","",Devis!I269)</f>
        <v/>
      </c>
      <c r="J270" s="117"/>
      <c r="K270" s="259" t="str">
        <f t="shared" si="17"/>
        <v/>
      </c>
      <c r="L270" s="161" t="str">
        <f t="shared" si="18"/>
        <v/>
      </c>
      <c r="M270" s="261" t="str">
        <f t="shared" si="19"/>
        <v/>
      </c>
      <c r="N270" s="262" t="str">
        <f t="shared" si="16"/>
        <v/>
      </c>
      <c r="O270" s="119"/>
    </row>
    <row r="271" spans="1:15" ht="20.100000000000001" customHeight="1" x14ac:dyDescent="0.25">
      <c r="A271" s="162">
        <v>265</v>
      </c>
      <c r="B271" s="158" t="str">
        <f>IF(Devis!B270="","",Devis!B270)</f>
        <v/>
      </c>
      <c r="C271" s="158" t="str">
        <f>IF(Devis!C270="","",Devis!C270)</f>
        <v/>
      </c>
      <c r="D271" s="158" t="str">
        <f>IF(Devis!D270="","",Devis!D270)</f>
        <v/>
      </c>
      <c r="E271" s="158" t="str">
        <f>IF(Devis!E270="","",Devis!E270)</f>
        <v/>
      </c>
      <c r="F271" s="158" t="str">
        <f>IF(Devis!F270="","",Devis!F270)</f>
        <v/>
      </c>
      <c r="G271" s="160" t="str">
        <f>IF(Devis!G270="","",Devis!G270)</f>
        <v/>
      </c>
      <c r="H271" s="160" t="str">
        <f>IF(Devis!H270="","",Devis!H270)</f>
        <v/>
      </c>
      <c r="I271" s="160" t="str">
        <f>IF(Devis!I270="","",Devis!I270)</f>
        <v/>
      </c>
      <c r="J271" s="117"/>
      <c r="K271" s="259" t="str">
        <f t="shared" si="17"/>
        <v/>
      </c>
      <c r="L271" s="161" t="str">
        <f t="shared" si="18"/>
        <v/>
      </c>
      <c r="M271" s="261" t="str">
        <f t="shared" si="19"/>
        <v/>
      </c>
      <c r="N271" s="262" t="str">
        <f t="shared" si="16"/>
        <v/>
      </c>
      <c r="O271" s="119"/>
    </row>
    <row r="272" spans="1:15" ht="20.100000000000001" customHeight="1" x14ac:dyDescent="0.25">
      <c r="A272" s="162">
        <v>266</v>
      </c>
      <c r="B272" s="158" t="str">
        <f>IF(Devis!B271="","",Devis!B271)</f>
        <v/>
      </c>
      <c r="C272" s="158" t="str">
        <f>IF(Devis!C271="","",Devis!C271)</f>
        <v/>
      </c>
      <c r="D272" s="158" t="str">
        <f>IF(Devis!D271="","",Devis!D271)</f>
        <v/>
      </c>
      <c r="E272" s="158" t="str">
        <f>IF(Devis!E271="","",Devis!E271)</f>
        <v/>
      </c>
      <c r="F272" s="158" t="str">
        <f>IF(Devis!F271="","",Devis!F271)</f>
        <v/>
      </c>
      <c r="G272" s="160" t="str">
        <f>IF(Devis!G271="","",Devis!G271)</f>
        <v/>
      </c>
      <c r="H272" s="160" t="str">
        <f>IF(Devis!H271="","",Devis!H271)</f>
        <v/>
      </c>
      <c r="I272" s="160" t="str">
        <f>IF(Devis!I271="","",Devis!I271)</f>
        <v/>
      </c>
      <c r="J272" s="117"/>
      <c r="K272" s="259" t="str">
        <f t="shared" si="17"/>
        <v/>
      </c>
      <c r="L272" s="161" t="str">
        <f t="shared" si="18"/>
        <v/>
      </c>
      <c r="M272" s="261" t="str">
        <f t="shared" si="19"/>
        <v/>
      </c>
      <c r="N272" s="262" t="str">
        <f t="shared" si="16"/>
        <v/>
      </c>
      <c r="O272" s="119"/>
    </row>
    <row r="273" spans="1:15" ht="20.100000000000001" customHeight="1" x14ac:dyDescent="0.25">
      <c r="A273" s="162">
        <v>267</v>
      </c>
      <c r="B273" s="158" t="str">
        <f>IF(Devis!B272="","",Devis!B272)</f>
        <v/>
      </c>
      <c r="C273" s="158" t="str">
        <f>IF(Devis!C272="","",Devis!C272)</f>
        <v/>
      </c>
      <c r="D273" s="158" t="str">
        <f>IF(Devis!D272="","",Devis!D272)</f>
        <v/>
      </c>
      <c r="E273" s="158" t="str">
        <f>IF(Devis!E272="","",Devis!E272)</f>
        <v/>
      </c>
      <c r="F273" s="158" t="str">
        <f>IF(Devis!F272="","",Devis!F272)</f>
        <v/>
      </c>
      <c r="G273" s="160" t="str">
        <f>IF(Devis!G272="","",Devis!G272)</f>
        <v/>
      </c>
      <c r="H273" s="160" t="str">
        <f>IF(Devis!H272="","",Devis!H272)</f>
        <v/>
      </c>
      <c r="I273" s="160" t="str">
        <f>IF(Devis!I272="","",Devis!I272)</f>
        <v/>
      </c>
      <c r="J273" s="117"/>
      <c r="K273" s="259" t="str">
        <f t="shared" si="17"/>
        <v/>
      </c>
      <c r="L273" s="161" t="str">
        <f t="shared" si="18"/>
        <v/>
      </c>
      <c r="M273" s="261" t="str">
        <f t="shared" si="19"/>
        <v/>
      </c>
      <c r="N273" s="262" t="str">
        <f t="shared" si="16"/>
        <v/>
      </c>
      <c r="O273" s="119"/>
    </row>
    <row r="274" spans="1:15" ht="20.100000000000001" customHeight="1" x14ac:dyDescent="0.25">
      <c r="A274" s="162">
        <v>268</v>
      </c>
      <c r="B274" s="158" t="str">
        <f>IF(Devis!B273="","",Devis!B273)</f>
        <v/>
      </c>
      <c r="C274" s="158" t="str">
        <f>IF(Devis!C273="","",Devis!C273)</f>
        <v/>
      </c>
      <c r="D274" s="158" t="str">
        <f>IF(Devis!D273="","",Devis!D273)</f>
        <v/>
      </c>
      <c r="E274" s="158" t="str">
        <f>IF(Devis!E273="","",Devis!E273)</f>
        <v/>
      </c>
      <c r="F274" s="158" t="str">
        <f>IF(Devis!F273="","",Devis!F273)</f>
        <v/>
      </c>
      <c r="G274" s="160" t="str">
        <f>IF(Devis!G273="","",Devis!G273)</f>
        <v/>
      </c>
      <c r="H274" s="160" t="str">
        <f>IF(Devis!H273="","",Devis!H273)</f>
        <v/>
      </c>
      <c r="I274" s="160" t="str">
        <f>IF(Devis!I273="","",Devis!I273)</f>
        <v/>
      </c>
      <c r="J274" s="117"/>
      <c r="K274" s="259" t="str">
        <f t="shared" si="17"/>
        <v/>
      </c>
      <c r="L274" s="161" t="str">
        <f t="shared" si="18"/>
        <v/>
      </c>
      <c r="M274" s="261" t="str">
        <f t="shared" si="19"/>
        <v/>
      </c>
      <c r="N274" s="262" t="str">
        <f t="shared" si="16"/>
        <v/>
      </c>
      <c r="O274" s="119"/>
    </row>
    <row r="275" spans="1:15" ht="20.100000000000001" customHeight="1" x14ac:dyDescent="0.25">
      <c r="A275" s="162">
        <v>269</v>
      </c>
      <c r="B275" s="158" t="str">
        <f>IF(Devis!B274="","",Devis!B274)</f>
        <v/>
      </c>
      <c r="C275" s="158" t="str">
        <f>IF(Devis!C274="","",Devis!C274)</f>
        <v/>
      </c>
      <c r="D275" s="158" t="str">
        <f>IF(Devis!D274="","",Devis!D274)</f>
        <v/>
      </c>
      <c r="E275" s="158" t="str">
        <f>IF(Devis!E274="","",Devis!E274)</f>
        <v/>
      </c>
      <c r="F275" s="158" t="str">
        <f>IF(Devis!F274="","",Devis!F274)</f>
        <v/>
      </c>
      <c r="G275" s="160" t="str">
        <f>IF(Devis!G274="","",Devis!G274)</f>
        <v/>
      </c>
      <c r="H275" s="160" t="str">
        <f>IF(Devis!H274="","",Devis!H274)</f>
        <v/>
      </c>
      <c r="I275" s="160" t="str">
        <f>IF(Devis!I274="","",Devis!I274)</f>
        <v/>
      </c>
      <c r="J275" s="117"/>
      <c r="K275" s="259" t="str">
        <f t="shared" si="17"/>
        <v/>
      </c>
      <c r="L275" s="161" t="str">
        <f t="shared" si="18"/>
        <v/>
      </c>
      <c r="M275" s="261" t="str">
        <f t="shared" si="19"/>
        <v/>
      </c>
      <c r="N275" s="262" t="str">
        <f t="shared" si="16"/>
        <v/>
      </c>
      <c r="O275" s="119"/>
    </row>
    <row r="276" spans="1:15" ht="20.100000000000001" customHeight="1" x14ac:dyDescent="0.25">
      <c r="A276" s="162">
        <v>270</v>
      </c>
      <c r="B276" s="158" t="str">
        <f>IF(Devis!B275="","",Devis!B275)</f>
        <v/>
      </c>
      <c r="C276" s="158" t="str">
        <f>IF(Devis!C275="","",Devis!C275)</f>
        <v/>
      </c>
      <c r="D276" s="158" t="str">
        <f>IF(Devis!D275="","",Devis!D275)</f>
        <v/>
      </c>
      <c r="E276" s="158" t="str">
        <f>IF(Devis!E275="","",Devis!E275)</f>
        <v/>
      </c>
      <c r="F276" s="158" t="str">
        <f>IF(Devis!F275="","",Devis!F275)</f>
        <v/>
      </c>
      <c r="G276" s="160" t="str">
        <f>IF(Devis!G275="","",Devis!G275)</f>
        <v/>
      </c>
      <c r="H276" s="160" t="str">
        <f>IF(Devis!H275="","",Devis!H275)</f>
        <v/>
      </c>
      <c r="I276" s="160" t="str">
        <f>IF(Devis!I275="","",Devis!I275)</f>
        <v/>
      </c>
      <c r="J276" s="117"/>
      <c r="K276" s="259" t="str">
        <f t="shared" si="17"/>
        <v/>
      </c>
      <c r="L276" s="161" t="str">
        <f t="shared" si="18"/>
        <v/>
      </c>
      <c r="M276" s="261" t="str">
        <f t="shared" si="19"/>
        <v/>
      </c>
      <c r="N276" s="262" t="str">
        <f t="shared" si="16"/>
        <v/>
      </c>
      <c r="O276" s="119"/>
    </row>
    <row r="277" spans="1:15" ht="20.100000000000001" customHeight="1" x14ac:dyDescent="0.25">
      <c r="A277" s="162">
        <v>271</v>
      </c>
      <c r="B277" s="158" t="str">
        <f>IF(Devis!B276="","",Devis!B276)</f>
        <v/>
      </c>
      <c r="C277" s="158" t="str">
        <f>IF(Devis!C276="","",Devis!C276)</f>
        <v/>
      </c>
      <c r="D277" s="158" t="str">
        <f>IF(Devis!D276="","",Devis!D276)</f>
        <v/>
      </c>
      <c r="E277" s="158" t="str">
        <f>IF(Devis!E276="","",Devis!E276)</f>
        <v/>
      </c>
      <c r="F277" s="158" t="str">
        <f>IF(Devis!F276="","",Devis!F276)</f>
        <v/>
      </c>
      <c r="G277" s="160" t="str">
        <f>IF(Devis!G276="","",Devis!G276)</f>
        <v/>
      </c>
      <c r="H277" s="160" t="str">
        <f>IF(Devis!H276="","",Devis!H276)</f>
        <v/>
      </c>
      <c r="I277" s="160" t="str">
        <f>IF(Devis!I276="","",Devis!I276)</f>
        <v/>
      </c>
      <c r="J277" s="117"/>
      <c r="K277" s="259" t="str">
        <f t="shared" si="17"/>
        <v/>
      </c>
      <c r="L277" s="161" t="str">
        <f t="shared" si="18"/>
        <v/>
      </c>
      <c r="M277" s="261" t="str">
        <f t="shared" si="19"/>
        <v/>
      </c>
      <c r="N277" s="262" t="str">
        <f t="shared" si="16"/>
        <v/>
      </c>
      <c r="O277" s="119"/>
    </row>
    <row r="278" spans="1:15" ht="20.100000000000001" customHeight="1" x14ac:dyDescent="0.25">
      <c r="A278" s="162">
        <v>272</v>
      </c>
      <c r="B278" s="158" t="str">
        <f>IF(Devis!B277="","",Devis!B277)</f>
        <v/>
      </c>
      <c r="C278" s="158" t="str">
        <f>IF(Devis!C277="","",Devis!C277)</f>
        <v/>
      </c>
      <c r="D278" s="158" t="str">
        <f>IF(Devis!D277="","",Devis!D277)</f>
        <v/>
      </c>
      <c r="E278" s="158" t="str">
        <f>IF(Devis!E277="","",Devis!E277)</f>
        <v/>
      </c>
      <c r="F278" s="158" t="str">
        <f>IF(Devis!F277="","",Devis!F277)</f>
        <v/>
      </c>
      <c r="G278" s="160" t="str">
        <f>IF(Devis!G277="","",Devis!G277)</f>
        <v/>
      </c>
      <c r="H278" s="160" t="str">
        <f>IF(Devis!H277="","",Devis!H277)</f>
        <v/>
      </c>
      <c r="I278" s="160" t="str">
        <f>IF(Devis!I277="","",Devis!I277)</f>
        <v/>
      </c>
      <c r="J278" s="117"/>
      <c r="K278" s="259" t="str">
        <f t="shared" si="17"/>
        <v/>
      </c>
      <c r="L278" s="161" t="str">
        <f t="shared" si="18"/>
        <v/>
      </c>
      <c r="M278" s="261" t="str">
        <f t="shared" si="19"/>
        <v/>
      </c>
      <c r="N278" s="262" t="str">
        <f t="shared" si="16"/>
        <v/>
      </c>
      <c r="O278" s="119"/>
    </row>
    <row r="279" spans="1:15" ht="20.100000000000001" customHeight="1" x14ac:dyDescent="0.25">
      <c r="A279" s="162">
        <v>273</v>
      </c>
      <c r="B279" s="158" t="str">
        <f>IF(Devis!B278="","",Devis!B278)</f>
        <v/>
      </c>
      <c r="C279" s="158" t="str">
        <f>IF(Devis!C278="","",Devis!C278)</f>
        <v/>
      </c>
      <c r="D279" s="158" t="str">
        <f>IF(Devis!D278="","",Devis!D278)</f>
        <v/>
      </c>
      <c r="E279" s="158" t="str">
        <f>IF(Devis!E278="","",Devis!E278)</f>
        <v/>
      </c>
      <c r="F279" s="158" t="str">
        <f>IF(Devis!F278="","",Devis!F278)</f>
        <v/>
      </c>
      <c r="G279" s="160" t="str">
        <f>IF(Devis!G278="","",Devis!G278)</f>
        <v/>
      </c>
      <c r="H279" s="160" t="str">
        <f>IF(Devis!H278="","",Devis!H278)</f>
        <v/>
      </c>
      <c r="I279" s="160" t="str">
        <f>IF(Devis!I278="","",Devis!I278)</f>
        <v/>
      </c>
      <c r="J279" s="117"/>
      <c r="K279" s="259" t="str">
        <f t="shared" si="17"/>
        <v/>
      </c>
      <c r="L279" s="161" t="str">
        <f t="shared" si="18"/>
        <v/>
      </c>
      <c r="M279" s="261" t="str">
        <f t="shared" si="19"/>
        <v/>
      </c>
      <c r="N279" s="262" t="str">
        <f t="shared" si="16"/>
        <v/>
      </c>
      <c r="O279" s="119"/>
    </row>
    <row r="280" spans="1:15" ht="20.100000000000001" customHeight="1" x14ac:dyDescent="0.25">
      <c r="A280" s="162">
        <v>274</v>
      </c>
      <c r="B280" s="158" t="str">
        <f>IF(Devis!B279="","",Devis!B279)</f>
        <v/>
      </c>
      <c r="C280" s="158" t="str">
        <f>IF(Devis!C279="","",Devis!C279)</f>
        <v/>
      </c>
      <c r="D280" s="158" t="str">
        <f>IF(Devis!D279="","",Devis!D279)</f>
        <v/>
      </c>
      <c r="E280" s="158" t="str">
        <f>IF(Devis!E279="","",Devis!E279)</f>
        <v/>
      </c>
      <c r="F280" s="158" t="str">
        <f>IF(Devis!F279="","",Devis!F279)</f>
        <v/>
      </c>
      <c r="G280" s="160" t="str">
        <f>IF(Devis!G279="","",Devis!G279)</f>
        <v/>
      </c>
      <c r="H280" s="160" t="str">
        <f>IF(Devis!H279="","",Devis!H279)</f>
        <v/>
      </c>
      <c r="I280" s="160" t="str">
        <f>IF(Devis!I279="","",Devis!I279)</f>
        <v/>
      </c>
      <c r="J280" s="117"/>
      <c r="K280" s="259" t="str">
        <f t="shared" si="17"/>
        <v/>
      </c>
      <c r="L280" s="161" t="str">
        <f t="shared" si="18"/>
        <v/>
      </c>
      <c r="M280" s="261" t="str">
        <f t="shared" si="19"/>
        <v/>
      </c>
      <c r="N280" s="262" t="str">
        <f t="shared" si="16"/>
        <v/>
      </c>
      <c r="O280" s="119"/>
    </row>
    <row r="281" spans="1:15" ht="20.100000000000001" customHeight="1" x14ac:dyDescent="0.25">
      <c r="A281" s="162">
        <v>275</v>
      </c>
      <c r="B281" s="158" t="str">
        <f>IF(Devis!B280="","",Devis!B280)</f>
        <v/>
      </c>
      <c r="C281" s="158" t="str">
        <f>IF(Devis!C280="","",Devis!C280)</f>
        <v/>
      </c>
      <c r="D281" s="158" t="str">
        <f>IF(Devis!D280="","",Devis!D280)</f>
        <v/>
      </c>
      <c r="E281" s="158" t="str">
        <f>IF(Devis!E280="","",Devis!E280)</f>
        <v/>
      </c>
      <c r="F281" s="158" t="str">
        <f>IF(Devis!F280="","",Devis!F280)</f>
        <v/>
      </c>
      <c r="G281" s="160" t="str">
        <f>IF(Devis!G280="","",Devis!G280)</f>
        <v/>
      </c>
      <c r="H281" s="160" t="str">
        <f>IF(Devis!H280="","",Devis!H280)</f>
        <v/>
      </c>
      <c r="I281" s="160" t="str">
        <f>IF(Devis!I280="","",Devis!I280)</f>
        <v/>
      </c>
      <c r="J281" s="117"/>
      <c r="K281" s="259" t="str">
        <f t="shared" si="17"/>
        <v/>
      </c>
      <c r="L281" s="161" t="str">
        <f t="shared" si="18"/>
        <v/>
      </c>
      <c r="M281" s="261" t="str">
        <f t="shared" si="19"/>
        <v/>
      </c>
      <c r="N281" s="262" t="str">
        <f t="shared" si="16"/>
        <v/>
      </c>
      <c r="O281" s="119"/>
    </row>
    <row r="282" spans="1:15" ht="20.100000000000001" customHeight="1" x14ac:dyDescent="0.25">
      <c r="A282" s="162">
        <v>276</v>
      </c>
      <c r="B282" s="158" t="str">
        <f>IF(Devis!B281="","",Devis!B281)</f>
        <v/>
      </c>
      <c r="C282" s="158" t="str">
        <f>IF(Devis!C281="","",Devis!C281)</f>
        <v/>
      </c>
      <c r="D282" s="158" t="str">
        <f>IF(Devis!D281="","",Devis!D281)</f>
        <v/>
      </c>
      <c r="E282" s="158" t="str">
        <f>IF(Devis!E281="","",Devis!E281)</f>
        <v/>
      </c>
      <c r="F282" s="158" t="str">
        <f>IF(Devis!F281="","",Devis!F281)</f>
        <v/>
      </c>
      <c r="G282" s="160" t="str">
        <f>IF(Devis!G281="","",Devis!G281)</f>
        <v/>
      </c>
      <c r="H282" s="160" t="str">
        <f>IF(Devis!H281="","",Devis!H281)</f>
        <v/>
      </c>
      <c r="I282" s="160" t="str">
        <f>IF(Devis!I281="","",Devis!I281)</f>
        <v/>
      </c>
      <c r="J282" s="117"/>
      <c r="K282" s="259" t="str">
        <f t="shared" si="17"/>
        <v/>
      </c>
      <c r="L282" s="161" t="str">
        <f t="shared" si="18"/>
        <v/>
      </c>
      <c r="M282" s="261" t="str">
        <f t="shared" si="19"/>
        <v/>
      </c>
      <c r="N282" s="262" t="str">
        <f t="shared" si="16"/>
        <v/>
      </c>
      <c r="O282" s="119"/>
    </row>
    <row r="283" spans="1:15" ht="20.100000000000001" customHeight="1" x14ac:dyDescent="0.25">
      <c r="A283" s="162">
        <v>277</v>
      </c>
      <c r="B283" s="158" t="str">
        <f>IF(Devis!B282="","",Devis!B282)</f>
        <v/>
      </c>
      <c r="C283" s="158" t="str">
        <f>IF(Devis!C282="","",Devis!C282)</f>
        <v/>
      </c>
      <c r="D283" s="158" t="str">
        <f>IF(Devis!D282="","",Devis!D282)</f>
        <v/>
      </c>
      <c r="E283" s="158" t="str">
        <f>IF(Devis!E282="","",Devis!E282)</f>
        <v/>
      </c>
      <c r="F283" s="158" t="str">
        <f>IF(Devis!F282="","",Devis!F282)</f>
        <v/>
      </c>
      <c r="G283" s="160" t="str">
        <f>IF(Devis!G282="","",Devis!G282)</f>
        <v/>
      </c>
      <c r="H283" s="160" t="str">
        <f>IF(Devis!H282="","",Devis!H282)</f>
        <v/>
      </c>
      <c r="I283" s="160" t="str">
        <f>IF(Devis!I282="","",Devis!I282)</f>
        <v/>
      </c>
      <c r="J283" s="117"/>
      <c r="K283" s="259" t="str">
        <f t="shared" si="17"/>
        <v/>
      </c>
      <c r="L283" s="161" t="str">
        <f t="shared" si="18"/>
        <v/>
      </c>
      <c r="M283" s="261" t="str">
        <f t="shared" si="19"/>
        <v/>
      </c>
      <c r="N283" s="262" t="str">
        <f t="shared" si="16"/>
        <v/>
      </c>
      <c r="O283" s="119"/>
    </row>
    <row r="284" spans="1:15" ht="20.100000000000001" customHeight="1" x14ac:dyDescent="0.25">
      <c r="A284" s="162">
        <v>278</v>
      </c>
      <c r="B284" s="158" t="str">
        <f>IF(Devis!B283="","",Devis!B283)</f>
        <v/>
      </c>
      <c r="C284" s="158" t="str">
        <f>IF(Devis!C283="","",Devis!C283)</f>
        <v/>
      </c>
      <c r="D284" s="158" t="str">
        <f>IF(Devis!D283="","",Devis!D283)</f>
        <v/>
      </c>
      <c r="E284" s="158" t="str">
        <f>IF(Devis!E283="","",Devis!E283)</f>
        <v/>
      </c>
      <c r="F284" s="158" t="str">
        <f>IF(Devis!F283="","",Devis!F283)</f>
        <v/>
      </c>
      <c r="G284" s="160" t="str">
        <f>IF(Devis!G283="","",Devis!G283)</f>
        <v/>
      </c>
      <c r="H284" s="160" t="str">
        <f>IF(Devis!H283="","",Devis!H283)</f>
        <v/>
      </c>
      <c r="I284" s="160" t="str">
        <f>IF(Devis!I283="","",Devis!I283)</f>
        <v/>
      </c>
      <c r="J284" s="117"/>
      <c r="K284" s="259" t="str">
        <f t="shared" si="17"/>
        <v/>
      </c>
      <c r="L284" s="161" t="str">
        <f t="shared" si="18"/>
        <v/>
      </c>
      <c r="M284" s="261" t="str">
        <f t="shared" si="19"/>
        <v/>
      </c>
      <c r="N284" s="262" t="str">
        <f t="shared" si="16"/>
        <v/>
      </c>
      <c r="O284" s="119"/>
    </row>
    <row r="285" spans="1:15" ht="20.100000000000001" customHeight="1" x14ac:dyDescent="0.25">
      <c r="A285" s="162">
        <v>279</v>
      </c>
      <c r="B285" s="158" t="str">
        <f>IF(Devis!B284="","",Devis!B284)</f>
        <v/>
      </c>
      <c r="C285" s="158" t="str">
        <f>IF(Devis!C284="","",Devis!C284)</f>
        <v/>
      </c>
      <c r="D285" s="158" t="str">
        <f>IF(Devis!D284="","",Devis!D284)</f>
        <v/>
      </c>
      <c r="E285" s="158" t="str">
        <f>IF(Devis!E284="","",Devis!E284)</f>
        <v/>
      </c>
      <c r="F285" s="158" t="str">
        <f>IF(Devis!F284="","",Devis!F284)</f>
        <v/>
      </c>
      <c r="G285" s="160" t="str">
        <f>IF(Devis!G284="","",Devis!G284)</f>
        <v/>
      </c>
      <c r="H285" s="160" t="str">
        <f>IF(Devis!H284="","",Devis!H284)</f>
        <v/>
      </c>
      <c r="I285" s="160" t="str">
        <f>IF(Devis!I284="","",Devis!I284)</f>
        <v/>
      </c>
      <c r="J285" s="117"/>
      <c r="K285" s="259" t="str">
        <f t="shared" si="17"/>
        <v/>
      </c>
      <c r="L285" s="161" t="str">
        <f t="shared" si="18"/>
        <v/>
      </c>
      <c r="M285" s="261" t="str">
        <f t="shared" si="19"/>
        <v/>
      </c>
      <c r="N285" s="262" t="str">
        <f t="shared" si="16"/>
        <v/>
      </c>
      <c r="O285" s="119"/>
    </row>
    <row r="286" spans="1:15" ht="20.100000000000001" customHeight="1" x14ac:dyDescent="0.25">
      <c r="A286" s="162">
        <v>280</v>
      </c>
      <c r="B286" s="158" t="str">
        <f>IF(Devis!B285="","",Devis!B285)</f>
        <v/>
      </c>
      <c r="C286" s="158" t="str">
        <f>IF(Devis!C285="","",Devis!C285)</f>
        <v/>
      </c>
      <c r="D286" s="158" t="str">
        <f>IF(Devis!D285="","",Devis!D285)</f>
        <v/>
      </c>
      <c r="E286" s="158" t="str">
        <f>IF(Devis!E285="","",Devis!E285)</f>
        <v/>
      </c>
      <c r="F286" s="158" t="str">
        <f>IF(Devis!F285="","",Devis!F285)</f>
        <v/>
      </c>
      <c r="G286" s="160" t="str">
        <f>IF(Devis!G285="","",Devis!G285)</f>
        <v/>
      </c>
      <c r="H286" s="160" t="str">
        <f>IF(Devis!H285="","",Devis!H285)</f>
        <v/>
      </c>
      <c r="I286" s="160" t="str">
        <f>IF(Devis!I285="","",Devis!I285)</f>
        <v/>
      </c>
      <c r="J286" s="117"/>
      <c r="K286" s="259" t="str">
        <f t="shared" si="17"/>
        <v/>
      </c>
      <c r="L286" s="161" t="str">
        <f t="shared" si="18"/>
        <v/>
      </c>
      <c r="M286" s="261" t="str">
        <f t="shared" si="19"/>
        <v/>
      </c>
      <c r="N286" s="262" t="str">
        <f t="shared" si="16"/>
        <v/>
      </c>
      <c r="O286" s="119"/>
    </row>
    <row r="287" spans="1:15" ht="20.100000000000001" customHeight="1" x14ac:dyDescent="0.25">
      <c r="A287" s="162">
        <v>281</v>
      </c>
      <c r="B287" s="158" t="str">
        <f>IF(Devis!B286="","",Devis!B286)</f>
        <v/>
      </c>
      <c r="C287" s="158" t="str">
        <f>IF(Devis!C286="","",Devis!C286)</f>
        <v/>
      </c>
      <c r="D287" s="158" t="str">
        <f>IF(Devis!D286="","",Devis!D286)</f>
        <v/>
      </c>
      <c r="E287" s="158" t="str">
        <f>IF(Devis!E286="","",Devis!E286)</f>
        <v/>
      </c>
      <c r="F287" s="158" t="str">
        <f>IF(Devis!F286="","",Devis!F286)</f>
        <v/>
      </c>
      <c r="G287" s="160" t="str">
        <f>IF(Devis!G286="","",Devis!G286)</f>
        <v/>
      </c>
      <c r="H287" s="160" t="str">
        <f>IF(Devis!H286="","",Devis!H286)</f>
        <v/>
      </c>
      <c r="I287" s="160" t="str">
        <f>IF(Devis!I286="","",Devis!I286)</f>
        <v/>
      </c>
      <c r="J287" s="117"/>
      <c r="K287" s="259" t="str">
        <f t="shared" si="17"/>
        <v/>
      </c>
      <c r="L287" s="161" t="str">
        <f t="shared" si="18"/>
        <v/>
      </c>
      <c r="M287" s="261" t="str">
        <f t="shared" si="19"/>
        <v/>
      </c>
      <c r="N287" s="262" t="str">
        <f t="shared" si="16"/>
        <v/>
      </c>
      <c r="O287" s="119"/>
    </row>
    <row r="288" spans="1:15" ht="20.100000000000001" customHeight="1" x14ac:dyDescent="0.25">
      <c r="A288" s="162">
        <v>282</v>
      </c>
      <c r="B288" s="158" t="str">
        <f>IF(Devis!B287="","",Devis!B287)</f>
        <v/>
      </c>
      <c r="C288" s="158" t="str">
        <f>IF(Devis!C287="","",Devis!C287)</f>
        <v/>
      </c>
      <c r="D288" s="158" t="str">
        <f>IF(Devis!D287="","",Devis!D287)</f>
        <v/>
      </c>
      <c r="E288" s="158" t="str">
        <f>IF(Devis!E287="","",Devis!E287)</f>
        <v/>
      </c>
      <c r="F288" s="158" t="str">
        <f>IF(Devis!F287="","",Devis!F287)</f>
        <v/>
      </c>
      <c r="G288" s="160" t="str">
        <f>IF(Devis!G287="","",Devis!G287)</f>
        <v/>
      </c>
      <c r="H288" s="160" t="str">
        <f>IF(Devis!H287="","",Devis!H287)</f>
        <v/>
      </c>
      <c r="I288" s="160" t="str">
        <f>IF(Devis!I287="","",Devis!I287)</f>
        <v/>
      </c>
      <c r="J288" s="117"/>
      <c r="K288" s="259" t="str">
        <f t="shared" si="17"/>
        <v/>
      </c>
      <c r="L288" s="161" t="str">
        <f t="shared" si="18"/>
        <v/>
      </c>
      <c r="M288" s="261" t="str">
        <f t="shared" si="19"/>
        <v/>
      </c>
      <c r="N288" s="262" t="str">
        <f t="shared" si="16"/>
        <v/>
      </c>
      <c r="O288" s="119"/>
    </row>
    <row r="289" spans="1:15" ht="20.100000000000001" customHeight="1" x14ac:dyDescent="0.25">
      <c r="A289" s="162">
        <v>283</v>
      </c>
      <c r="B289" s="158" t="str">
        <f>IF(Devis!B288="","",Devis!B288)</f>
        <v/>
      </c>
      <c r="C289" s="158" t="str">
        <f>IF(Devis!C288="","",Devis!C288)</f>
        <v/>
      </c>
      <c r="D289" s="158" t="str">
        <f>IF(Devis!D288="","",Devis!D288)</f>
        <v/>
      </c>
      <c r="E289" s="158" t="str">
        <f>IF(Devis!E288="","",Devis!E288)</f>
        <v/>
      </c>
      <c r="F289" s="158" t="str">
        <f>IF(Devis!F288="","",Devis!F288)</f>
        <v/>
      </c>
      <c r="G289" s="160" t="str">
        <f>IF(Devis!G288="","",Devis!G288)</f>
        <v/>
      </c>
      <c r="H289" s="160" t="str">
        <f>IF(Devis!H288="","",Devis!H288)</f>
        <v/>
      </c>
      <c r="I289" s="160" t="str">
        <f>IF(Devis!I288="","",Devis!I288)</f>
        <v/>
      </c>
      <c r="J289" s="117"/>
      <c r="K289" s="259" t="str">
        <f t="shared" si="17"/>
        <v/>
      </c>
      <c r="L289" s="161" t="str">
        <f t="shared" si="18"/>
        <v/>
      </c>
      <c r="M289" s="261" t="str">
        <f t="shared" si="19"/>
        <v/>
      </c>
      <c r="N289" s="262" t="str">
        <f t="shared" si="16"/>
        <v/>
      </c>
      <c r="O289" s="119"/>
    </row>
    <row r="290" spans="1:15" ht="20.100000000000001" customHeight="1" x14ac:dyDescent="0.25">
      <c r="A290" s="162">
        <v>284</v>
      </c>
      <c r="B290" s="158" t="str">
        <f>IF(Devis!B289="","",Devis!B289)</f>
        <v/>
      </c>
      <c r="C290" s="158" t="str">
        <f>IF(Devis!C289="","",Devis!C289)</f>
        <v/>
      </c>
      <c r="D290" s="158" t="str">
        <f>IF(Devis!D289="","",Devis!D289)</f>
        <v/>
      </c>
      <c r="E290" s="158" t="str">
        <f>IF(Devis!E289="","",Devis!E289)</f>
        <v/>
      </c>
      <c r="F290" s="158" t="str">
        <f>IF(Devis!F289="","",Devis!F289)</f>
        <v/>
      </c>
      <c r="G290" s="160" t="str">
        <f>IF(Devis!G289="","",Devis!G289)</f>
        <v/>
      </c>
      <c r="H290" s="160" t="str">
        <f>IF(Devis!H289="","",Devis!H289)</f>
        <v/>
      </c>
      <c r="I290" s="160" t="str">
        <f>IF(Devis!I289="","",Devis!I289)</f>
        <v/>
      </c>
      <c r="J290" s="117"/>
      <c r="K290" s="259" t="str">
        <f t="shared" si="17"/>
        <v/>
      </c>
      <c r="L290" s="161" t="str">
        <f t="shared" si="18"/>
        <v/>
      </c>
      <c r="M290" s="261" t="str">
        <f t="shared" si="19"/>
        <v/>
      </c>
      <c r="N290" s="262" t="str">
        <f t="shared" si="16"/>
        <v/>
      </c>
      <c r="O290" s="119"/>
    </row>
    <row r="291" spans="1:15" ht="20.100000000000001" customHeight="1" x14ac:dyDescent="0.25">
      <c r="A291" s="162">
        <v>285</v>
      </c>
      <c r="B291" s="158" t="str">
        <f>IF(Devis!B290="","",Devis!B290)</f>
        <v/>
      </c>
      <c r="C291" s="158" t="str">
        <f>IF(Devis!C290="","",Devis!C290)</f>
        <v/>
      </c>
      <c r="D291" s="158" t="str">
        <f>IF(Devis!D290="","",Devis!D290)</f>
        <v/>
      </c>
      <c r="E291" s="158" t="str">
        <f>IF(Devis!E290="","",Devis!E290)</f>
        <v/>
      </c>
      <c r="F291" s="158" t="str">
        <f>IF(Devis!F290="","",Devis!F290)</f>
        <v/>
      </c>
      <c r="G291" s="160" t="str">
        <f>IF(Devis!G290="","",Devis!G290)</f>
        <v/>
      </c>
      <c r="H291" s="160" t="str">
        <f>IF(Devis!H290="","",Devis!H290)</f>
        <v/>
      </c>
      <c r="I291" s="160" t="str">
        <f>IF(Devis!I290="","",Devis!I290)</f>
        <v/>
      </c>
      <c r="J291" s="117"/>
      <c r="K291" s="259" t="str">
        <f t="shared" si="17"/>
        <v/>
      </c>
      <c r="L291" s="161" t="str">
        <f t="shared" si="18"/>
        <v/>
      </c>
      <c r="M291" s="261" t="str">
        <f t="shared" si="19"/>
        <v/>
      </c>
      <c r="N291" s="262" t="str">
        <f t="shared" si="16"/>
        <v/>
      </c>
      <c r="O291" s="119"/>
    </row>
    <row r="292" spans="1:15" ht="20.100000000000001" customHeight="1" x14ac:dyDescent="0.25">
      <c r="A292" s="162">
        <v>286</v>
      </c>
      <c r="B292" s="158" t="str">
        <f>IF(Devis!B291="","",Devis!B291)</f>
        <v/>
      </c>
      <c r="C292" s="158" t="str">
        <f>IF(Devis!C291="","",Devis!C291)</f>
        <v/>
      </c>
      <c r="D292" s="158" t="str">
        <f>IF(Devis!D291="","",Devis!D291)</f>
        <v/>
      </c>
      <c r="E292" s="158" t="str">
        <f>IF(Devis!E291="","",Devis!E291)</f>
        <v/>
      </c>
      <c r="F292" s="158" t="str">
        <f>IF(Devis!F291="","",Devis!F291)</f>
        <v/>
      </c>
      <c r="G292" s="160" t="str">
        <f>IF(Devis!G291="","",Devis!G291)</f>
        <v/>
      </c>
      <c r="H292" s="160" t="str">
        <f>IF(Devis!H291="","",Devis!H291)</f>
        <v/>
      </c>
      <c r="I292" s="160" t="str">
        <f>IF(Devis!I291="","",Devis!I291)</f>
        <v/>
      </c>
      <c r="J292" s="117"/>
      <c r="K292" s="259" t="str">
        <f t="shared" si="17"/>
        <v/>
      </c>
      <c r="L292" s="161" t="str">
        <f t="shared" si="18"/>
        <v/>
      </c>
      <c r="M292" s="261" t="str">
        <f t="shared" si="19"/>
        <v/>
      </c>
      <c r="N292" s="262" t="str">
        <f t="shared" si="16"/>
        <v/>
      </c>
      <c r="O292" s="119"/>
    </row>
    <row r="293" spans="1:15" ht="20.100000000000001" customHeight="1" x14ac:dyDescent="0.25">
      <c r="A293" s="162">
        <v>287</v>
      </c>
      <c r="B293" s="158" t="str">
        <f>IF(Devis!B292="","",Devis!B292)</f>
        <v/>
      </c>
      <c r="C293" s="158" t="str">
        <f>IF(Devis!C292="","",Devis!C292)</f>
        <v/>
      </c>
      <c r="D293" s="158" t="str">
        <f>IF(Devis!D292="","",Devis!D292)</f>
        <v/>
      </c>
      <c r="E293" s="158" t="str">
        <f>IF(Devis!E292="","",Devis!E292)</f>
        <v/>
      </c>
      <c r="F293" s="158" t="str">
        <f>IF(Devis!F292="","",Devis!F292)</f>
        <v/>
      </c>
      <c r="G293" s="160" t="str">
        <f>IF(Devis!G292="","",Devis!G292)</f>
        <v/>
      </c>
      <c r="H293" s="160" t="str">
        <f>IF(Devis!H292="","",Devis!H292)</f>
        <v/>
      </c>
      <c r="I293" s="160" t="str">
        <f>IF(Devis!I292="","",Devis!I292)</f>
        <v/>
      </c>
      <c r="J293" s="117"/>
      <c r="K293" s="259" t="str">
        <f t="shared" si="17"/>
        <v/>
      </c>
      <c r="L293" s="161" t="str">
        <f t="shared" si="18"/>
        <v/>
      </c>
      <c r="M293" s="261" t="str">
        <f t="shared" si="19"/>
        <v/>
      </c>
      <c r="N293" s="262" t="str">
        <f t="shared" si="16"/>
        <v/>
      </c>
      <c r="O293" s="119"/>
    </row>
    <row r="294" spans="1:15" ht="20.100000000000001" customHeight="1" x14ac:dyDescent="0.25">
      <c r="A294" s="162">
        <v>288</v>
      </c>
      <c r="B294" s="158" t="str">
        <f>IF(Devis!B293="","",Devis!B293)</f>
        <v/>
      </c>
      <c r="C294" s="158" t="str">
        <f>IF(Devis!C293="","",Devis!C293)</f>
        <v/>
      </c>
      <c r="D294" s="158" t="str">
        <f>IF(Devis!D293="","",Devis!D293)</f>
        <v/>
      </c>
      <c r="E294" s="158" t="str">
        <f>IF(Devis!E293="","",Devis!E293)</f>
        <v/>
      </c>
      <c r="F294" s="158" t="str">
        <f>IF(Devis!F293="","",Devis!F293)</f>
        <v/>
      </c>
      <c r="G294" s="160" t="str">
        <f>IF(Devis!G293="","",Devis!G293)</f>
        <v/>
      </c>
      <c r="H294" s="160" t="str">
        <f>IF(Devis!H293="","",Devis!H293)</f>
        <v/>
      </c>
      <c r="I294" s="160" t="str">
        <f>IF(Devis!I293="","",Devis!I293)</f>
        <v/>
      </c>
      <c r="J294" s="117"/>
      <c r="K294" s="259" t="str">
        <f t="shared" si="17"/>
        <v/>
      </c>
      <c r="L294" s="161" t="str">
        <f t="shared" si="18"/>
        <v/>
      </c>
      <c r="M294" s="261" t="str">
        <f t="shared" si="19"/>
        <v/>
      </c>
      <c r="N294" s="262" t="str">
        <f t="shared" si="16"/>
        <v/>
      </c>
      <c r="O294" s="119"/>
    </row>
    <row r="295" spans="1:15" ht="20.100000000000001" customHeight="1" x14ac:dyDescent="0.25">
      <c r="A295" s="162">
        <v>289</v>
      </c>
      <c r="B295" s="158" t="str">
        <f>IF(Devis!B294="","",Devis!B294)</f>
        <v/>
      </c>
      <c r="C295" s="158" t="str">
        <f>IF(Devis!C294="","",Devis!C294)</f>
        <v/>
      </c>
      <c r="D295" s="158" t="str">
        <f>IF(Devis!D294="","",Devis!D294)</f>
        <v/>
      </c>
      <c r="E295" s="158" t="str">
        <f>IF(Devis!E294="","",Devis!E294)</f>
        <v/>
      </c>
      <c r="F295" s="158" t="str">
        <f>IF(Devis!F294="","",Devis!F294)</f>
        <v/>
      </c>
      <c r="G295" s="160" t="str">
        <f>IF(Devis!G294="","",Devis!G294)</f>
        <v/>
      </c>
      <c r="H295" s="160" t="str">
        <f>IF(Devis!H294="","",Devis!H294)</f>
        <v/>
      </c>
      <c r="I295" s="160" t="str">
        <f>IF(Devis!I294="","",Devis!I294)</f>
        <v/>
      </c>
      <c r="J295" s="117"/>
      <c r="K295" s="259" t="str">
        <f t="shared" si="17"/>
        <v/>
      </c>
      <c r="L295" s="161" t="str">
        <f t="shared" si="18"/>
        <v/>
      </c>
      <c r="M295" s="261" t="str">
        <f t="shared" si="19"/>
        <v/>
      </c>
      <c r="N295" s="262" t="str">
        <f t="shared" si="16"/>
        <v/>
      </c>
      <c r="O295" s="119"/>
    </row>
    <row r="296" spans="1:15" ht="20.100000000000001" customHeight="1" x14ac:dyDescent="0.25">
      <c r="A296" s="162">
        <v>290</v>
      </c>
      <c r="B296" s="158" t="str">
        <f>IF(Devis!B295="","",Devis!B295)</f>
        <v/>
      </c>
      <c r="C296" s="158" t="str">
        <f>IF(Devis!C295="","",Devis!C295)</f>
        <v/>
      </c>
      <c r="D296" s="158" t="str">
        <f>IF(Devis!D295="","",Devis!D295)</f>
        <v/>
      </c>
      <c r="E296" s="158" t="str">
        <f>IF(Devis!E295="","",Devis!E295)</f>
        <v/>
      </c>
      <c r="F296" s="158" t="str">
        <f>IF(Devis!F295="","",Devis!F295)</f>
        <v/>
      </c>
      <c r="G296" s="160" t="str">
        <f>IF(Devis!G295="","",Devis!G295)</f>
        <v/>
      </c>
      <c r="H296" s="160" t="str">
        <f>IF(Devis!H295="","",Devis!H295)</f>
        <v/>
      </c>
      <c r="I296" s="160" t="str">
        <f>IF(Devis!I295="","",Devis!I295)</f>
        <v/>
      </c>
      <c r="J296" s="117"/>
      <c r="K296" s="259" t="str">
        <f t="shared" si="17"/>
        <v/>
      </c>
      <c r="L296" s="161" t="str">
        <f t="shared" si="18"/>
        <v/>
      </c>
      <c r="M296" s="261" t="str">
        <f t="shared" si="19"/>
        <v/>
      </c>
      <c r="N296" s="262" t="str">
        <f t="shared" si="16"/>
        <v/>
      </c>
      <c r="O296" s="119"/>
    </row>
    <row r="297" spans="1:15" ht="20.100000000000001" customHeight="1" x14ac:dyDescent="0.25">
      <c r="A297" s="162">
        <v>291</v>
      </c>
      <c r="B297" s="158" t="str">
        <f>IF(Devis!B296="","",Devis!B296)</f>
        <v/>
      </c>
      <c r="C297" s="158" t="str">
        <f>IF(Devis!C296="","",Devis!C296)</f>
        <v/>
      </c>
      <c r="D297" s="158" t="str">
        <f>IF(Devis!D296="","",Devis!D296)</f>
        <v/>
      </c>
      <c r="E297" s="158" t="str">
        <f>IF(Devis!E296="","",Devis!E296)</f>
        <v/>
      </c>
      <c r="F297" s="158" t="str">
        <f>IF(Devis!F296="","",Devis!F296)</f>
        <v/>
      </c>
      <c r="G297" s="160" t="str">
        <f>IF(Devis!G296="","",Devis!G296)</f>
        <v/>
      </c>
      <c r="H297" s="160" t="str">
        <f>IF(Devis!H296="","",Devis!H296)</f>
        <v/>
      </c>
      <c r="I297" s="160" t="str">
        <f>IF(Devis!I296="","",Devis!I296)</f>
        <v/>
      </c>
      <c r="J297" s="117"/>
      <c r="K297" s="259" t="str">
        <f t="shared" si="17"/>
        <v/>
      </c>
      <c r="L297" s="161" t="str">
        <f t="shared" si="18"/>
        <v/>
      </c>
      <c r="M297" s="261" t="str">
        <f t="shared" si="19"/>
        <v/>
      </c>
      <c r="N297" s="262" t="str">
        <f t="shared" si="16"/>
        <v/>
      </c>
      <c r="O297" s="119"/>
    </row>
    <row r="298" spans="1:15" ht="20.100000000000001" customHeight="1" x14ac:dyDescent="0.25">
      <c r="A298" s="162">
        <v>292</v>
      </c>
      <c r="B298" s="158" t="str">
        <f>IF(Devis!B297="","",Devis!B297)</f>
        <v/>
      </c>
      <c r="C298" s="158" t="str">
        <f>IF(Devis!C297="","",Devis!C297)</f>
        <v/>
      </c>
      <c r="D298" s="158" t="str">
        <f>IF(Devis!D297="","",Devis!D297)</f>
        <v/>
      </c>
      <c r="E298" s="158" t="str">
        <f>IF(Devis!E297="","",Devis!E297)</f>
        <v/>
      </c>
      <c r="F298" s="158" t="str">
        <f>IF(Devis!F297="","",Devis!F297)</f>
        <v/>
      </c>
      <c r="G298" s="160" t="str">
        <f>IF(Devis!G297="","",Devis!G297)</f>
        <v/>
      </c>
      <c r="H298" s="160" t="str">
        <f>IF(Devis!H297="","",Devis!H297)</f>
        <v/>
      </c>
      <c r="I298" s="160" t="str">
        <f>IF(Devis!I297="","",Devis!I297)</f>
        <v/>
      </c>
      <c r="J298" s="117"/>
      <c r="K298" s="259" t="str">
        <f t="shared" si="17"/>
        <v/>
      </c>
      <c r="L298" s="161" t="str">
        <f t="shared" si="18"/>
        <v/>
      </c>
      <c r="M298" s="261" t="str">
        <f t="shared" si="19"/>
        <v/>
      </c>
      <c r="N298" s="262" t="str">
        <f t="shared" si="16"/>
        <v/>
      </c>
      <c r="O298" s="119"/>
    </row>
    <row r="299" spans="1:15" ht="20.100000000000001" customHeight="1" x14ac:dyDescent="0.25">
      <c r="A299" s="162">
        <v>293</v>
      </c>
      <c r="B299" s="158" t="str">
        <f>IF(Devis!B298="","",Devis!B298)</f>
        <v/>
      </c>
      <c r="C299" s="158" t="str">
        <f>IF(Devis!C298="","",Devis!C298)</f>
        <v/>
      </c>
      <c r="D299" s="158" t="str">
        <f>IF(Devis!D298="","",Devis!D298)</f>
        <v/>
      </c>
      <c r="E299" s="158" t="str">
        <f>IF(Devis!E298="","",Devis!E298)</f>
        <v/>
      </c>
      <c r="F299" s="158" t="str">
        <f>IF(Devis!F298="","",Devis!F298)</f>
        <v/>
      </c>
      <c r="G299" s="160" t="str">
        <f>IF(Devis!G298="","",Devis!G298)</f>
        <v/>
      </c>
      <c r="H299" s="160" t="str">
        <f>IF(Devis!H298="","",Devis!H298)</f>
        <v/>
      </c>
      <c r="I299" s="160" t="str">
        <f>IF(Devis!I298="","",Devis!I298)</f>
        <v/>
      </c>
      <c r="J299" s="117"/>
      <c r="K299" s="259" t="str">
        <f t="shared" si="17"/>
        <v/>
      </c>
      <c r="L299" s="161" t="str">
        <f t="shared" si="18"/>
        <v/>
      </c>
      <c r="M299" s="261" t="str">
        <f t="shared" si="19"/>
        <v/>
      </c>
      <c r="N299" s="262" t="str">
        <f t="shared" si="16"/>
        <v/>
      </c>
      <c r="O299" s="119"/>
    </row>
    <row r="300" spans="1:15" ht="20.100000000000001" customHeight="1" x14ac:dyDescent="0.25">
      <c r="A300" s="162">
        <v>294</v>
      </c>
      <c r="B300" s="158" t="str">
        <f>IF(Devis!B299="","",Devis!B299)</f>
        <v/>
      </c>
      <c r="C300" s="158" t="str">
        <f>IF(Devis!C299="","",Devis!C299)</f>
        <v/>
      </c>
      <c r="D300" s="158" t="str">
        <f>IF(Devis!D299="","",Devis!D299)</f>
        <v/>
      </c>
      <c r="E300" s="158" t="str">
        <f>IF(Devis!E299="","",Devis!E299)</f>
        <v/>
      </c>
      <c r="F300" s="158" t="str">
        <f>IF(Devis!F299="","",Devis!F299)</f>
        <v/>
      </c>
      <c r="G300" s="160" t="str">
        <f>IF(Devis!G299="","",Devis!G299)</f>
        <v/>
      </c>
      <c r="H300" s="160" t="str">
        <f>IF(Devis!H299="","",Devis!H299)</f>
        <v/>
      </c>
      <c r="I300" s="160" t="str">
        <f>IF(Devis!I299="","",Devis!I299)</f>
        <v/>
      </c>
      <c r="J300" s="117"/>
      <c r="K300" s="259" t="str">
        <f t="shared" si="17"/>
        <v/>
      </c>
      <c r="L300" s="161" t="str">
        <f t="shared" si="18"/>
        <v/>
      </c>
      <c r="M300" s="261" t="str">
        <f t="shared" si="19"/>
        <v/>
      </c>
      <c r="N300" s="262" t="str">
        <f t="shared" si="16"/>
        <v/>
      </c>
      <c r="O300" s="119"/>
    </row>
    <row r="301" spans="1:15" ht="20.100000000000001" customHeight="1" x14ac:dyDescent="0.25">
      <c r="A301" s="162">
        <v>295</v>
      </c>
      <c r="B301" s="158" t="str">
        <f>IF(Devis!B300="","",Devis!B300)</f>
        <v/>
      </c>
      <c r="C301" s="158" t="str">
        <f>IF(Devis!C300="","",Devis!C300)</f>
        <v/>
      </c>
      <c r="D301" s="158" t="str">
        <f>IF(Devis!D300="","",Devis!D300)</f>
        <v/>
      </c>
      <c r="E301" s="158" t="str">
        <f>IF(Devis!E300="","",Devis!E300)</f>
        <v/>
      </c>
      <c r="F301" s="158" t="str">
        <f>IF(Devis!F300="","",Devis!F300)</f>
        <v/>
      </c>
      <c r="G301" s="160" t="str">
        <f>IF(Devis!G300="","",Devis!G300)</f>
        <v/>
      </c>
      <c r="H301" s="160" t="str">
        <f>IF(Devis!H300="","",Devis!H300)</f>
        <v/>
      </c>
      <c r="I301" s="160" t="str">
        <f>IF(Devis!I300="","",Devis!I300)</f>
        <v/>
      </c>
      <c r="J301" s="117"/>
      <c r="K301" s="259" t="str">
        <f t="shared" si="17"/>
        <v/>
      </c>
      <c r="L301" s="161" t="str">
        <f t="shared" si="18"/>
        <v/>
      </c>
      <c r="M301" s="261" t="str">
        <f t="shared" si="19"/>
        <v/>
      </c>
      <c r="N301" s="262" t="str">
        <f t="shared" si="16"/>
        <v/>
      </c>
      <c r="O301" s="119"/>
    </row>
    <row r="302" spans="1:15" ht="20.100000000000001" customHeight="1" x14ac:dyDescent="0.25">
      <c r="A302" s="162">
        <v>296</v>
      </c>
      <c r="B302" s="158" t="str">
        <f>IF(Devis!B301="","",Devis!B301)</f>
        <v/>
      </c>
      <c r="C302" s="158" t="str">
        <f>IF(Devis!C301="","",Devis!C301)</f>
        <v/>
      </c>
      <c r="D302" s="158" t="str">
        <f>IF(Devis!D301="","",Devis!D301)</f>
        <v/>
      </c>
      <c r="E302" s="158" t="str">
        <f>IF(Devis!E301="","",Devis!E301)</f>
        <v/>
      </c>
      <c r="F302" s="158" t="str">
        <f>IF(Devis!F301="","",Devis!F301)</f>
        <v/>
      </c>
      <c r="G302" s="160" t="str">
        <f>IF(Devis!G301="","",Devis!G301)</f>
        <v/>
      </c>
      <c r="H302" s="160" t="str">
        <f>IF(Devis!H301="","",Devis!H301)</f>
        <v/>
      </c>
      <c r="I302" s="160" t="str">
        <f>IF(Devis!I301="","",Devis!I301)</f>
        <v/>
      </c>
      <c r="J302" s="117"/>
      <c r="K302" s="259" t="str">
        <f t="shared" si="17"/>
        <v/>
      </c>
      <c r="L302" s="161" t="str">
        <f t="shared" si="18"/>
        <v/>
      </c>
      <c r="M302" s="261" t="str">
        <f t="shared" si="19"/>
        <v/>
      </c>
      <c r="N302" s="262" t="str">
        <f t="shared" si="16"/>
        <v/>
      </c>
      <c r="O302" s="119"/>
    </row>
    <row r="303" spans="1:15" ht="20.100000000000001" customHeight="1" x14ac:dyDescent="0.25">
      <c r="A303" s="162">
        <v>297</v>
      </c>
      <c r="B303" s="158" t="str">
        <f>IF(Devis!B302="","",Devis!B302)</f>
        <v/>
      </c>
      <c r="C303" s="158" t="str">
        <f>IF(Devis!C302="","",Devis!C302)</f>
        <v/>
      </c>
      <c r="D303" s="158" t="str">
        <f>IF(Devis!D302="","",Devis!D302)</f>
        <v/>
      </c>
      <c r="E303" s="158" t="str">
        <f>IF(Devis!E302="","",Devis!E302)</f>
        <v/>
      </c>
      <c r="F303" s="158" t="str">
        <f>IF(Devis!F302="","",Devis!F302)</f>
        <v/>
      </c>
      <c r="G303" s="160" t="str">
        <f>IF(Devis!G302="","",Devis!G302)</f>
        <v/>
      </c>
      <c r="H303" s="160" t="str">
        <f>IF(Devis!H302="","",Devis!H302)</f>
        <v/>
      </c>
      <c r="I303" s="160" t="str">
        <f>IF(Devis!I302="","",Devis!I302)</f>
        <v/>
      </c>
      <c r="J303" s="117"/>
      <c r="K303" s="259" t="str">
        <f t="shared" si="17"/>
        <v/>
      </c>
      <c r="L303" s="161" t="str">
        <f t="shared" si="18"/>
        <v/>
      </c>
      <c r="M303" s="261" t="str">
        <f t="shared" si="19"/>
        <v/>
      </c>
      <c r="N303" s="262" t="str">
        <f t="shared" si="16"/>
        <v/>
      </c>
      <c r="O303" s="119"/>
    </row>
    <row r="304" spans="1:15" ht="20.100000000000001" customHeight="1" x14ac:dyDescent="0.25">
      <c r="A304" s="162">
        <v>298</v>
      </c>
      <c r="B304" s="158" t="str">
        <f>IF(Devis!B303="","",Devis!B303)</f>
        <v/>
      </c>
      <c r="C304" s="158" t="str">
        <f>IF(Devis!C303="","",Devis!C303)</f>
        <v/>
      </c>
      <c r="D304" s="158" t="str">
        <f>IF(Devis!D303="","",Devis!D303)</f>
        <v/>
      </c>
      <c r="E304" s="158" t="str">
        <f>IF(Devis!E303="","",Devis!E303)</f>
        <v/>
      </c>
      <c r="F304" s="158" t="str">
        <f>IF(Devis!F303="","",Devis!F303)</f>
        <v/>
      </c>
      <c r="G304" s="160" t="str">
        <f>IF(Devis!G303="","",Devis!G303)</f>
        <v/>
      </c>
      <c r="H304" s="160" t="str">
        <f>IF(Devis!H303="","",Devis!H303)</f>
        <v/>
      </c>
      <c r="I304" s="160" t="str">
        <f>IF(Devis!I303="","",Devis!I303)</f>
        <v/>
      </c>
      <c r="J304" s="117"/>
      <c r="K304" s="259" t="str">
        <f t="shared" si="17"/>
        <v/>
      </c>
      <c r="L304" s="161" t="str">
        <f t="shared" si="18"/>
        <v/>
      </c>
      <c r="M304" s="261" t="str">
        <f t="shared" si="19"/>
        <v/>
      </c>
      <c r="N304" s="262" t="str">
        <f t="shared" si="16"/>
        <v/>
      </c>
      <c r="O304" s="119"/>
    </row>
    <row r="305" spans="1:15" ht="20.100000000000001" customHeight="1" x14ac:dyDescent="0.25">
      <c r="A305" s="162">
        <v>299</v>
      </c>
      <c r="B305" s="158" t="str">
        <f>IF(Devis!B304="","",Devis!B304)</f>
        <v/>
      </c>
      <c r="C305" s="158" t="str">
        <f>IF(Devis!C304="","",Devis!C304)</f>
        <v/>
      </c>
      <c r="D305" s="158" t="str">
        <f>IF(Devis!D304="","",Devis!D304)</f>
        <v/>
      </c>
      <c r="E305" s="158" t="str">
        <f>IF(Devis!E304="","",Devis!E304)</f>
        <v/>
      </c>
      <c r="F305" s="158" t="str">
        <f>IF(Devis!F304="","",Devis!F304)</f>
        <v/>
      </c>
      <c r="G305" s="160" t="str">
        <f>IF(Devis!G304="","",Devis!G304)</f>
        <v/>
      </c>
      <c r="H305" s="160" t="str">
        <f>IF(Devis!H304="","",Devis!H304)</f>
        <v/>
      </c>
      <c r="I305" s="160" t="str">
        <f>IF(Devis!I304="","",Devis!I304)</f>
        <v/>
      </c>
      <c r="J305" s="117"/>
      <c r="K305" s="259" t="str">
        <f t="shared" si="17"/>
        <v/>
      </c>
      <c r="L305" s="161" t="str">
        <f t="shared" si="18"/>
        <v/>
      </c>
      <c r="M305" s="261" t="str">
        <f t="shared" si="19"/>
        <v/>
      </c>
      <c r="N305" s="262" t="str">
        <f t="shared" si="16"/>
        <v/>
      </c>
      <c r="O305" s="119"/>
    </row>
    <row r="306" spans="1:15" ht="20.100000000000001" customHeight="1" x14ac:dyDescent="0.25">
      <c r="A306" s="162">
        <v>300</v>
      </c>
      <c r="B306" s="158" t="str">
        <f>IF(Devis!B305="","",Devis!B305)</f>
        <v/>
      </c>
      <c r="C306" s="158" t="str">
        <f>IF(Devis!C305="","",Devis!C305)</f>
        <v/>
      </c>
      <c r="D306" s="158" t="str">
        <f>IF(Devis!D305="","",Devis!D305)</f>
        <v/>
      </c>
      <c r="E306" s="158" t="str">
        <f>IF(Devis!E305="","",Devis!E305)</f>
        <v/>
      </c>
      <c r="F306" s="158" t="str">
        <f>IF(Devis!F305="","",Devis!F305)</f>
        <v/>
      </c>
      <c r="G306" s="160" t="str">
        <f>IF(Devis!G305="","",Devis!G305)</f>
        <v/>
      </c>
      <c r="H306" s="160" t="str">
        <f>IF(Devis!H305="","",Devis!H305)</f>
        <v/>
      </c>
      <c r="I306" s="160" t="str">
        <f>IF(Devis!I305="","",Devis!I305)</f>
        <v/>
      </c>
      <c r="J306" s="117"/>
      <c r="K306" s="259" t="str">
        <f t="shared" si="17"/>
        <v/>
      </c>
      <c r="L306" s="161" t="str">
        <f t="shared" si="18"/>
        <v/>
      </c>
      <c r="M306" s="261" t="str">
        <f t="shared" si="19"/>
        <v/>
      </c>
      <c r="N306" s="262" t="str">
        <f t="shared" si="16"/>
        <v/>
      </c>
      <c r="O306" s="119"/>
    </row>
    <row r="307" spans="1:15" ht="20.100000000000001" customHeight="1" x14ac:dyDescent="0.25">
      <c r="A307" s="162">
        <v>301</v>
      </c>
      <c r="B307" s="158" t="str">
        <f>IF(Devis!B306="","",Devis!B306)</f>
        <v/>
      </c>
      <c r="C307" s="158" t="str">
        <f>IF(Devis!C306="","",Devis!C306)</f>
        <v/>
      </c>
      <c r="D307" s="158" t="str">
        <f>IF(Devis!D306="","",Devis!D306)</f>
        <v/>
      </c>
      <c r="E307" s="158" t="str">
        <f>IF(Devis!E306="","",Devis!E306)</f>
        <v/>
      </c>
      <c r="F307" s="158" t="str">
        <f>IF(Devis!F306="","",Devis!F306)</f>
        <v/>
      </c>
      <c r="G307" s="160" t="str">
        <f>IF(Devis!G306="","",Devis!G306)</f>
        <v/>
      </c>
      <c r="H307" s="160" t="str">
        <f>IF(Devis!H306="","",Devis!H306)</f>
        <v/>
      </c>
      <c r="I307" s="160" t="str">
        <f>IF(Devis!I306="","",Devis!I306)</f>
        <v/>
      </c>
      <c r="J307" s="117"/>
      <c r="K307" s="259" t="str">
        <f t="shared" si="17"/>
        <v/>
      </c>
      <c r="L307" s="161" t="str">
        <f t="shared" si="18"/>
        <v/>
      </c>
      <c r="M307" s="261" t="str">
        <f t="shared" si="19"/>
        <v/>
      </c>
      <c r="N307" s="262" t="str">
        <f t="shared" si="16"/>
        <v/>
      </c>
      <c r="O307" s="119"/>
    </row>
    <row r="308" spans="1:15" ht="20.100000000000001" customHeight="1" x14ac:dyDescent="0.25">
      <c r="A308" s="162">
        <v>302</v>
      </c>
      <c r="B308" s="158" t="str">
        <f>IF(Devis!B307="","",Devis!B307)</f>
        <v/>
      </c>
      <c r="C308" s="158" t="str">
        <f>IF(Devis!C307="","",Devis!C307)</f>
        <v/>
      </c>
      <c r="D308" s="158" t="str">
        <f>IF(Devis!D307="","",Devis!D307)</f>
        <v/>
      </c>
      <c r="E308" s="158" t="str">
        <f>IF(Devis!E307="","",Devis!E307)</f>
        <v/>
      </c>
      <c r="F308" s="158" t="str">
        <f>IF(Devis!F307="","",Devis!F307)</f>
        <v/>
      </c>
      <c r="G308" s="160" t="str">
        <f>IF(Devis!G307="","",Devis!G307)</f>
        <v/>
      </c>
      <c r="H308" s="160" t="str">
        <f>IF(Devis!H307="","",Devis!H307)</f>
        <v/>
      </c>
      <c r="I308" s="160" t="str">
        <f>IF(Devis!I307="","",Devis!I307)</f>
        <v/>
      </c>
      <c r="J308" s="117"/>
      <c r="K308" s="259" t="str">
        <f t="shared" si="17"/>
        <v/>
      </c>
      <c r="L308" s="161" t="str">
        <f t="shared" si="18"/>
        <v/>
      </c>
      <c r="M308" s="261" t="str">
        <f t="shared" si="19"/>
        <v/>
      </c>
      <c r="N308" s="262" t="str">
        <f t="shared" si="16"/>
        <v/>
      </c>
      <c r="O308" s="119"/>
    </row>
    <row r="309" spans="1:15" ht="20.100000000000001" customHeight="1" x14ac:dyDescent="0.25">
      <c r="A309" s="162">
        <v>303</v>
      </c>
      <c r="B309" s="158" t="str">
        <f>IF(Devis!B308="","",Devis!B308)</f>
        <v/>
      </c>
      <c r="C309" s="158" t="str">
        <f>IF(Devis!C308="","",Devis!C308)</f>
        <v/>
      </c>
      <c r="D309" s="158" t="str">
        <f>IF(Devis!D308="","",Devis!D308)</f>
        <v/>
      </c>
      <c r="E309" s="158" t="str">
        <f>IF(Devis!E308="","",Devis!E308)</f>
        <v/>
      </c>
      <c r="F309" s="158" t="str">
        <f>IF(Devis!F308="","",Devis!F308)</f>
        <v/>
      </c>
      <c r="G309" s="160" t="str">
        <f>IF(Devis!G308="","",Devis!G308)</f>
        <v/>
      </c>
      <c r="H309" s="160" t="str">
        <f>IF(Devis!H308="","",Devis!H308)</f>
        <v/>
      </c>
      <c r="I309" s="160" t="str">
        <f>IF(Devis!I308="","",Devis!I308)</f>
        <v/>
      </c>
      <c r="J309" s="117"/>
      <c r="K309" s="259" t="str">
        <f t="shared" si="17"/>
        <v/>
      </c>
      <c r="L309" s="161" t="str">
        <f t="shared" si="18"/>
        <v/>
      </c>
      <c r="M309" s="261" t="str">
        <f t="shared" si="19"/>
        <v/>
      </c>
      <c r="N309" s="262" t="str">
        <f t="shared" si="16"/>
        <v/>
      </c>
      <c r="O309" s="119"/>
    </row>
    <row r="310" spans="1:15" ht="20.100000000000001" customHeight="1" x14ac:dyDescent="0.25">
      <c r="A310" s="162">
        <v>304</v>
      </c>
      <c r="B310" s="158" t="str">
        <f>IF(Devis!B309="","",Devis!B309)</f>
        <v/>
      </c>
      <c r="C310" s="158" t="str">
        <f>IF(Devis!C309="","",Devis!C309)</f>
        <v/>
      </c>
      <c r="D310" s="158" t="str">
        <f>IF(Devis!D309="","",Devis!D309)</f>
        <v/>
      </c>
      <c r="E310" s="158" t="str">
        <f>IF(Devis!E309="","",Devis!E309)</f>
        <v/>
      </c>
      <c r="F310" s="158" t="str">
        <f>IF(Devis!F309="","",Devis!F309)</f>
        <v/>
      </c>
      <c r="G310" s="160" t="str">
        <f>IF(Devis!G309="","",Devis!G309)</f>
        <v/>
      </c>
      <c r="H310" s="160" t="str">
        <f>IF(Devis!H309="","",Devis!H309)</f>
        <v/>
      </c>
      <c r="I310" s="160" t="str">
        <f>IF(Devis!I309="","",Devis!I309)</f>
        <v/>
      </c>
      <c r="J310" s="117"/>
      <c r="K310" s="259" t="str">
        <f t="shared" si="17"/>
        <v/>
      </c>
      <c r="L310" s="161" t="str">
        <f t="shared" si="18"/>
        <v/>
      </c>
      <c r="M310" s="261" t="str">
        <f t="shared" si="19"/>
        <v/>
      </c>
      <c r="N310" s="262" t="str">
        <f t="shared" si="16"/>
        <v/>
      </c>
      <c r="O310" s="119"/>
    </row>
    <row r="311" spans="1:15" ht="20.100000000000001" customHeight="1" x14ac:dyDescent="0.25">
      <c r="A311" s="162">
        <v>305</v>
      </c>
      <c r="B311" s="158" t="str">
        <f>IF(Devis!B310="","",Devis!B310)</f>
        <v/>
      </c>
      <c r="C311" s="158" t="str">
        <f>IF(Devis!C310="","",Devis!C310)</f>
        <v/>
      </c>
      <c r="D311" s="158" t="str">
        <f>IF(Devis!D310="","",Devis!D310)</f>
        <v/>
      </c>
      <c r="E311" s="158" t="str">
        <f>IF(Devis!E310="","",Devis!E310)</f>
        <v/>
      </c>
      <c r="F311" s="158" t="str">
        <f>IF(Devis!F310="","",Devis!F310)</f>
        <v/>
      </c>
      <c r="G311" s="160" t="str">
        <f>IF(Devis!G310="","",Devis!G310)</f>
        <v/>
      </c>
      <c r="H311" s="160" t="str">
        <f>IF(Devis!H310="","",Devis!H310)</f>
        <v/>
      </c>
      <c r="I311" s="160" t="str">
        <f>IF(Devis!I310="","",Devis!I310)</f>
        <v/>
      </c>
      <c r="J311" s="117"/>
      <c r="K311" s="259" t="str">
        <f t="shared" si="17"/>
        <v/>
      </c>
      <c r="L311" s="161" t="str">
        <f t="shared" si="18"/>
        <v/>
      </c>
      <c r="M311" s="261" t="str">
        <f t="shared" si="19"/>
        <v/>
      </c>
      <c r="N311" s="262" t="str">
        <f t="shared" si="16"/>
        <v/>
      </c>
      <c r="O311" s="119"/>
    </row>
    <row r="312" spans="1:15" ht="20.100000000000001" customHeight="1" x14ac:dyDescent="0.25">
      <c r="A312" s="162">
        <v>306</v>
      </c>
      <c r="B312" s="158" t="str">
        <f>IF(Devis!B311="","",Devis!B311)</f>
        <v/>
      </c>
      <c r="C312" s="158" t="str">
        <f>IF(Devis!C311="","",Devis!C311)</f>
        <v/>
      </c>
      <c r="D312" s="158" t="str">
        <f>IF(Devis!D311="","",Devis!D311)</f>
        <v/>
      </c>
      <c r="E312" s="158" t="str">
        <f>IF(Devis!E311="","",Devis!E311)</f>
        <v/>
      </c>
      <c r="F312" s="158" t="str">
        <f>IF(Devis!F311="","",Devis!F311)</f>
        <v/>
      </c>
      <c r="G312" s="160" t="str">
        <f>IF(Devis!G311="","",Devis!G311)</f>
        <v/>
      </c>
      <c r="H312" s="160" t="str">
        <f>IF(Devis!H311="","",Devis!H311)</f>
        <v/>
      </c>
      <c r="I312" s="160" t="str">
        <f>IF(Devis!I311="","",Devis!I311)</f>
        <v/>
      </c>
      <c r="J312" s="117"/>
      <c r="K312" s="259" t="str">
        <f t="shared" si="17"/>
        <v/>
      </c>
      <c r="L312" s="161" t="str">
        <f t="shared" si="18"/>
        <v/>
      </c>
      <c r="M312" s="261" t="str">
        <f t="shared" si="19"/>
        <v/>
      </c>
      <c r="N312" s="262" t="str">
        <f t="shared" si="16"/>
        <v/>
      </c>
      <c r="O312" s="119"/>
    </row>
    <row r="313" spans="1:15" ht="20.100000000000001" customHeight="1" x14ac:dyDescent="0.25">
      <c r="A313" s="162">
        <v>307</v>
      </c>
      <c r="B313" s="158" t="str">
        <f>IF(Devis!B312="","",Devis!B312)</f>
        <v/>
      </c>
      <c r="C313" s="158" t="str">
        <f>IF(Devis!C312="","",Devis!C312)</f>
        <v/>
      </c>
      <c r="D313" s="158" t="str">
        <f>IF(Devis!D312="","",Devis!D312)</f>
        <v/>
      </c>
      <c r="E313" s="158" t="str">
        <f>IF(Devis!E312="","",Devis!E312)</f>
        <v/>
      </c>
      <c r="F313" s="158" t="str">
        <f>IF(Devis!F312="","",Devis!F312)</f>
        <v/>
      </c>
      <c r="G313" s="160" t="str">
        <f>IF(Devis!G312="","",Devis!G312)</f>
        <v/>
      </c>
      <c r="H313" s="160" t="str">
        <f>IF(Devis!H312="","",Devis!H312)</f>
        <v/>
      </c>
      <c r="I313" s="160" t="str">
        <f>IF(Devis!I312="","",Devis!I312)</f>
        <v/>
      </c>
      <c r="J313" s="117"/>
      <c r="K313" s="259" t="str">
        <f t="shared" si="17"/>
        <v/>
      </c>
      <c r="L313" s="161" t="str">
        <f t="shared" si="18"/>
        <v/>
      </c>
      <c r="M313" s="261" t="str">
        <f t="shared" si="19"/>
        <v/>
      </c>
      <c r="N313" s="262" t="str">
        <f t="shared" si="16"/>
        <v/>
      </c>
      <c r="O313" s="119"/>
    </row>
    <row r="314" spans="1:15" ht="20.100000000000001" customHeight="1" x14ac:dyDescent="0.25">
      <c r="A314" s="162">
        <v>308</v>
      </c>
      <c r="B314" s="158" t="str">
        <f>IF(Devis!B313="","",Devis!B313)</f>
        <v/>
      </c>
      <c r="C314" s="158" t="str">
        <f>IF(Devis!C313="","",Devis!C313)</f>
        <v/>
      </c>
      <c r="D314" s="158" t="str">
        <f>IF(Devis!D313="","",Devis!D313)</f>
        <v/>
      </c>
      <c r="E314" s="158" t="str">
        <f>IF(Devis!E313="","",Devis!E313)</f>
        <v/>
      </c>
      <c r="F314" s="158" t="str">
        <f>IF(Devis!F313="","",Devis!F313)</f>
        <v/>
      </c>
      <c r="G314" s="160" t="str">
        <f>IF(Devis!G313="","",Devis!G313)</f>
        <v/>
      </c>
      <c r="H314" s="160" t="str">
        <f>IF(Devis!H313="","",Devis!H313)</f>
        <v/>
      </c>
      <c r="I314" s="160" t="str">
        <f>IF(Devis!I313="","",Devis!I313)</f>
        <v/>
      </c>
      <c r="J314" s="117"/>
      <c r="K314" s="259" t="str">
        <f t="shared" si="17"/>
        <v/>
      </c>
      <c r="L314" s="161" t="str">
        <f t="shared" si="18"/>
        <v/>
      </c>
      <c r="M314" s="261" t="str">
        <f t="shared" si="19"/>
        <v/>
      </c>
      <c r="N314" s="262" t="str">
        <f t="shared" si="16"/>
        <v/>
      </c>
      <c r="O314" s="119"/>
    </row>
    <row r="315" spans="1:15" ht="20.100000000000001" customHeight="1" x14ac:dyDescent="0.25">
      <c r="A315" s="162">
        <v>309</v>
      </c>
      <c r="B315" s="158" t="str">
        <f>IF(Devis!B314="","",Devis!B314)</f>
        <v/>
      </c>
      <c r="C315" s="158" t="str">
        <f>IF(Devis!C314="","",Devis!C314)</f>
        <v/>
      </c>
      <c r="D315" s="158" t="str">
        <f>IF(Devis!D314="","",Devis!D314)</f>
        <v/>
      </c>
      <c r="E315" s="158" t="str">
        <f>IF(Devis!E314="","",Devis!E314)</f>
        <v/>
      </c>
      <c r="F315" s="158" t="str">
        <f>IF(Devis!F314="","",Devis!F314)</f>
        <v/>
      </c>
      <c r="G315" s="160" t="str">
        <f>IF(Devis!G314="","",Devis!G314)</f>
        <v/>
      </c>
      <c r="H315" s="160" t="str">
        <f>IF(Devis!H314="","",Devis!H314)</f>
        <v/>
      </c>
      <c r="I315" s="160" t="str">
        <f>IF(Devis!I314="","",Devis!I314)</f>
        <v/>
      </c>
      <c r="J315" s="117"/>
      <c r="K315" s="259" t="str">
        <f t="shared" si="17"/>
        <v/>
      </c>
      <c r="L315" s="161" t="str">
        <f t="shared" si="18"/>
        <v/>
      </c>
      <c r="M315" s="261" t="str">
        <f t="shared" si="19"/>
        <v/>
      </c>
      <c r="N315" s="262" t="str">
        <f t="shared" si="16"/>
        <v/>
      </c>
      <c r="O315" s="119"/>
    </row>
    <row r="316" spans="1:15" ht="20.100000000000001" customHeight="1" x14ac:dyDescent="0.25">
      <c r="A316" s="162">
        <v>310</v>
      </c>
      <c r="B316" s="158" t="str">
        <f>IF(Devis!B315="","",Devis!B315)</f>
        <v/>
      </c>
      <c r="C316" s="158" t="str">
        <f>IF(Devis!C315="","",Devis!C315)</f>
        <v/>
      </c>
      <c r="D316" s="158" t="str">
        <f>IF(Devis!D315="","",Devis!D315)</f>
        <v/>
      </c>
      <c r="E316" s="158" t="str">
        <f>IF(Devis!E315="","",Devis!E315)</f>
        <v/>
      </c>
      <c r="F316" s="158" t="str">
        <f>IF(Devis!F315="","",Devis!F315)</f>
        <v/>
      </c>
      <c r="G316" s="160" t="str">
        <f>IF(Devis!G315="","",Devis!G315)</f>
        <v/>
      </c>
      <c r="H316" s="160" t="str">
        <f>IF(Devis!H315="","",Devis!H315)</f>
        <v/>
      </c>
      <c r="I316" s="160" t="str">
        <f>IF(Devis!I315="","",Devis!I315)</f>
        <v/>
      </c>
      <c r="J316" s="117"/>
      <c r="K316" s="259" t="str">
        <f t="shared" si="17"/>
        <v/>
      </c>
      <c r="L316" s="161" t="str">
        <f t="shared" si="18"/>
        <v/>
      </c>
      <c r="M316" s="261" t="str">
        <f t="shared" si="19"/>
        <v/>
      </c>
      <c r="N316" s="262" t="str">
        <f t="shared" si="16"/>
        <v/>
      </c>
      <c r="O316" s="119"/>
    </row>
    <row r="317" spans="1:15" ht="20.100000000000001" customHeight="1" x14ac:dyDescent="0.25">
      <c r="A317" s="162">
        <v>311</v>
      </c>
      <c r="B317" s="158" t="str">
        <f>IF(Devis!B316="","",Devis!B316)</f>
        <v/>
      </c>
      <c r="C317" s="158" t="str">
        <f>IF(Devis!C316="","",Devis!C316)</f>
        <v/>
      </c>
      <c r="D317" s="158" t="str">
        <f>IF(Devis!D316="","",Devis!D316)</f>
        <v/>
      </c>
      <c r="E317" s="158" t="str">
        <f>IF(Devis!E316="","",Devis!E316)</f>
        <v/>
      </c>
      <c r="F317" s="158" t="str">
        <f>IF(Devis!F316="","",Devis!F316)</f>
        <v/>
      </c>
      <c r="G317" s="160" t="str">
        <f>IF(Devis!G316="","",Devis!G316)</f>
        <v/>
      </c>
      <c r="H317" s="160" t="str">
        <f>IF(Devis!H316="","",Devis!H316)</f>
        <v/>
      </c>
      <c r="I317" s="160" t="str">
        <f>IF(Devis!I316="","",Devis!I316)</f>
        <v/>
      </c>
      <c r="J317" s="117"/>
      <c r="K317" s="259" t="str">
        <f t="shared" si="17"/>
        <v/>
      </c>
      <c r="L317" s="161" t="str">
        <f t="shared" si="18"/>
        <v/>
      </c>
      <c r="M317" s="261" t="str">
        <f t="shared" si="19"/>
        <v/>
      </c>
      <c r="N317" s="262" t="str">
        <f t="shared" si="16"/>
        <v/>
      </c>
      <c r="O317" s="119"/>
    </row>
    <row r="318" spans="1:15" ht="20.100000000000001" customHeight="1" x14ac:dyDescent="0.25">
      <c r="A318" s="162">
        <v>312</v>
      </c>
      <c r="B318" s="158" t="str">
        <f>IF(Devis!B317="","",Devis!B317)</f>
        <v/>
      </c>
      <c r="C318" s="158" t="str">
        <f>IF(Devis!C317="","",Devis!C317)</f>
        <v/>
      </c>
      <c r="D318" s="158" t="str">
        <f>IF(Devis!D317="","",Devis!D317)</f>
        <v/>
      </c>
      <c r="E318" s="158" t="str">
        <f>IF(Devis!E317="","",Devis!E317)</f>
        <v/>
      </c>
      <c r="F318" s="158" t="str">
        <f>IF(Devis!F317="","",Devis!F317)</f>
        <v/>
      </c>
      <c r="G318" s="160" t="str">
        <f>IF(Devis!G317="","",Devis!G317)</f>
        <v/>
      </c>
      <c r="H318" s="160" t="str">
        <f>IF(Devis!H317="","",Devis!H317)</f>
        <v/>
      </c>
      <c r="I318" s="160" t="str">
        <f>IF(Devis!I317="","",Devis!I317)</f>
        <v/>
      </c>
      <c r="J318" s="117"/>
      <c r="K318" s="259" t="str">
        <f t="shared" si="17"/>
        <v/>
      </c>
      <c r="L318" s="161" t="str">
        <f t="shared" si="18"/>
        <v/>
      </c>
      <c r="M318" s="261" t="str">
        <f t="shared" si="19"/>
        <v/>
      </c>
      <c r="N318" s="262" t="str">
        <f t="shared" si="16"/>
        <v/>
      </c>
      <c r="O318" s="119"/>
    </row>
    <row r="319" spans="1:15" ht="20.100000000000001" customHeight="1" x14ac:dyDescent="0.25">
      <c r="A319" s="162">
        <v>313</v>
      </c>
      <c r="B319" s="158" t="str">
        <f>IF(Devis!B318="","",Devis!B318)</f>
        <v/>
      </c>
      <c r="C319" s="158" t="str">
        <f>IF(Devis!C318="","",Devis!C318)</f>
        <v/>
      </c>
      <c r="D319" s="158" t="str">
        <f>IF(Devis!D318="","",Devis!D318)</f>
        <v/>
      </c>
      <c r="E319" s="158" t="str">
        <f>IF(Devis!E318="","",Devis!E318)</f>
        <v/>
      </c>
      <c r="F319" s="158" t="str">
        <f>IF(Devis!F318="","",Devis!F318)</f>
        <v/>
      </c>
      <c r="G319" s="160" t="str">
        <f>IF(Devis!G318="","",Devis!G318)</f>
        <v/>
      </c>
      <c r="H319" s="160" t="str">
        <f>IF(Devis!H318="","",Devis!H318)</f>
        <v/>
      </c>
      <c r="I319" s="160" t="str">
        <f>IF(Devis!I318="","",Devis!I318)</f>
        <v/>
      </c>
      <c r="J319" s="117"/>
      <c r="K319" s="259" t="str">
        <f t="shared" si="17"/>
        <v/>
      </c>
      <c r="L319" s="161" t="str">
        <f t="shared" si="18"/>
        <v/>
      </c>
      <c r="M319" s="261" t="str">
        <f t="shared" si="19"/>
        <v/>
      </c>
      <c r="N319" s="262" t="str">
        <f t="shared" si="16"/>
        <v/>
      </c>
      <c r="O319" s="119"/>
    </row>
    <row r="320" spans="1:15" ht="20.100000000000001" customHeight="1" x14ac:dyDescent="0.25">
      <c r="A320" s="162">
        <v>314</v>
      </c>
      <c r="B320" s="158" t="str">
        <f>IF(Devis!B319="","",Devis!B319)</f>
        <v/>
      </c>
      <c r="C320" s="158" t="str">
        <f>IF(Devis!C319="","",Devis!C319)</f>
        <v/>
      </c>
      <c r="D320" s="158" t="str">
        <f>IF(Devis!D319="","",Devis!D319)</f>
        <v/>
      </c>
      <c r="E320" s="158" t="str">
        <f>IF(Devis!E319="","",Devis!E319)</f>
        <v/>
      </c>
      <c r="F320" s="158" t="str">
        <f>IF(Devis!F319="","",Devis!F319)</f>
        <v/>
      </c>
      <c r="G320" s="160" t="str">
        <f>IF(Devis!G319="","",Devis!G319)</f>
        <v/>
      </c>
      <c r="H320" s="160" t="str">
        <f>IF(Devis!H319="","",Devis!H319)</f>
        <v/>
      </c>
      <c r="I320" s="160" t="str">
        <f>IF(Devis!I319="","",Devis!I319)</f>
        <v/>
      </c>
      <c r="J320" s="117"/>
      <c r="K320" s="259" t="str">
        <f t="shared" si="17"/>
        <v/>
      </c>
      <c r="L320" s="161" t="str">
        <f t="shared" si="18"/>
        <v/>
      </c>
      <c r="M320" s="261" t="str">
        <f t="shared" si="19"/>
        <v/>
      </c>
      <c r="N320" s="262" t="str">
        <f t="shared" si="16"/>
        <v/>
      </c>
      <c r="O320" s="119"/>
    </row>
    <row r="321" spans="1:15" ht="20.100000000000001" customHeight="1" x14ac:dyDescent="0.25">
      <c r="A321" s="162">
        <v>315</v>
      </c>
      <c r="B321" s="158" t="str">
        <f>IF(Devis!B320="","",Devis!B320)</f>
        <v/>
      </c>
      <c r="C321" s="158" t="str">
        <f>IF(Devis!C320="","",Devis!C320)</f>
        <v/>
      </c>
      <c r="D321" s="158" t="str">
        <f>IF(Devis!D320="","",Devis!D320)</f>
        <v/>
      </c>
      <c r="E321" s="158" t="str">
        <f>IF(Devis!E320="","",Devis!E320)</f>
        <v/>
      </c>
      <c r="F321" s="158" t="str">
        <f>IF(Devis!F320="","",Devis!F320)</f>
        <v/>
      </c>
      <c r="G321" s="160" t="str">
        <f>IF(Devis!G320="","",Devis!G320)</f>
        <v/>
      </c>
      <c r="H321" s="160" t="str">
        <f>IF(Devis!H320="","",Devis!H320)</f>
        <v/>
      </c>
      <c r="I321" s="160" t="str">
        <f>IF(Devis!I320="","",Devis!I320)</f>
        <v/>
      </c>
      <c r="J321" s="117"/>
      <c r="K321" s="259" t="str">
        <f t="shared" si="17"/>
        <v/>
      </c>
      <c r="L321" s="161" t="str">
        <f t="shared" si="18"/>
        <v/>
      </c>
      <c r="M321" s="261" t="str">
        <f t="shared" si="19"/>
        <v/>
      </c>
      <c r="N321" s="262" t="str">
        <f t="shared" si="16"/>
        <v/>
      </c>
      <c r="O321" s="119"/>
    </row>
    <row r="322" spans="1:15" ht="20.100000000000001" customHeight="1" x14ac:dyDescent="0.25">
      <c r="A322" s="162">
        <v>316</v>
      </c>
      <c r="B322" s="158" t="str">
        <f>IF(Devis!B321="","",Devis!B321)</f>
        <v/>
      </c>
      <c r="C322" s="158" t="str">
        <f>IF(Devis!C321="","",Devis!C321)</f>
        <v/>
      </c>
      <c r="D322" s="158" t="str">
        <f>IF(Devis!D321="","",Devis!D321)</f>
        <v/>
      </c>
      <c r="E322" s="158" t="str">
        <f>IF(Devis!E321="","",Devis!E321)</f>
        <v/>
      </c>
      <c r="F322" s="158" t="str">
        <f>IF(Devis!F321="","",Devis!F321)</f>
        <v/>
      </c>
      <c r="G322" s="160" t="str">
        <f>IF(Devis!G321="","",Devis!G321)</f>
        <v/>
      </c>
      <c r="H322" s="160" t="str">
        <f>IF(Devis!H321="","",Devis!H321)</f>
        <v/>
      </c>
      <c r="I322" s="160" t="str">
        <f>IF(Devis!I321="","",Devis!I321)</f>
        <v/>
      </c>
      <c r="J322" s="117"/>
      <c r="K322" s="259" t="str">
        <f t="shared" si="17"/>
        <v/>
      </c>
      <c r="L322" s="161" t="str">
        <f t="shared" si="18"/>
        <v/>
      </c>
      <c r="M322" s="261" t="str">
        <f t="shared" si="19"/>
        <v/>
      </c>
      <c r="N322" s="262" t="str">
        <f t="shared" si="16"/>
        <v/>
      </c>
      <c r="O322" s="119"/>
    </row>
    <row r="323" spans="1:15" ht="20.100000000000001" customHeight="1" x14ac:dyDescent="0.25">
      <c r="A323" s="162">
        <v>317</v>
      </c>
      <c r="B323" s="158" t="str">
        <f>IF(Devis!B322="","",Devis!B322)</f>
        <v/>
      </c>
      <c r="C323" s="158" t="str">
        <f>IF(Devis!C322="","",Devis!C322)</f>
        <v/>
      </c>
      <c r="D323" s="158" t="str">
        <f>IF(Devis!D322="","",Devis!D322)</f>
        <v/>
      </c>
      <c r="E323" s="158" t="str">
        <f>IF(Devis!E322="","",Devis!E322)</f>
        <v/>
      </c>
      <c r="F323" s="158" t="str">
        <f>IF(Devis!F322="","",Devis!F322)</f>
        <v/>
      </c>
      <c r="G323" s="160" t="str">
        <f>IF(Devis!G322="","",Devis!G322)</f>
        <v/>
      </c>
      <c r="H323" s="160" t="str">
        <f>IF(Devis!H322="","",Devis!H322)</f>
        <v/>
      </c>
      <c r="I323" s="160" t="str">
        <f>IF(Devis!I322="","",Devis!I322)</f>
        <v/>
      </c>
      <c r="J323" s="117"/>
      <c r="K323" s="259" t="str">
        <f t="shared" si="17"/>
        <v/>
      </c>
      <c r="L323" s="161" t="str">
        <f t="shared" si="18"/>
        <v/>
      </c>
      <c r="M323" s="261" t="str">
        <f t="shared" si="19"/>
        <v/>
      </c>
      <c r="N323" s="262" t="str">
        <f t="shared" si="16"/>
        <v/>
      </c>
      <c r="O323" s="119"/>
    </row>
    <row r="324" spans="1:15" ht="20.100000000000001" customHeight="1" x14ac:dyDescent="0.25">
      <c r="A324" s="162">
        <v>318</v>
      </c>
      <c r="B324" s="158" t="str">
        <f>IF(Devis!B323="","",Devis!B323)</f>
        <v/>
      </c>
      <c r="C324" s="158" t="str">
        <f>IF(Devis!C323="","",Devis!C323)</f>
        <v/>
      </c>
      <c r="D324" s="158" t="str">
        <f>IF(Devis!D323="","",Devis!D323)</f>
        <v/>
      </c>
      <c r="E324" s="158" t="str">
        <f>IF(Devis!E323="","",Devis!E323)</f>
        <v/>
      </c>
      <c r="F324" s="158" t="str">
        <f>IF(Devis!F323="","",Devis!F323)</f>
        <v/>
      </c>
      <c r="G324" s="160" t="str">
        <f>IF(Devis!G323="","",Devis!G323)</f>
        <v/>
      </c>
      <c r="H324" s="160" t="str">
        <f>IF(Devis!H323="","",Devis!H323)</f>
        <v/>
      </c>
      <c r="I324" s="160" t="str">
        <f>IF(Devis!I323="","",Devis!I323)</f>
        <v/>
      </c>
      <c r="J324" s="117"/>
      <c r="K324" s="259" t="str">
        <f t="shared" si="17"/>
        <v/>
      </c>
      <c r="L324" s="161" t="str">
        <f t="shared" si="18"/>
        <v/>
      </c>
      <c r="M324" s="261" t="str">
        <f t="shared" si="19"/>
        <v/>
      </c>
      <c r="N324" s="262" t="str">
        <f t="shared" si="16"/>
        <v/>
      </c>
      <c r="O324" s="119"/>
    </row>
    <row r="325" spans="1:15" ht="20.100000000000001" customHeight="1" x14ac:dyDescent="0.25">
      <c r="A325" s="162">
        <v>319</v>
      </c>
      <c r="B325" s="158" t="str">
        <f>IF(Devis!B324="","",Devis!B324)</f>
        <v/>
      </c>
      <c r="C325" s="158" t="str">
        <f>IF(Devis!C324="","",Devis!C324)</f>
        <v/>
      </c>
      <c r="D325" s="158" t="str">
        <f>IF(Devis!D324="","",Devis!D324)</f>
        <v/>
      </c>
      <c r="E325" s="158" t="str">
        <f>IF(Devis!E324="","",Devis!E324)</f>
        <v/>
      </c>
      <c r="F325" s="158" t="str">
        <f>IF(Devis!F324="","",Devis!F324)</f>
        <v/>
      </c>
      <c r="G325" s="160" t="str">
        <f>IF(Devis!G324="","",Devis!G324)</f>
        <v/>
      </c>
      <c r="H325" s="160" t="str">
        <f>IF(Devis!H324="","",Devis!H324)</f>
        <v/>
      </c>
      <c r="I325" s="160" t="str">
        <f>IF(Devis!I324="","",Devis!I324)</f>
        <v/>
      </c>
      <c r="J325" s="117"/>
      <c r="K325" s="259" t="str">
        <f t="shared" si="17"/>
        <v/>
      </c>
      <c r="L325" s="161" t="str">
        <f t="shared" si="18"/>
        <v/>
      </c>
      <c r="M325" s="261" t="str">
        <f t="shared" si="19"/>
        <v/>
      </c>
      <c r="N325" s="262" t="str">
        <f t="shared" si="16"/>
        <v/>
      </c>
      <c r="O325" s="119"/>
    </row>
    <row r="326" spans="1:15" ht="20.100000000000001" customHeight="1" x14ac:dyDescent="0.25">
      <c r="A326" s="162">
        <v>320</v>
      </c>
      <c r="B326" s="158" t="str">
        <f>IF(Devis!B325="","",Devis!B325)</f>
        <v/>
      </c>
      <c r="C326" s="158" t="str">
        <f>IF(Devis!C325="","",Devis!C325)</f>
        <v/>
      </c>
      <c r="D326" s="158" t="str">
        <f>IF(Devis!D325="","",Devis!D325)</f>
        <v/>
      </c>
      <c r="E326" s="158" t="str">
        <f>IF(Devis!E325="","",Devis!E325)</f>
        <v/>
      </c>
      <c r="F326" s="158" t="str">
        <f>IF(Devis!F325="","",Devis!F325)</f>
        <v/>
      </c>
      <c r="G326" s="160" t="str">
        <f>IF(Devis!G325="","",Devis!G325)</f>
        <v/>
      </c>
      <c r="H326" s="160" t="str">
        <f>IF(Devis!H325="","",Devis!H325)</f>
        <v/>
      </c>
      <c r="I326" s="160" t="str">
        <f>IF(Devis!I325="","",Devis!I325)</f>
        <v/>
      </c>
      <c r="J326" s="117"/>
      <c r="K326" s="259" t="str">
        <f t="shared" si="17"/>
        <v/>
      </c>
      <c r="L326" s="161" t="str">
        <f t="shared" si="18"/>
        <v/>
      </c>
      <c r="M326" s="261" t="str">
        <f t="shared" si="19"/>
        <v/>
      </c>
      <c r="N326" s="262" t="str">
        <f t="shared" si="16"/>
        <v/>
      </c>
      <c r="O326" s="119"/>
    </row>
    <row r="327" spans="1:15" ht="20.100000000000001" customHeight="1" x14ac:dyDescent="0.25">
      <c r="A327" s="162">
        <v>321</v>
      </c>
      <c r="B327" s="158" t="str">
        <f>IF(Devis!B326="","",Devis!B326)</f>
        <v/>
      </c>
      <c r="C327" s="158" t="str">
        <f>IF(Devis!C326="","",Devis!C326)</f>
        <v/>
      </c>
      <c r="D327" s="158" t="str">
        <f>IF(Devis!D326="","",Devis!D326)</f>
        <v/>
      </c>
      <c r="E327" s="158" t="str">
        <f>IF(Devis!E326="","",Devis!E326)</f>
        <v/>
      </c>
      <c r="F327" s="158" t="str">
        <f>IF(Devis!F326="","",Devis!F326)</f>
        <v/>
      </c>
      <c r="G327" s="160" t="str">
        <f>IF(Devis!G326="","",Devis!G326)</f>
        <v/>
      </c>
      <c r="H327" s="160" t="str">
        <f>IF(Devis!H326="","",Devis!H326)</f>
        <v/>
      </c>
      <c r="I327" s="160" t="str">
        <f>IF(Devis!I326="","",Devis!I326)</f>
        <v/>
      </c>
      <c r="J327" s="117"/>
      <c r="K327" s="259" t="str">
        <f t="shared" si="17"/>
        <v/>
      </c>
      <c r="L327" s="161" t="str">
        <f t="shared" si="18"/>
        <v/>
      </c>
      <c r="M327" s="261" t="str">
        <f t="shared" si="19"/>
        <v/>
      </c>
      <c r="N327" s="262" t="str">
        <f t="shared" ref="N327:N390" si="20">IF($M327&gt;$J327,"Le montant raisonnable ne peux pas etre supérieur au montant éligible","")</f>
        <v/>
      </c>
      <c r="O327" s="119"/>
    </row>
    <row r="328" spans="1:15" ht="20.100000000000001" customHeight="1" x14ac:dyDescent="0.25">
      <c r="A328" s="162">
        <v>322</v>
      </c>
      <c r="B328" s="158" t="str">
        <f>IF(Devis!B327="","",Devis!B327)</f>
        <v/>
      </c>
      <c r="C328" s="158" t="str">
        <f>IF(Devis!C327="","",Devis!C327)</f>
        <v/>
      </c>
      <c r="D328" s="158" t="str">
        <f>IF(Devis!D327="","",Devis!D327)</f>
        <v/>
      </c>
      <c r="E328" s="158" t="str">
        <f>IF(Devis!E327="","",Devis!E327)</f>
        <v/>
      </c>
      <c r="F328" s="158" t="str">
        <f>IF(Devis!F327="","",Devis!F327)</f>
        <v/>
      </c>
      <c r="G328" s="160" t="str">
        <f>IF(Devis!G327="","",Devis!G327)</f>
        <v/>
      </c>
      <c r="H328" s="160" t="str">
        <f>IF(Devis!H327="","",Devis!H327)</f>
        <v/>
      </c>
      <c r="I328" s="160" t="str">
        <f>IF(Devis!I327="","",Devis!I327)</f>
        <v/>
      </c>
      <c r="J328" s="117"/>
      <c r="K328" s="259" t="str">
        <f t="shared" ref="K328:K391" si="21">IF($J328="","",IF($J328&gt;MAX($G328:$I328),"Le montant éligible ne peut etre supérieur au montant présenté",""))</f>
        <v/>
      </c>
      <c r="L328" s="161" t="str">
        <f t="shared" ref="L328:L391" si="22">IF(J328="","",MIN(G328,H328,I328)*1.15)</f>
        <v/>
      </c>
      <c r="M328" s="261" t="str">
        <f t="shared" ref="M328:M391" si="23">IF(J328="","",MIN($L328,J328))</f>
        <v/>
      </c>
      <c r="N328" s="262" t="str">
        <f t="shared" si="20"/>
        <v/>
      </c>
      <c r="O328" s="119"/>
    </row>
    <row r="329" spans="1:15" ht="20.100000000000001" customHeight="1" x14ac:dyDescent="0.25">
      <c r="A329" s="162">
        <v>323</v>
      </c>
      <c r="B329" s="158" t="str">
        <f>IF(Devis!B328="","",Devis!B328)</f>
        <v/>
      </c>
      <c r="C329" s="158" t="str">
        <f>IF(Devis!C328="","",Devis!C328)</f>
        <v/>
      </c>
      <c r="D329" s="158" t="str">
        <f>IF(Devis!D328="","",Devis!D328)</f>
        <v/>
      </c>
      <c r="E329" s="158" t="str">
        <f>IF(Devis!E328="","",Devis!E328)</f>
        <v/>
      </c>
      <c r="F329" s="158" t="str">
        <f>IF(Devis!F328="","",Devis!F328)</f>
        <v/>
      </c>
      <c r="G329" s="160" t="str">
        <f>IF(Devis!G328="","",Devis!G328)</f>
        <v/>
      </c>
      <c r="H329" s="160" t="str">
        <f>IF(Devis!H328="","",Devis!H328)</f>
        <v/>
      </c>
      <c r="I329" s="160" t="str">
        <f>IF(Devis!I328="","",Devis!I328)</f>
        <v/>
      </c>
      <c r="J329" s="117"/>
      <c r="K329" s="259" t="str">
        <f t="shared" si="21"/>
        <v/>
      </c>
      <c r="L329" s="161" t="str">
        <f t="shared" si="22"/>
        <v/>
      </c>
      <c r="M329" s="261" t="str">
        <f t="shared" si="23"/>
        <v/>
      </c>
      <c r="N329" s="262" t="str">
        <f t="shared" si="20"/>
        <v/>
      </c>
      <c r="O329" s="119"/>
    </row>
    <row r="330" spans="1:15" ht="20.100000000000001" customHeight="1" x14ac:dyDescent="0.25">
      <c r="A330" s="162">
        <v>324</v>
      </c>
      <c r="B330" s="158" t="str">
        <f>IF(Devis!B329="","",Devis!B329)</f>
        <v/>
      </c>
      <c r="C330" s="158" t="str">
        <f>IF(Devis!C329="","",Devis!C329)</f>
        <v/>
      </c>
      <c r="D330" s="158" t="str">
        <f>IF(Devis!D329="","",Devis!D329)</f>
        <v/>
      </c>
      <c r="E330" s="158" t="str">
        <f>IF(Devis!E329="","",Devis!E329)</f>
        <v/>
      </c>
      <c r="F330" s="158" t="str">
        <f>IF(Devis!F329="","",Devis!F329)</f>
        <v/>
      </c>
      <c r="G330" s="160" t="str">
        <f>IF(Devis!G329="","",Devis!G329)</f>
        <v/>
      </c>
      <c r="H330" s="160" t="str">
        <f>IF(Devis!H329="","",Devis!H329)</f>
        <v/>
      </c>
      <c r="I330" s="160" t="str">
        <f>IF(Devis!I329="","",Devis!I329)</f>
        <v/>
      </c>
      <c r="J330" s="117"/>
      <c r="K330" s="259" t="str">
        <f t="shared" si="21"/>
        <v/>
      </c>
      <c r="L330" s="161" t="str">
        <f t="shared" si="22"/>
        <v/>
      </c>
      <c r="M330" s="261" t="str">
        <f t="shared" si="23"/>
        <v/>
      </c>
      <c r="N330" s="262" t="str">
        <f t="shared" si="20"/>
        <v/>
      </c>
      <c r="O330" s="119"/>
    </row>
    <row r="331" spans="1:15" ht="20.100000000000001" customHeight="1" x14ac:dyDescent="0.25">
      <c r="A331" s="162">
        <v>325</v>
      </c>
      <c r="B331" s="158" t="str">
        <f>IF(Devis!B330="","",Devis!B330)</f>
        <v/>
      </c>
      <c r="C331" s="158" t="str">
        <f>IF(Devis!C330="","",Devis!C330)</f>
        <v/>
      </c>
      <c r="D331" s="158" t="str">
        <f>IF(Devis!D330="","",Devis!D330)</f>
        <v/>
      </c>
      <c r="E331" s="158" t="str">
        <f>IF(Devis!E330="","",Devis!E330)</f>
        <v/>
      </c>
      <c r="F331" s="158" t="str">
        <f>IF(Devis!F330="","",Devis!F330)</f>
        <v/>
      </c>
      <c r="G331" s="160" t="str">
        <f>IF(Devis!G330="","",Devis!G330)</f>
        <v/>
      </c>
      <c r="H331" s="160" t="str">
        <f>IF(Devis!H330="","",Devis!H330)</f>
        <v/>
      </c>
      <c r="I331" s="160" t="str">
        <f>IF(Devis!I330="","",Devis!I330)</f>
        <v/>
      </c>
      <c r="J331" s="117"/>
      <c r="K331" s="259" t="str">
        <f t="shared" si="21"/>
        <v/>
      </c>
      <c r="L331" s="161" t="str">
        <f t="shared" si="22"/>
        <v/>
      </c>
      <c r="M331" s="261" t="str">
        <f t="shared" si="23"/>
        <v/>
      </c>
      <c r="N331" s="262" t="str">
        <f t="shared" si="20"/>
        <v/>
      </c>
      <c r="O331" s="119"/>
    </row>
    <row r="332" spans="1:15" ht="20.100000000000001" customHeight="1" x14ac:dyDescent="0.25">
      <c r="A332" s="162">
        <v>326</v>
      </c>
      <c r="B332" s="158" t="str">
        <f>IF(Devis!B331="","",Devis!B331)</f>
        <v/>
      </c>
      <c r="C332" s="158" t="str">
        <f>IF(Devis!C331="","",Devis!C331)</f>
        <v/>
      </c>
      <c r="D332" s="158" t="str">
        <f>IF(Devis!D331="","",Devis!D331)</f>
        <v/>
      </c>
      <c r="E332" s="158" t="str">
        <f>IF(Devis!E331="","",Devis!E331)</f>
        <v/>
      </c>
      <c r="F332" s="158" t="str">
        <f>IF(Devis!F331="","",Devis!F331)</f>
        <v/>
      </c>
      <c r="G332" s="160" t="str">
        <f>IF(Devis!G331="","",Devis!G331)</f>
        <v/>
      </c>
      <c r="H332" s="160" t="str">
        <f>IF(Devis!H331="","",Devis!H331)</f>
        <v/>
      </c>
      <c r="I332" s="160" t="str">
        <f>IF(Devis!I331="","",Devis!I331)</f>
        <v/>
      </c>
      <c r="J332" s="117"/>
      <c r="K332" s="259" t="str">
        <f t="shared" si="21"/>
        <v/>
      </c>
      <c r="L332" s="161" t="str">
        <f t="shared" si="22"/>
        <v/>
      </c>
      <c r="M332" s="261" t="str">
        <f t="shared" si="23"/>
        <v/>
      </c>
      <c r="N332" s="262" t="str">
        <f t="shared" si="20"/>
        <v/>
      </c>
      <c r="O332" s="119"/>
    </row>
    <row r="333" spans="1:15" ht="20.100000000000001" customHeight="1" x14ac:dyDescent="0.25">
      <c r="A333" s="162">
        <v>327</v>
      </c>
      <c r="B333" s="158" t="str">
        <f>IF(Devis!B332="","",Devis!B332)</f>
        <v/>
      </c>
      <c r="C333" s="158" t="str">
        <f>IF(Devis!C332="","",Devis!C332)</f>
        <v/>
      </c>
      <c r="D333" s="158" t="str">
        <f>IF(Devis!D332="","",Devis!D332)</f>
        <v/>
      </c>
      <c r="E333" s="158" t="str">
        <f>IF(Devis!E332="","",Devis!E332)</f>
        <v/>
      </c>
      <c r="F333" s="158" t="str">
        <f>IF(Devis!F332="","",Devis!F332)</f>
        <v/>
      </c>
      <c r="G333" s="160" t="str">
        <f>IF(Devis!G332="","",Devis!G332)</f>
        <v/>
      </c>
      <c r="H333" s="160" t="str">
        <f>IF(Devis!H332="","",Devis!H332)</f>
        <v/>
      </c>
      <c r="I333" s="160" t="str">
        <f>IF(Devis!I332="","",Devis!I332)</f>
        <v/>
      </c>
      <c r="J333" s="117"/>
      <c r="K333" s="259" t="str">
        <f t="shared" si="21"/>
        <v/>
      </c>
      <c r="L333" s="161" t="str">
        <f t="shared" si="22"/>
        <v/>
      </c>
      <c r="M333" s="261" t="str">
        <f t="shared" si="23"/>
        <v/>
      </c>
      <c r="N333" s="262" t="str">
        <f t="shared" si="20"/>
        <v/>
      </c>
      <c r="O333" s="119"/>
    </row>
    <row r="334" spans="1:15" ht="20.100000000000001" customHeight="1" x14ac:dyDescent="0.25">
      <c r="A334" s="162">
        <v>328</v>
      </c>
      <c r="B334" s="158" t="str">
        <f>IF(Devis!B333="","",Devis!B333)</f>
        <v/>
      </c>
      <c r="C334" s="158" t="str">
        <f>IF(Devis!C333="","",Devis!C333)</f>
        <v/>
      </c>
      <c r="D334" s="158" t="str">
        <f>IF(Devis!D333="","",Devis!D333)</f>
        <v/>
      </c>
      <c r="E334" s="158" t="str">
        <f>IF(Devis!E333="","",Devis!E333)</f>
        <v/>
      </c>
      <c r="F334" s="158" t="str">
        <f>IF(Devis!F333="","",Devis!F333)</f>
        <v/>
      </c>
      <c r="G334" s="160" t="str">
        <f>IF(Devis!G333="","",Devis!G333)</f>
        <v/>
      </c>
      <c r="H334" s="160" t="str">
        <f>IF(Devis!H333="","",Devis!H333)</f>
        <v/>
      </c>
      <c r="I334" s="160" t="str">
        <f>IF(Devis!I333="","",Devis!I333)</f>
        <v/>
      </c>
      <c r="J334" s="117"/>
      <c r="K334" s="259" t="str">
        <f t="shared" si="21"/>
        <v/>
      </c>
      <c r="L334" s="161" t="str">
        <f t="shared" si="22"/>
        <v/>
      </c>
      <c r="M334" s="261" t="str">
        <f t="shared" si="23"/>
        <v/>
      </c>
      <c r="N334" s="262" t="str">
        <f t="shared" si="20"/>
        <v/>
      </c>
      <c r="O334" s="119"/>
    </row>
    <row r="335" spans="1:15" ht="20.100000000000001" customHeight="1" x14ac:dyDescent="0.25">
      <c r="A335" s="162">
        <v>329</v>
      </c>
      <c r="B335" s="158" t="str">
        <f>IF(Devis!B334="","",Devis!B334)</f>
        <v/>
      </c>
      <c r="C335" s="158" t="str">
        <f>IF(Devis!C334="","",Devis!C334)</f>
        <v/>
      </c>
      <c r="D335" s="158" t="str">
        <f>IF(Devis!D334="","",Devis!D334)</f>
        <v/>
      </c>
      <c r="E335" s="158" t="str">
        <f>IF(Devis!E334="","",Devis!E334)</f>
        <v/>
      </c>
      <c r="F335" s="158" t="str">
        <f>IF(Devis!F334="","",Devis!F334)</f>
        <v/>
      </c>
      <c r="G335" s="160" t="str">
        <f>IF(Devis!G334="","",Devis!G334)</f>
        <v/>
      </c>
      <c r="H335" s="160" t="str">
        <f>IF(Devis!H334="","",Devis!H334)</f>
        <v/>
      </c>
      <c r="I335" s="160" t="str">
        <f>IF(Devis!I334="","",Devis!I334)</f>
        <v/>
      </c>
      <c r="J335" s="117"/>
      <c r="K335" s="259" t="str">
        <f t="shared" si="21"/>
        <v/>
      </c>
      <c r="L335" s="161" t="str">
        <f t="shared" si="22"/>
        <v/>
      </c>
      <c r="M335" s="261" t="str">
        <f t="shared" si="23"/>
        <v/>
      </c>
      <c r="N335" s="262" t="str">
        <f t="shared" si="20"/>
        <v/>
      </c>
      <c r="O335" s="119"/>
    </row>
    <row r="336" spans="1:15" ht="20.100000000000001" customHeight="1" x14ac:dyDescent="0.25">
      <c r="A336" s="162">
        <v>330</v>
      </c>
      <c r="B336" s="158" t="str">
        <f>IF(Devis!B335="","",Devis!B335)</f>
        <v/>
      </c>
      <c r="C336" s="158" t="str">
        <f>IF(Devis!C335="","",Devis!C335)</f>
        <v/>
      </c>
      <c r="D336" s="158" t="str">
        <f>IF(Devis!D335="","",Devis!D335)</f>
        <v/>
      </c>
      <c r="E336" s="158" t="str">
        <f>IF(Devis!E335="","",Devis!E335)</f>
        <v/>
      </c>
      <c r="F336" s="158" t="str">
        <f>IF(Devis!F335="","",Devis!F335)</f>
        <v/>
      </c>
      <c r="G336" s="160" t="str">
        <f>IF(Devis!G335="","",Devis!G335)</f>
        <v/>
      </c>
      <c r="H336" s="160" t="str">
        <f>IF(Devis!H335="","",Devis!H335)</f>
        <v/>
      </c>
      <c r="I336" s="160" t="str">
        <f>IF(Devis!I335="","",Devis!I335)</f>
        <v/>
      </c>
      <c r="J336" s="117"/>
      <c r="K336" s="259" t="str">
        <f t="shared" si="21"/>
        <v/>
      </c>
      <c r="L336" s="161" t="str">
        <f t="shared" si="22"/>
        <v/>
      </c>
      <c r="M336" s="261" t="str">
        <f t="shared" si="23"/>
        <v/>
      </c>
      <c r="N336" s="262" t="str">
        <f t="shared" si="20"/>
        <v/>
      </c>
      <c r="O336" s="119"/>
    </row>
    <row r="337" spans="1:15" ht="20.100000000000001" customHeight="1" x14ac:dyDescent="0.25">
      <c r="A337" s="162">
        <v>331</v>
      </c>
      <c r="B337" s="158" t="str">
        <f>IF(Devis!B336="","",Devis!B336)</f>
        <v/>
      </c>
      <c r="C337" s="158" t="str">
        <f>IF(Devis!C336="","",Devis!C336)</f>
        <v/>
      </c>
      <c r="D337" s="158" t="str">
        <f>IF(Devis!D336="","",Devis!D336)</f>
        <v/>
      </c>
      <c r="E337" s="158" t="str">
        <f>IF(Devis!E336="","",Devis!E336)</f>
        <v/>
      </c>
      <c r="F337" s="158" t="str">
        <f>IF(Devis!F336="","",Devis!F336)</f>
        <v/>
      </c>
      <c r="G337" s="160" t="str">
        <f>IF(Devis!G336="","",Devis!G336)</f>
        <v/>
      </c>
      <c r="H337" s="160" t="str">
        <f>IF(Devis!H336="","",Devis!H336)</f>
        <v/>
      </c>
      <c r="I337" s="160" t="str">
        <f>IF(Devis!I336="","",Devis!I336)</f>
        <v/>
      </c>
      <c r="J337" s="117"/>
      <c r="K337" s="259" t="str">
        <f t="shared" si="21"/>
        <v/>
      </c>
      <c r="L337" s="161" t="str">
        <f t="shared" si="22"/>
        <v/>
      </c>
      <c r="M337" s="261" t="str">
        <f t="shared" si="23"/>
        <v/>
      </c>
      <c r="N337" s="262" t="str">
        <f t="shared" si="20"/>
        <v/>
      </c>
      <c r="O337" s="119"/>
    </row>
    <row r="338" spans="1:15" ht="20.100000000000001" customHeight="1" x14ac:dyDescent="0.25">
      <c r="A338" s="162">
        <v>332</v>
      </c>
      <c r="B338" s="158" t="str">
        <f>IF(Devis!B337="","",Devis!B337)</f>
        <v/>
      </c>
      <c r="C338" s="158" t="str">
        <f>IF(Devis!C337="","",Devis!C337)</f>
        <v/>
      </c>
      <c r="D338" s="158" t="str">
        <f>IF(Devis!D337="","",Devis!D337)</f>
        <v/>
      </c>
      <c r="E338" s="158" t="str">
        <f>IF(Devis!E337="","",Devis!E337)</f>
        <v/>
      </c>
      <c r="F338" s="158" t="str">
        <f>IF(Devis!F337="","",Devis!F337)</f>
        <v/>
      </c>
      <c r="G338" s="160" t="str">
        <f>IF(Devis!G337="","",Devis!G337)</f>
        <v/>
      </c>
      <c r="H338" s="160" t="str">
        <f>IF(Devis!H337="","",Devis!H337)</f>
        <v/>
      </c>
      <c r="I338" s="160" t="str">
        <f>IF(Devis!I337="","",Devis!I337)</f>
        <v/>
      </c>
      <c r="J338" s="117"/>
      <c r="K338" s="259" t="str">
        <f t="shared" si="21"/>
        <v/>
      </c>
      <c r="L338" s="161" t="str">
        <f t="shared" si="22"/>
        <v/>
      </c>
      <c r="M338" s="261" t="str">
        <f t="shared" si="23"/>
        <v/>
      </c>
      <c r="N338" s="262" t="str">
        <f t="shared" si="20"/>
        <v/>
      </c>
      <c r="O338" s="119"/>
    </row>
    <row r="339" spans="1:15" ht="20.100000000000001" customHeight="1" x14ac:dyDescent="0.25">
      <c r="A339" s="162">
        <v>333</v>
      </c>
      <c r="B339" s="158" t="str">
        <f>IF(Devis!B338="","",Devis!B338)</f>
        <v/>
      </c>
      <c r="C339" s="158" t="str">
        <f>IF(Devis!C338="","",Devis!C338)</f>
        <v/>
      </c>
      <c r="D339" s="158" t="str">
        <f>IF(Devis!D338="","",Devis!D338)</f>
        <v/>
      </c>
      <c r="E339" s="158" t="str">
        <f>IF(Devis!E338="","",Devis!E338)</f>
        <v/>
      </c>
      <c r="F339" s="158" t="str">
        <f>IF(Devis!F338="","",Devis!F338)</f>
        <v/>
      </c>
      <c r="G339" s="160" t="str">
        <f>IF(Devis!G338="","",Devis!G338)</f>
        <v/>
      </c>
      <c r="H339" s="160" t="str">
        <f>IF(Devis!H338="","",Devis!H338)</f>
        <v/>
      </c>
      <c r="I339" s="160" t="str">
        <f>IF(Devis!I338="","",Devis!I338)</f>
        <v/>
      </c>
      <c r="J339" s="117"/>
      <c r="K339" s="259" t="str">
        <f t="shared" si="21"/>
        <v/>
      </c>
      <c r="L339" s="161" t="str">
        <f t="shared" si="22"/>
        <v/>
      </c>
      <c r="M339" s="261" t="str">
        <f t="shared" si="23"/>
        <v/>
      </c>
      <c r="N339" s="262" t="str">
        <f t="shared" si="20"/>
        <v/>
      </c>
      <c r="O339" s="119"/>
    </row>
    <row r="340" spans="1:15" ht="20.100000000000001" customHeight="1" x14ac:dyDescent="0.25">
      <c r="A340" s="162">
        <v>334</v>
      </c>
      <c r="B340" s="158" t="str">
        <f>IF(Devis!B339="","",Devis!B339)</f>
        <v/>
      </c>
      <c r="C340" s="158" t="str">
        <f>IF(Devis!C339="","",Devis!C339)</f>
        <v/>
      </c>
      <c r="D340" s="158" t="str">
        <f>IF(Devis!D339="","",Devis!D339)</f>
        <v/>
      </c>
      <c r="E340" s="158" t="str">
        <f>IF(Devis!E339="","",Devis!E339)</f>
        <v/>
      </c>
      <c r="F340" s="158" t="str">
        <f>IF(Devis!F339="","",Devis!F339)</f>
        <v/>
      </c>
      <c r="G340" s="160" t="str">
        <f>IF(Devis!G339="","",Devis!G339)</f>
        <v/>
      </c>
      <c r="H340" s="160" t="str">
        <f>IF(Devis!H339="","",Devis!H339)</f>
        <v/>
      </c>
      <c r="I340" s="160" t="str">
        <f>IF(Devis!I339="","",Devis!I339)</f>
        <v/>
      </c>
      <c r="J340" s="117"/>
      <c r="K340" s="259" t="str">
        <f t="shared" si="21"/>
        <v/>
      </c>
      <c r="L340" s="161" t="str">
        <f t="shared" si="22"/>
        <v/>
      </c>
      <c r="M340" s="261" t="str">
        <f t="shared" si="23"/>
        <v/>
      </c>
      <c r="N340" s="262" t="str">
        <f t="shared" si="20"/>
        <v/>
      </c>
      <c r="O340" s="119"/>
    </row>
    <row r="341" spans="1:15" ht="20.100000000000001" customHeight="1" x14ac:dyDescent="0.25">
      <c r="A341" s="162">
        <v>335</v>
      </c>
      <c r="B341" s="158" t="str">
        <f>IF(Devis!B340="","",Devis!B340)</f>
        <v/>
      </c>
      <c r="C341" s="158" t="str">
        <f>IF(Devis!C340="","",Devis!C340)</f>
        <v/>
      </c>
      <c r="D341" s="158" t="str">
        <f>IF(Devis!D340="","",Devis!D340)</f>
        <v/>
      </c>
      <c r="E341" s="158" t="str">
        <f>IF(Devis!E340="","",Devis!E340)</f>
        <v/>
      </c>
      <c r="F341" s="158" t="str">
        <f>IF(Devis!F340="","",Devis!F340)</f>
        <v/>
      </c>
      <c r="G341" s="160" t="str">
        <f>IF(Devis!G340="","",Devis!G340)</f>
        <v/>
      </c>
      <c r="H341" s="160" t="str">
        <f>IF(Devis!H340="","",Devis!H340)</f>
        <v/>
      </c>
      <c r="I341" s="160" t="str">
        <f>IF(Devis!I340="","",Devis!I340)</f>
        <v/>
      </c>
      <c r="J341" s="117"/>
      <c r="K341" s="259" t="str">
        <f t="shared" si="21"/>
        <v/>
      </c>
      <c r="L341" s="161" t="str">
        <f t="shared" si="22"/>
        <v/>
      </c>
      <c r="M341" s="261" t="str">
        <f t="shared" si="23"/>
        <v/>
      </c>
      <c r="N341" s="262" t="str">
        <f t="shared" si="20"/>
        <v/>
      </c>
      <c r="O341" s="119"/>
    </row>
    <row r="342" spans="1:15" ht="20.100000000000001" customHeight="1" x14ac:dyDescent="0.25">
      <c r="A342" s="162">
        <v>336</v>
      </c>
      <c r="B342" s="158" t="str">
        <f>IF(Devis!B341="","",Devis!B341)</f>
        <v/>
      </c>
      <c r="C342" s="158" t="str">
        <f>IF(Devis!C341="","",Devis!C341)</f>
        <v/>
      </c>
      <c r="D342" s="158" t="str">
        <f>IF(Devis!D341="","",Devis!D341)</f>
        <v/>
      </c>
      <c r="E342" s="158" t="str">
        <f>IF(Devis!E341="","",Devis!E341)</f>
        <v/>
      </c>
      <c r="F342" s="158" t="str">
        <f>IF(Devis!F341="","",Devis!F341)</f>
        <v/>
      </c>
      <c r="G342" s="160" t="str">
        <f>IF(Devis!G341="","",Devis!G341)</f>
        <v/>
      </c>
      <c r="H342" s="160" t="str">
        <f>IF(Devis!H341="","",Devis!H341)</f>
        <v/>
      </c>
      <c r="I342" s="160" t="str">
        <f>IF(Devis!I341="","",Devis!I341)</f>
        <v/>
      </c>
      <c r="J342" s="117"/>
      <c r="K342" s="259" t="str">
        <f t="shared" si="21"/>
        <v/>
      </c>
      <c r="L342" s="161" t="str">
        <f t="shared" si="22"/>
        <v/>
      </c>
      <c r="M342" s="261" t="str">
        <f t="shared" si="23"/>
        <v/>
      </c>
      <c r="N342" s="262" t="str">
        <f t="shared" si="20"/>
        <v/>
      </c>
      <c r="O342" s="119"/>
    </row>
    <row r="343" spans="1:15" ht="20.100000000000001" customHeight="1" x14ac:dyDescent="0.25">
      <c r="A343" s="162">
        <v>337</v>
      </c>
      <c r="B343" s="158" t="str">
        <f>IF(Devis!B342="","",Devis!B342)</f>
        <v/>
      </c>
      <c r="C343" s="158" t="str">
        <f>IF(Devis!C342="","",Devis!C342)</f>
        <v/>
      </c>
      <c r="D343" s="158" t="str">
        <f>IF(Devis!D342="","",Devis!D342)</f>
        <v/>
      </c>
      <c r="E343" s="158" t="str">
        <f>IF(Devis!E342="","",Devis!E342)</f>
        <v/>
      </c>
      <c r="F343" s="158" t="str">
        <f>IF(Devis!F342="","",Devis!F342)</f>
        <v/>
      </c>
      <c r="G343" s="160" t="str">
        <f>IF(Devis!G342="","",Devis!G342)</f>
        <v/>
      </c>
      <c r="H343" s="160" t="str">
        <f>IF(Devis!H342="","",Devis!H342)</f>
        <v/>
      </c>
      <c r="I343" s="160" t="str">
        <f>IF(Devis!I342="","",Devis!I342)</f>
        <v/>
      </c>
      <c r="J343" s="117"/>
      <c r="K343" s="259" t="str">
        <f t="shared" si="21"/>
        <v/>
      </c>
      <c r="L343" s="161" t="str">
        <f t="shared" si="22"/>
        <v/>
      </c>
      <c r="M343" s="261" t="str">
        <f t="shared" si="23"/>
        <v/>
      </c>
      <c r="N343" s="262" t="str">
        <f t="shared" si="20"/>
        <v/>
      </c>
      <c r="O343" s="119"/>
    </row>
    <row r="344" spans="1:15" ht="20.100000000000001" customHeight="1" x14ac:dyDescent="0.25">
      <c r="A344" s="162">
        <v>338</v>
      </c>
      <c r="B344" s="158" t="str">
        <f>IF(Devis!B343="","",Devis!B343)</f>
        <v/>
      </c>
      <c r="C344" s="158" t="str">
        <f>IF(Devis!C343="","",Devis!C343)</f>
        <v/>
      </c>
      <c r="D344" s="158" t="str">
        <f>IF(Devis!D343="","",Devis!D343)</f>
        <v/>
      </c>
      <c r="E344" s="158" t="str">
        <f>IF(Devis!E343="","",Devis!E343)</f>
        <v/>
      </c>
      <c r="F344" s="158" t="str">
        <f>IF(Devis!F343="","",Devis!F343)</f>
        <v/>
      </c>
      <c r="G344" s="160" t="str">
        <f>IF(Devis!G343="","",Devis!G343)</f>
        <v/>
      </c>
      <c r="H344" s="160" t="str">
        <f>IF(Devis!H343="","",Devis!H343)</f>
        <v/>
      </c>
      <c r="I344" s="160" t="str">
        <f>IF(Devis!I343="","",Devis!I343)</f>
        <v/>
      </c>
      <c r="J344" s="117"/>
      <c r="K344" s="259" t="str">
        <f t="shared" si="21"/>
        <v/>
      </c>
      <c r="L344" s="161" t="str">
        <f t="shared" si="22"/>
        <v/>
      </c>
      <c r="M344" s="261" t="str">
        <f t="shared" si="23"/>
        <v/>
      </c>
      <c r="N344" s="262" t="str">
        <f t="shared" si="20"/>
        <v/>
      </c>
      <c r="O344" s="119"/>
    </row>
    <row r="345" spans="1:15" ht="20.100000000000001" customHeight="1" x14ac:dyDescent="0.25">
      <c r="A345" s="162">
        <v>339</v>
      </c>
      <c r="B345" s="158" t="str">
        <f>IF(Devis!B344="","",Devis!B344)</f>
        <v/>
      </c>
      <c r="C345" s="158" t="str">
        <f>IF(Devis!C344="","",Devis!C344)</f>
        <v/>
      </c>
      <c r="D345" s="158" t="str">
        <f>IF(Devis!D344="","",Devis!D344)</f>
        <v/>
      </c>
      <c r="E345" s="158" t="str">
        <f>IF(Devis!E344="","",Devis!E344)</f>
        <v/>
      </c>
      <c r="F345" s="158" t="str">
        <f>IF(Devis!F344="","",Devis!F344)</f>
        <v/>
      </c>
      <c r="G345" s="160" t="str">
        <f>IF(Devis!G344="","",Devis!G344)</f>
        <v/>
      </c>
      <c r="H345" s="160" t="str">
        <f>IF(Devis!H344="","",Devis!H344)</f>
        <v/>
      </c>
      <c r="I345" s="160" t="str">
        <f>IF(Devis!I344="","",Devis!I344)</f>
        <v/>
      </c>
      <c r="J345" s="117"/>
      <c r="K345" s="259" t="str">
        <f t="shared" si="21"/>
        <v/>
      </c>
      <c r="L345" s="161" t="str">
        <f t="shared" si="22"/>
        <v/>
      </c>
      <c r="M345" s="261" t="str">
        <f t="shared" si="23"/>
        <v/>
      </c>
      <c r="N345" s="262" t="str">
        <f t="shared" si="20"/>
        <v/>
      </c>
      <c r="O345" s="119"/>
    </row>
    <row r="346" spans="1:15" ht="20.100000000000001" customHeight="1" x14ac:dyDescent="0.25">
      <c r="A346" s="162">
        <v>340</v>
      </c>
      <c r="B346" s="158" t="str">
        <f>IF(Devis!B345="","",Devis!B345)</f>
        <v/>
      </c>
      <c r="C346" s="158" t="str">
        <f>IF(Devis!C345="","",Devis!C345)</f>
        <v/>
      </c>
      <c r="D346" s="158" t="str">
        <f>IF(Devis!D345="","",Devis!D345)</f>
        <v/>
      </c>
      <c r="E346" s="158" t="str">
        <f>IF(Devis!E345="","",Devis!E345)</f>
        <v/>
      </c>
      <c r="F346" s="158" t="str">
        <f>IF(Devis!F345="","",Devis!F345)</f>
        <v/>
      </c>
      <c r="G346" s="160" t="str">
        <f>IF(Devis!G345="","",Devis!G345)</f>
        <v/>
      </c>
      <c r="H346" s="160" t="str">
        <f>IF(Devis!H345="","",Devis!H345)</f>
        <v/>
      </c>
      <c r="I346" s="160" t="str">
        <f>IF(Devis!I345="","",Devis!I345)</f>
        <v/>
      </c>
      <c r="J346" s="117"/>
      <c r="K346" s="259" t="str">
        <f t="shared" si="21"/>
        <v/>
      </c>
      <c r="L346" s="161" t="str">
        <f t="shared" si="22"/>
        <v/>
      </c>
      <c r="M346" s="261" t="str">
        <f t="shared" si="23"/>
        <v/>
      </c>
      <c r="N346" s="262" t="str">
        <f t="shared" si="20"/>
        <v/>
      </c>
      <c r="O346" s="119"/>
    </row>
    <row r="347" spans="1:15" ht="20.100000000000001" customHeight="1" x14ac:dyDescent="0.25">
      <c r="A347" s="162">
        <v>341</v>
      </c>
      <c r="B347" s="158" t="str">
        <f>IF(Devis!B346="","",Devis!B346)</f>
        <v/>
      </c>
      <c r="C347" s="158" t="str">
        <f>IF(Devis!C346="","",Devis!C346)</f>
        <v/>
      </c>
      <c r="D347" s="158" t="str">
        <f>IF(Devis!D346="","",Devis!D346)</f>
        <v/>
      </c>
      <c r="E347" s="158" t="str">
        <f>IF(Devis!E346="","",Devis!E346)</f>
        <v/>
      </c>
      <c r="F347" s="158" t="str">
        <f>IF(Devis!F346="","",Devis!F346)</f>
        <v/>
      </c>
      <c r="G347" s="160" t="str">
        <f>IF(Devis!G346="","",Devis!G346)</f>
        <v/>
      </c>
      <c r="H347" s="160" t="str">
        <f>IF(Devis!H346="","",Devis!H346)</f>
        <v/>
      </c>
      <c r="I347" s="160" t="str">
        <f>IF(Devis!I346="","",Devis!I346)</f>
        <v/>
      </c>
      <c r="J347" s="117"/>
      <c r="K347" s="259" t="str">
        <f t="shared" si="21"/>
        <v/>
      </c>
      <c r="L347" s="161" t="str">
        <f t="shared" si="22"/>
        <v/>
      </c>
      <c r="M347" s="261" t="str">
        <f t="shared" si="23"/>
        <v/>
      </c>
      <c r="N347" s="262" t="str">
        <f t="shared" si="20"/>
        <v/>
      </c>
      <c r="O347" s="119"/>
    </row>
    <row r="348" spans="1:15" ht="20.100000000000001" customHeight="1" x14ac:dyDescent="0.25">
      <c r="A348" s="162">
        <v>342</v>
      </c>
      <c r="B348" s="158" t="str">
        <f>IF(Devis!B347="","",Devis!B347)</f>
        <v/>
      </c>
      <c r="C348" s="158" t="str">
        <f>IF(Devis!C347="","",Devis!C347)</f>
        <v/>
      </c>
      <c r="D348" s="158" t="str">
        <f>IF(Devis!D347="","",Devis!D347)</f>
        <v/>
      </c>
      <c r="E348" s="158" t="str">
        <f>IF(Devis!E347="","",Devis!E347)</f>
        <v/>
      </c>
      <c r="F348" s="158" t="str">
        <f>IF(Devis!F347="","",Devis!F347)</f>
        <v/>
      </c>
      <c r="G348" s="160" t="str">
        <f>IF(Devis!G347="","",Devis!G347)</f>
        <v/>
      </c>
      <c r="H348" s="160" t="str">
        <f>IF(Devis!H347="","",Devis!H347)</f>
        <v/>
      </c>
      <c r="I348" s="160" t="str">
        <f>IF(Devis!I347="","",Devis!I347)</f>
        <v/>
      </c>
      <c r="J348" s="117"/>
      <c r="K348" s="259" t="str">
        <f t="shared" si="21"/>
        <v/>
      </c>
      <c r="L348" s="161" t="str">
        <f t="shared" si="22"/>
        <v/>
      </c>
      <c r="M348" s="261" t="str">
        <f t="shared" si="23"/>
        <v/>
      </c>
      <c r="N348" s="262" t="str">
        <f t="shared" si="20"/>
        <v/>
      </c>
      <c r="O348" s="119"/>
    </row>
    <row r="349" spans="1:15" ht="20.100000000000001" customHeight="1" x14ac:dyDescent="0.25">
      <c r="A349" s="162">
        <v>343</v>
      </c>
      <c r="B349" s="158" t="str">
        <f>IF(Devis!B348="","",Devis!B348)</f>
        <v/>
      </c>
      <c r="C349" s="158" t="str">
        <f>IF(Devis!C348="","",Devis!C348)</f>
        <v/>
      </c>
      <c r="D349" s="158" t="str">
        <f>IF(Devis!D348="","",Devis!D348)</f>
        <v/>
      </c>
      <c r="E349" s="158" t="str">
        <f>IF(Devis!E348="","",Devis!E348)</f>
        <v/>
      </c>
      <c r="F349" s="158" t="str">
        <f>IF(Devis!F348="","",Devis!F348)</f>
        <v/>
      </c>
      <c r="G349" s="160" t="str">
        <f>IF(Devis!G348="","",Devis!G348)</f>
        <v/>
      </c>
      <c r="H349" s="160" t="str">
        <f>IF(Devis!H348="","",Devis!H348)</f>
        <v/>
      </c>
      <c r="I349" s="160" t="str">
        <f>IF(Devis!I348="","",Devis!I348)</f>
        <v/>
      </c>
      <c r="J349" s="117"/>
      <c r="K349" s="259" t="str">
        <f t="shared" si="21"/>
        <v/>
      </c>
      <c r="L349" s="161" t="str">
        <f t="shared" si="22"/>
        <v/>
      </c>
      <c r="M349" s="261" t="str">
        <f t="shared" si="23"/>
        <v/>
      </c>
      <c r="N349" s="262" t="str">
        <f t="shared" si="20"/>
        <v/>
      </c>
      <c r="O349" s="119"/>
    </row>
    <row r="350" spans="1:15" ht="20.100000000000001" customHeight="1" x14ac:dyDescent="0.25">
      <c r="A350" s="162">
        <v>344</v>
      </c>
      <c r="B350" s="158" t="str">
        <f>IF(Devis!B349="","",Devis!B349)</f>
        <v/>
      </c>
      <c r="C350" s="158" t="str">
        <f>IF(Devis!C349="","",Devis!C349)</f>
        <v/>
      </c>
      <c r="D350" s="158" t="str">
        <f>IF(Devis!D349="","",Devis!D349)</f>
        <v/>
      </c>
      <c r="E350" s="158" t="str">
        <f>IF(Devis!E349="","",Devis!E349)</f>
        <v/>
      </c>
      <c r="F350" s="158" t="str">
        <f>IF(Devis!F349="","",Devis!F349)</f>
        <v/>
      </c>
      <c r="G350" s="160" t="str">
        <f>IF(Devis!G349="","",Devis!G349)</f>
        <v/>
      </c>
      <c r="H350" s="160" t="str">
        <f>IF(Devis!H349="","",Devis!H349)</f>
        <v/>
      </c>
      <c r="I350" s="160" t="str">
        <f>IF(Devis!I349="","",Devis!I349)</f>
        <v/>
      </c>
      <c r="J350" s="117"/>
      <c r="K350" s="259" t="str">
        <f t="shared" si="21"/>
        <v/>
      </c>
      <c r="L350" s="161" t="str">
        <f t="shared" si="22"/>
        <v/>
      </c>
      <c r="M350" s="261" t="str">
        <f t="shared" si="23"/>
        <v/>
      </c>
      <c r="N350" s="262" t="str">
        <f t="shared" si="20"/>
        <v/>
      </c>
      <c r="O350" s="119"/>
    </row>
    <row r="351" spans="1:15" ht="20.100000000000001" customHeight="1" x14ac:dyDescent="0.25">
      <c r="A351" s="162">
        <v>345</v>
      </c>
      <c r="B351" s="158" t="str">
        <f>IF(Devis!B350="","",Devis!B350)</f>
        <v/>
      </c>
      <c r="C351" s="158" t="str">
        <f>IF(Devis!C350="","",Devis!C350)</f>
        <v/>
      </c>
      <c r="D351" s="158" t="str">
        <f>IF(Devis!D350="","",Devis!D350)</f>
        <v/>
      </c>
      <c r="E351" s="158" t="str">
        <f>IF(Devis!E350="","",Devis!E350)</f>
        <v/>
      </c>
      <c r="F351" s="158" t="str">
        <f>IF(Devis!F350="","",Devis!F350)</f>
        <v/>
      </c>
      <c r="G351" s="160" t="str">
        <f>IF(Devis!G350="","",Devis!G350)</f>
        <v/>
      </c>
      <c r="H351" s="160" t="str">
        <f>IF(Devis!H350="","",Devis!H350)</f>
        <v/>
      </c>
      <c r="I351" s="160" t="str">
        <f>IF(Devis!I350="","",Devis!I350)</f>
        <v/>
      </c>
      <c r="J351" s="117"/>
      <c r="K351" s="259" t="str">
        <f t="shared" si="21"/>
        <v/>
      </c>
      <c r="L351" s="161" t="str">
        <f t="shared" si="22"/>
        <v/>
      </c>
      <c r="M351" s="261" t="str">
        <f t="shared" si="23"/>
        <v/>
      </c>
      <c r="N351" s="262" t="str">
        <f t="shared" si="20"/>
        <v/>
      </c>
      <c r="O351" s="119"/>
    </row>
    <row r="352" spans="1:15" ht="20.100000000000001" customHeight="1" x14ac:dyDescent="0.25">
      <c r="A352" s="162">
        <v>346</v>
      </c>
      <c r="B352" s="158" t="str">
        <f>IF(Devis!B351="","",Devis!B351)</f>
        <v/>
      </c>
      <c r="C352" s="158" t="str">
        <f>IF(Devis!C351="","",Devis!C351)</f>
        <v/>
      </c>
      <c r="D352" s="158" t="str">
        <f>IF(Devis!D351="","",Devis!D351)</f>
        <v/>
      </c>
      <c r="E352" s="158" t="str">
        <f>IF(Devis!E351="","",Devis!E351)</f>
        <v/>
      </c>
      <c r="F352" s="158" t="str">
        <f>IF(Devis!F351="","",Devis!F351)</f>
        <v/>
      </c>
      <c r="G352" s="160" t="str">
        <f>IF(Devis!G351="","",Devis!G351)</f>
        <v/>
      </c>
      <c r="H352" s="160" t="str">
        <f>IF(Devis!H351="","",Devis!H351)</f>
        <v/>
      </c>
      <c r="I352" s="160" t="str">
        <f>IF(Devis!I351="","",Devis!I351)</f>
        <v/>
      </c>
      <c r="J352" s="117"/>
      <c r="K352" s="259" t="str">
        <f t="shared" si="21"/>
        <v/>
      </c>
      <c r="L352" s="161" t="str">
        <f t="shared" si="22"/>
        <v/>
      </c>
      <c r="M352" s="261" t="str">
        <f t="shared" si="23"/>
        <v/>
      </c>
      <c r="N352" s="262" t="str">
        <f t="shared" si="20"/>
        <v/>
      </c>
      <c r="O352" s="119"/>
    </row>
    <row r="353" spans="1:15" ht="20.100000000000001" customHeight="1" x14ac:dyDescent="0.25">
      <c r="A353" s="162">
        <v>347</v>
      </c>
      <c r="B353" s="158" t="str">
        <f>IF(Devis!B352="","",Devis!B352)</f>
        <v/>
      </c>
      <c r="C353" s="158" t="str">
        <f>IF(Devis!C352="","",Devis!C352)</f>
        <v/>
      </c>
      <c r="D353" s="158" t="str">
        <f>IF(Devis!D352="","",Devis!D352)</f>
        <v/>
      </c>
      <c r="E353" s="158" t="str">
        <f>IF(Devis!E352="","",Devis!E352)</f>
        <v/>
      </c>
      <c r="F353" s="158" t="str">
        <f>IF(Devis!F352="","",Devis!F352)</f>
        <v/>
      </c>
      <c r="G353" s="160" t="str">
        <f>IF(Devis!G352="","",Devis!G352)</f>
        <v/>
      </c>
      <c r="H353" s="160" t="str">
        <f>IF(Devis!H352="","",Devis!H352)</f>
        <v/>
      </c>
      <c r="I353" s="160" t="str">
        <f>IF(Devis!I352="","",Devis!I352)</f>
        <v/>
      </c>
      <c r="J353" s="117"/>
      <c r="K353" s="259" t="str">
        <f t="shared" si="21"/>
        <v/>
      </c>
      <c r="L353" s="161" t="str">
        <f t="shared" si="22"/>
        <v/>
      </c>
      <c r="M353" s="261" t="str">
        <f t="shared" si="23"/>
        <v/>
      </c>
      <c r="N353" s="262" t="str">
        <f t="shared" si="20"/>
        <v/>
      </c>
      <c r="O353" s="119"/>
    </row>
    <row r="354" spans="1:15" ht="20.100000000000001" customHeight="1" x14ac:dyDescent="0.25">
      <c r="A354" s="162">
        <v>348</v>
      </c>
      <c r="B354" s="158" t="str">
        <f>IF(Devis!B353="","",Devis!B353)</f>
        <v/>
      </c>
      <c r="C354" s="158" t="str">
        <f>IF(Devis!C353="","",Devis!C353)</f>
        <v/>
      </c>
      <c r="D354" s="158" t="str">
        <f>IF(Devis!D353="","",Devis!D353)</f>
        <v/>
      </c>
      <c r="E354" s="158" t="str">
        <f>IF(Devis!E353="","",Devis!E353)</f>
        <v/>
      </c>
      <c r="F354" s="158" t="str">
        <f>IF(Devis!F353="","",Devis!F353)</f>
        <v/>
      </c>
      <c r="G354" s="160" t="str">
        <f>IF(Devis!G353="","",Devis!G353)</f>
        <v/>
      </c>
      <c r="H354" s="160" t="str">
        <f>IF(Devis!H353="","",Devis!H353)</f>
        <v/>
      </c>
      <c r="I354" s="160" t="str">
        <f>IF(Devis!I353="","",Devis!I353)</f>
        <v/>
      </c>
      <c r="J354" s="117"/>
      <c r="K354" s="259" t="str">
        <f t="shared" si="21"/>
        <v/>
      </c>
      <c r="L354" s="161" t="str">
        <f t="shared" si="22"/>
        <v/>
      </c>
      <c r="M354" s="261" t="str">
        <f t="shared" si="23"/>
        <v/>
      </c>
      <c r="N354" s="262" t="str">
        <f t="shared" si="20"/>
        <v/>
      </c>
      <c r="O354" s="119"/>
    </row>
    <row r="355" spans="1:15" ht="20.100000000000001" customHeight="1" x14ac:dyDescent="0.25">
      <c r="A355" s="162">
        <v>349</v>
      </c>
      <c r="B355" s="158" t="str">
        <f>IF(Devis!B354="","",Devis!B354)</f>
        <v/>
      </c>
      <c r="C355" s="158" t="str">
        <f>IF(Devis!C354="","",Devis!C354)</f>
        <v/>
      </c>
      <c r="D355" s="158" t="str">
        <f>IF(Devis!D354="","",Devis!D354)</f>
        <v/>
      </c>
      <c r="E355" s="158" t="str">
        <f>IF(Devis!E354="","",Devis!E354)</f>
        <v/>
      </c>
      <c r="F355" s="158" t="str">
        <f>IF(Devis!F354="","",Devis!F354)</f>
        <v/>
      </c>
      <c r="G355" s="160" t="str">
        <f>IF(Devis!G354="","",Devis!G354)</f>
        <v/>
      </c>
      <c r="H355" s="160" t="str">
        <f>IF(Devis!H354="","",Devis!H354)</f>
        <v/>
      </c>
      <c r="I355" s="160" t="str">
        <f>IF(Devis!I354="","",Devis!I354)</f>
        <v/>
      </c>
      <c r="J355" s="117"/>
      <c r="K355" s="259" t="str">
        <f t="shared" si="21"/>
        <v/>
      </c>
      <c r="L355" s="161" t="str">
        <f t="shared" si="22"/>
        <v/>
      </c>
      <c r="M355" s="261" t="str">
        <f t="shared" si="23"/>
        <v/>
      </c>
      <c r="N355" s="262" t="str">
        <f t="shared" si="20"/>
        <v/>
      </c>
      <c r="O355" s="119"/>
    </row>
    <row r="356" spans="1:15" ht="20.100000000000001" customHeight="1" x14ac:dyDescent="0.25">
      <c r="A356" s="162">
        <v>350</v>
      </c>
      <c r="B356" s="158" t="str">
        <f>IF(Devis!B355="","",Devis!B355)</f>
        <v/>
      </c>
      <c r="C356" s="158" t="str">
        <f>IF(Devis!C355="","",Devis!C355)</f>
        <v/>
      </c>
      <c r="D356" s="158" t="str">
        <f>IF(Devis!D355="","",Devis!D355)</f>
        <v/>
      </c>
      <c r="E356" s="158" t="str">
        <f>IF(Devis!E355="","",Devis!E355)</f>
        <v/>
      </c>
      <c r="F356" s="158" t="str">
        <f>IF(Devis!F355="","",Devis!F355)</f>
        <v/>
      </c>
      <c r="G356" s="160" t="str">
        <f>IF(Devis!G355="","",Devis!G355)</f>
        <v/>
      </c>
      <c r="H356" s="160" t="str">
        <f>IF(Devis!H355="","",Devis!H355)</f>
        <v/>
      </c>
      <c r="I356" s="160" t="str">
        <f>IF(Devis!I355="","",Devis!I355)</f>
        <v/>
      </c>
      <c r="J356" s="117"/>
      <c r="K356" s="259" t="str">
        <f t="shared" si="21"/>
        <v/>
      </c>
      <c r="L356" s="161" t="str">
        <f t="shared" si="22"/>
        <v/>
      </c>
      <c r="M356" s="261" t="str">
        <f t="shared" si="23"/>
        <v/>
      </c>
      <c r="N356" s="262" t="str">
        <f t="shared" si="20"/>
        <v/>
      </c>
      <c r="O356" s="119"/>
    </row>
    <row r="357" spans="1:15" ht="20.100000000000001" customHeight="1" x14ac:dyDescent="0.25">
      <c r="A357" s="162">
        <v>351</v>
      </c>
      <c r="B357" s="158" t="str">
        <f>IF(Devis!B356="","",Devis!B356)</f>
        <v/>
      </c>
      <c r="C357" s="158" t="str">
        <f>IF(Devis!C356="","",Devis!C356)</f>
        <v/>
      </c>
      <c r="D357" s="158" t="str">
        <f>IF(Devis!D356="","",Devis!D356)</f>
        <v/>
      </c>
      <c r="E357" s="158" t="str">
        <f>IF(Devis!E356="","",Devis!E356)</f>
        <v/>
      </c>
      <c r="F357" s="158" t="str">
        <f>IF(Devis!F356="","",Devis!F356)</f>
        <v/>
      </c>
      <c r="G357" s="160" t="str">
        <f>IF(Devis!G356="","",Devis!G356)</f>
        <v/>
      </c>
      <c r="H357" s="160" t="str">
        <f>IF(Devis!H356="","",Devis!H356)</f>
        <v/>
      </c>
      <c r="I357" s="160" t="str">
        <f>IF(Devis!I356="","",Devis!I356)</f>
        <v/>
      </c>
      <c r="J357" s="117"/>
      <c r="K357" s="259" t="str">
        <f t="shared" si="21"/>
        <v/>
      </c>
      <c r="L357" s="161" t="str">
        <f t="shared" si="22"/>
        <v/>
      </c>
      <c r="M357" s="261" t="str">
        <f t="shared" si="23"/>
        <v/>
      </c>
      <c r="N357" s="262" t="str">
        <f t="shared" si="20"/>
        <v/>
      </c>
      <c r="O357" s="119"/>
    </row>
    <row r="358" spans="1:15" ht="20.100000000000001" customHeight="1" x14ac:dyDescent="0.25">
      <c r="A358" s="162">
        <v>352</v>
      </c>
      <c r="B358" s="158" t="str">
        <f>IF(Devis!B357="","",Devis!B357)</f>
        <v/>
      </c>
      <c r="C358" s="158" t="str">
        <f>IF(Devis!C357="","",Devis!C357)</f>
        <v/>
      </c>
      <c r="D358" s="158" t="str">
        <f>IF(Devis!D357="","",Devis!D357)</f>
        <v/>
      </c>
      <c r="E358" s="158" t="str">
        <f>IF(Devis!E357="","",Devis!E357)</f>
        <v/>
      </c>
      <c r="F358" s="158" t="str">
        <f>IF(Devis!F357="","",Devis!F357)</f>
        <v/>
      </c>
      <c r="G358" s="160" t="str">
        <f>IF(Devis!G357="","",Devis!G357)</f>
        <v/>
      </c>
      <c r="H358" s="160" t="str">
        <f>IF(Devis!H357="","",Devis!H357)</f>
        <v/>
      </c>
      <c r="I358" s="160" t="str">
        <f>IF(Devis!I357="","",Devis!I357)</f>
        <v/>
      </c>
      <c r="J358" s="117"/>
      <c r="K358" s="259" t="str">
        <f t="shared" si="21"/>
        <v/>
      </c>
      <c r="L358" s="161" t="str">
        <f t="shared" si="22"/>
        <v/>
      </c>
      <c r="M358" s="261" t="str">
        <f t="shared" si="23"/>
        <v/>
      </c>
      <c r="N358" s="262" t="str">
        <f t="shared" si="20"/>
        <v/>
      </c>
      <c r="O358" s="119"/>
    </row>
    <row r="359" spans="1:15" ht="20.100000000000001" customHeight="1" x14ac:dyDescent="0.25">
      <c r="A359" s="162">
        <v>353</v>
      </c>
      <c r="B359" s="158" t="str">
        <f>IF(Devis!B358="","",Devis!B358)</f>
        <v/>
      </c>
      <c r="C359" s="158" t="str">
        <f>IF(Devis!C358="","",Devis!C358)</f>
        <v/>
      </c>
      <c r="D359" s="158" t="str">
        <f>IF(Devis!D358="","",Devis!D358)</f>
        <v/>
      </c>
      <c r="E359" s="158" t="str">
        <f>IF(Devis!E358="","",Devis!E358)</f>
        <v/>
      </c>
      <c r="F359" s="158" t="str">
        <f>IF(Devis!F358="","",Devis!F358)</f>
        <v/>
      </c>
      <c r="G359" s="160" t="str">
        <f>IF(Devis!G358="","",Devis!G358)</f>
        <v/>
      </c>
      <c r="H359" s="160" t="str">
        <f>IF(Devis!H358="","",Devis!H358)</f>
        <v/>
      </c>
      <c r="I359" s="160" t="str">
        <f>IF(Devis!I358="","",Devis!I358)</f>
        <v/>
      </c>
      <c r="J359" s="117"/>
      <c r="K359" s="259" t="str">
        <f t="shared" si="21"/>
        <v/>
      </c>
      <c r="L359" s="161" t="str">
        <f t="shared" si="22"/>
        <v/>
      </c>
      <c r="M359" s="261" t="str">
        <f t="shared" si="23"/>
        <v/>
      </c>
      <c r="N359" s="262" t="str">
        <f t="shared" si="20"/>
        <v/>
      </c>
      <c r="O359" s="119"/>
    </row>
    <row r="360" spans="1:15" ht="20.100000000000001" customHeight="1" x14ac:dyDescent="0.25">
      <c r="A360" s="162">
        <v>354</v>
      </c>
      <c r="B360" s="158" t="str">
        <f>IF(Devis!B359="","",Devis!B359)</f>
        <v/>
      </c>
      <c r="C360" s="158" t="str">
        <f>IF(Devis!C359="","",Devis!C359)</f>
        <v/>
      </c>
      <c r="D360" s="158" t="str">
        <f>IF(Devis!D359="","",Devis!D359)</f>
        <v/>
      </c>
      <c r="E360" s="158" t="str">
        <f>IF(Devis!E359="","",Devis!E359)</f>
        <v/>
      </c>
      <c r="F360" s="158" t="str">
        <f>IF(Devis!F359="","",Devis!F359)</f>
        <v/>
      </c>
      <c r="G360" s="160" t="str">
        <f>IF(Devis!G359="","",Devis!G359)</f>
        <v/>
      </c>
      <c r="H360" s="160" t="str">
        <f>IF(Devis!H359="","",Devis!H359)</f>
        <v/>
      </c>
      <c r="I360" s="160" t="str">
        <f>IF(Devis!I359="","",Devis!I359)</f>
        <v/>
      </c>
      <c r="J360" s="117"/>
      <c r="K360" s="259" t="str">
        <f t="shared" si="21"/>
        <v/>
      </c>
      <c r="L360" s="161" t="str">
        <f t="shared" si="22"/>
        <v/>
      </c>
      <c r="M360" s="261" t="str">
        <f t="shared" si="23"/>
        <v/>
      </c>
      <c r="N360" s="262" t="str">
        <f t="shared" si="20"/>
        <v/>
      </c>
      <c r="O360" s="119"/>
    </row>
    <row r="361" spans="1:15" ht="20.100000000000001" customHeight="1" x14ac:dyDescent="0.25">
      <c r="A361" s="162">
        <v>355</v>
      </c>
      <c r="B361" s="158" t="str">
        <f>IF(Devis!B360="","",Devis!B360)</f>
        <v/>
      </c>
      <c r="C361" s="158" t="str">
        <f>IF(Devis!C360="","",Devis!C360)</f>
        <v/>
      </c>
      <c r="D361" s="158" t="str">
        <f>IF(Devis!D360="","",Devis!D360)</f>
        <v/>
      </c>
      <c r="E361" s="158" t="str">
        <f>IF(Devis!E360="","",Devis!E360)</f>
        <v/>
      </c>
      <c r="F361" s="158" t="str">
        <f>IF(Devis!F360="","",Devis!F360)</f>
        <v/>
      </c>
      <c r="G361" s="160" t="str">
        <f>IF(Devis!G360="","",Devis!G360)</f>
        <v/>
      </c>
      <c r="H361" s="160" t="str">
        <f>IF(Devis!H360="","",Devis!H360)</f>
        <v/>
      </c>
      <c r="I361" s="160" t="str">
        <f>IF(Devis!I360="","",Devis!I360)</f>
        <v/>
      </c>
      <c r="J361" s="117"/>
      <c r="K361" s="259" t="str">
        <f t="shared" si="21"/>
        <v/>
      </c>
      <c r="L361" s="161" t="str">
        <f t="shared" si="22"/>
        <v/>
      </c>
      <c r="M361" s="261" t="str">
        <f t="shared" si="23"/>
        <v/>
      </c>
      <c r="N361" s="262" t="str">
        <f t="shared" si="20"/>
        <v/>
      </c>
      <c r="O361" s="119"/>
    </row>
    <row r="362" spans="1:15" ht="20.100000000000001" customHeight="1" x14ac:dyDescent="0.25">
      <c r="A362" s="162">
        <v>356</v>
      </c>
      <c r="B362" s="158" t="str">
        <f>IF(Devis!B361="","",Devis!B361)</f>
        <v/>
      </c>
      <c r="C362" s="158" t="str">
        <f>IF(Devis!C361="","",Devis!C361)</f>
        <v/>
      </c>
      <c r="D362" s="158" t="str">
        <f>IF(Devis!D361="","",Devis!D361)</f>
        <v/>
      </c>
      <c r="E362" s="158" t="str">
        <f>IF(Devis!E361="","",Devis!E361)</f>
        <v/>
      </c>
      <c r="F362" s="158" t="str">
        <f>IF(Devis!F361="","",Devis!F361)</f>
        <v/>
      </c>
      <c r="G362" s="160" t="str">
        <f>IF(Devis!G361="","",Devis!G361)</f>
        <v/>
      </c>
      <c r="H362" s="160" t="str">
        <f>IF(Devis!H361="","",Devis!H361)</f>
        <v/>
      </c>
      <c r="I362" s="160" t="str">
        <f>IF(Devis!I361="","",Devis!I361)</f>
        <v/>
      </c>
      <c r="J362" s="117"/>
      <c r="K362" s="259" t="str">
        <f t="shared" si="21"/>
        <v/>
      </c>
      <c r="L362" s="161" t="str">
        <f t="shared" si="22"/>
        <v/>
      </c>
      <c r="M362" s="261" t="str">
        <f t="shared" si="23"/>
        <v/>
      </c>
      <c r="N362" s="262" t="str">
        <f t="shared" si="20"/>
        <v/>
      </c>
      <c r="O362" s="119"/>
    </row>
    <row r="363" spans="1:15" ht="20.100000000000001" customHeight="1" x14ac:dyDescent="0.25">
      <c r="A363" s="162">
        <v>357</v>
      </c>
      <c r="B363" s="158" t="str">
        <f>IF(Devis!B362="","",Devis!B362)</f>
        <v/>
      </c>
      <c r="C363" s="158" t="str">
        <f>IF(Devis!C362="","",Devis!C362)</f>
        <v/>
      </c>
      <c r="D363" s="158" t="str">
        <f>IF(Devis!D362="","",Devis!D362)</f>
        <v/>
      </c>
      <c r="E363" s="158" t="str">
        <f>IF(Devis!E362="","",Devis!E362)</f>
        <v/>
      </c>
      <c r="F363" s="158" t="str">
        <f>IF(Devis!F362="","",Devis!F362)</f>
        <v/>
      </c>
      <c r="G363" s="160" t="str">
        <f>IF(Devis!G362="","",Devis!G362)</f>
        <v/>
      </c>
      <c r="H363" s="160" t="str">
        <f>IF(Devis!H362="","",Devis!H362)</f>
        <v/>
      </c>
      <c r="I363" s="160" t="str">
        <f>IF(Devis!I362="","",Devis!I362)</f>
        <v/>
      </c>
      <c r="J363" s="117"/>
      <c r="K363" s="259" t="str">
        <f t="shared" si="21"/>
        <v/>
      </c>
      <c r="L363" s="161" t="str">
        <f t="shared" si="22"/>
        <v/>
      </c>
      <c r="M363" s="261" t="str">
        <f t="shared" si="23"/>
        <v/>
      </c>
      <c r="N363" s="262" t="str">
        <f t="shared" si="20"/>
        <v/>
      </c>
      <c r="O363" s="119"/>
    </row>
    <row r="364" spans="1:15" ht="20.100000000000001" customHeight="1" x14ac:dyDescent="0.25">
      <c r="A364" s="162">
        <v>358</v>
      </c>
      <c r="B364" s="158" t="str">
        <f>IF(Devis!B363="","",Devis!B363)</f>
        <v/>
      </c>
      <c r="C364" s="158" t="str">
        <f>IF(Devis!C363="","",Devis!C363)</f>
        <v/>
      </c>
      <c r="D364" s="158" t="str">
        <f>IF(Devis!D363="","",Devis!D363)</f>
        <v/>
      </c>
      <c r="E364" s="158" t="str">
        <f>IF(Devis!E363="","",Devis!E363)</f>
        <v/>
      </c>
      <c r="F364" s="158" t="str">
        <f>IF(Devis!F363="","",Devis!F363)</f>
        <v/>
      </c>
      <c r="G364" s="160" t="str">
        <f>IF(Devis!G363="","",Devis!G363)</f>
        <v/>
      </c>
      <c r="H364" s="160" t="str">
        <f>IF(Devis!H363="","",Devis!H363)</f>
        <v/>
      </c>
      <c r="I364" s="160" t="str">
        <f>IF(Devis!I363="","",Devis!I363)</f>
        <v/>
      </c>
      <c r="J364" s="117"/>
      <c r="K364" s="259" t="str">
        <f t="shared" si="21"/>
        <v/>
      </c>
      <c r="L364" s="161" t="str">
        <f t="shared" si="22"/>
        <v/>
      </c>
      <c r="M364" s="261" t="str">
        <f t="shared" si="23"/>
        <v/>
      </c>
      <c r="N364" s="262" t="str">
        <f t="shared" si="20"/>
        <v/>
      </c>
      <c r="O364" s="119"/>
    </row>
    <row r="365" spans="1:15" ht="20.100000000000001" customHeight="1" x14ac:dyDescent="0.25">
      <c r="A365" s="162">
        <v>359</v>
      </c>
      <c r="B365" s="158" t="str">
        <f>IF(Devis!B364="","",Devis!B364)</f>
        <v/>
      </c>
      <c r="C365" s="158" t="str">
        <f>IF(Devis!C364="","",Devis!C364)</f>
        <v/>
      </c>
      <c r="D365" s="158" t="str">
        <f>IF(Devis!D364="","",Devis!D364)</f>
        <v/>
      </c>
      <c r="E365" s="158" t="str">
        <f>IF(Devis!E364="","",Devis!E364)</f>
        <v/>
      </c>
      <c r="F365" s="158" t="str">
        <f>IF(Devis!F364="","",Devis!F364)</f>
        <v/>
      </c>
      <c r="G365" s="160" t="str">
        <f>IF(Devis!G364="","",Devis!G364)</f>
        <v/>
      </c>
      <c r="H365" s="160" t="str">
        <f>IF(Devis!H364="","",Devis!H364)</f>
        <v/>
      </c>
      <c r="I365" s="160" t="str">
        <f>IF(Devis!I364="","",Devis!I364)</f>
        <v/>
      </c>
      <c r="J365" s="117"/>
      <c r="K365" s="259" t="str">
        <f t="shared" si="21"/>
        <v/>
      </c>
      <c r="L365" s="161" t="str">
        <f t="shared" si="22"/>
        <v/>
      </c>
      <c r="M365" s="261" t="str">
        <f t="shared" si="23"/>
        <v/>
      </c>
      <c r="N365" s="262" t="str">
        <f t="shared" si="20"/>
        <v/>
      </c>
      <c r="O365" s="119"/>
    </row>
    <row r="366" spans="1:15" ht="20.100000000000001" customHeight="1" x14ac:dyDescent="0.25">
      <c r="A366" s="162">
        <v>360</v>
      </c>
      <c r="B366" s="158" t="str">
        <f>IF(Devis!B365="","",Devis!B365)</f>
        <v/>
      </c>
      <c r="C366" s="158" t="str">
        <f>IF(Devis!C365="","",Devis!C365)</f>
        <v/>
      </c>
      <c r="D366" s="158" t="str">
        <f>IF(Devis!D365="","",Devis!D365)</f>
        <v/>
      </c>
      <c r="E366" s="158" t="str">
        <f>IF(Devis!E365="","",Devis!E365)</f>
        <v/>
      </c>
      <c r="F366" s="158" t="str">
        <f>IF(Devis!F365="","",Devis!F365)</f>
        <v/>
      </c>
      <c r="G366" s="160" t="str">
        <f>IF(Devis!G365="","",Devis!G365)</f>
        <v/>
      </c>
      <c r="H366" s="160" t="str">
        <f>IF(Devis!H365="","",Devis!H365)</f>
        <v/>
      </c>
      <c r="I366" s="160" t="str">
        <f>IF(Devis!I365="","",Devis!I365)</f>
        <v/>
      </c>
      <c r="J366" s="117"/>
      <c r="K366" s="259" t="str">
        <f t="shared" si="21"/>
        <v/>
      </c>
      <c r="L366" s="161" t="str">
        <f t="shared" si="22"/>
        <v/>
      </c>
      <c r="M366" s="261" t="str">
        <f t="shared" si="23"/>
        <v/>
      </c>
      <c r="N366" s="262" t="str">
        <f t="shared" si="20"/>
        <v/>
      </c>
      <c r="O366" s="119"/>
    </row>
    <row r="367" spans="1:15" ht="20.100000000000001" customHeight="1" x14ac:dyDescent="0.25">
      <c r="A367" s="162">
        <v>361</v>
      </c>
      <c r="B367" s="158" t="str">
        <f>IF(Devis!B366="","",Devis!B366)</f>
        <v/>
      </c>
      <c r="C367" s="158" t="str">
        <f>IF(Devis!C366="","",Devis!C366)</f>
        <v/>
      </c>
      <c r="D367" s="158" t="str">
        <f>IF(Devis!D366="","",Devis!D366)</f>
        <v/>
      </c>
      <c r="E367" s="158" t="str">
        <f>IF(Devis!E366="","",Devis!E366)</f>
        <v/>
      </c>
      <c r="F367" s="158" t="str">
        <f>IF(Devis!F366="","",Devis!F366)</f>
        <v/>
      </c>
      <c r="G367" s="160" t="str">
        <f>IF(Devis!G366="","",Devis!G366)</f>
        <v/>
      </c>
      <c r="H367" s="160" t="str">
        <f>IF(Devis!H366="","",Devis!H366)</f>
        <v/>
      </c>
      <c r="I367" s="160" t="str">
        <f>IF(Devis!I366="","",Devis!I366)</f>
        <v/>
      </c>
      <c r="J367" s="117"/>
      <c r="K367" s="259" t="str">
        <f t="shared" si="21"/>
        <v/>
      </c>
      <c r="L367" s="161" t="str">
        <f t="shared" si="22"/>
        <v/>
      </c>
      <c r="M367" s="261" t="str">
        <f t="shared" si="23"/>
        <v/>
      </c>
      <c r="N367" s="262" t="str">
        <f t="shared" si="20"/>
        <v/>
      </c>
      <c r="O367" s="119"/>
    </row>
    <row r="368" spans="1:15" ht="20.100000000000001" customHeight="1" x14ac:dyDescent="0.25">
      <c r="A368" s="162">
        <v>362</v>
      </c>
      <c r="B368" s="158" t="str">
        <f>IF(Devis!B367="","",Devis!B367)</f>
        <v/>
      </c>
      <c r="C368" s="158" t="str">
        <f>IF(Devis!C367="","",Devis!C367)</f>
        <v/>
      </c>
      <c r="D368" s="158" t="str">
        <f>IF(Devis!D367="","",Devis!D367)</f>
        <v/>
      </c>
      <c r="E368" s="158" t="str">
        <f>IF(Devis!E367="","",Devis!E367)</f>
        <v/>
      </c>
      <c r="F368" s="158" t="str">
        <f>IF(Devis!F367="","",Devis!F367)</f>
        <v/>
      </c>
      <c r="G368" s="160" t="str">
        <f>IF(Devis!G367="","",Devis!G367)</f>
        <v/>
      </c>
      <c r="H368" s="160" t="str">
        <f>IF(Devis!H367="","",Devis!H367)</f>
        <v/>
      </c>
      <c r="I368" s="160" t="str">
        <f>IF(Devis!I367="","",Devis!I367)</f>
        <v/>
      </c>
      <c r="J368" s="117"/>
      <c r="K368" s="259" t="str">
        <f t="shared" si="21"/>
        <v/>
      </c>
      <c r="L368" s="161" t="str">
        <f t="shared" si="22"/>
        <v/>
      </c>
      <c r="M368" s="261" t="str">
        <f t="shared" si="23"/>
        <v/>
      </c>
      <c r="N368" s="262" t="str">
        <f t="shared" si="20"/>
        <v/>
      </c>
      <c r="O368" s="119"/>
    </row>
    <row r="369" spans="1:15" ht="20.100000000000001" customHeight="1" x14ac:dyDescent="0.25">
      <c r="A369" s="162">
        <v>363</v>
      </c>
      <c r="B369" s="158" t="str">
        <f>IF(Devis!B368="","",Devis!B368)</f>
        <v/>
      </c>
      <c r="C369" s="158" t="str">
        <f>IF(Devis!C368="","",Devis!C368)</f>
        <v/>
      </c>
      <c r="D369" s="158" t="str">
        <f>IF(Devis!D368="","",Devis!D368)</f>
        <v/>
      </c>
      <c r="E369" s="158" t="str">
        <f>IF(Devis!E368="","",Devis!E368)</f>
        <v/>
      </c>
      <c r="F369" s="158" t="str">
        <f>IF(Devis!F368="","",Devis!F368)</f>
        <v/>
      </c>
      <c r="G369" s="160" t="str">
        <f>IF(Devis!G368="","",Devis!G368)</f>
        <v/>
      </c>
      <c r="H369" s="160" t="str">
        <f>IF(Devis!H368="","",Devis!H368)</f>
        <v/>
      </c>
      <c r="I369" s="160" t="str">
        <f>IF(Devis!I368="","",Devis!I368)</f>
        <v/>
      </c>
      <c r="J369" s="117"/>
      <c r="K369" s="259" t="str">
        <f t="shared" si="21"/>
        <v/>
      </c>
      <c r="L369" s="161" t="str">
        <f t="shared" si="22"/>
        <v/>
      </c>
      <c r="M369" s="261" t="str">
        <f t="shared" si="23"/>
        <v/>
      </c>
      <c r="N369" s="262" t="str">
        <f t="shared" si="20"/>
        <v/>
      </c>
      <c r="O369" s="119"/>
    </row>
    <row r="370" spans="1:15" ht="20.100000000000001" customHeight="1" x14ac:dyDescent="0.25">
      <c r="A370" s="162">
        <v>364</v>
      </c>
      <c r="B370" s="158" t="str">
        <f>IF(Devis!B369="","",Devis!B369)</f>
        <v/>
      </c>
      <c r="C370" s="158" t="str">
        <f>IF(Devis!C369="","",Devis!C369)</f>
        <v/>
      </c>
      <c r="D370" s="158" t="str">
        <f>IF(Devis!D369="","",Devis!D369)</f>
        <v/>
      </c>
      <c r="E370" s="158" t="str">
        <f>IF(Devis!E369="","",Devis!E369)</f>
        <v/>
      </c>
      <c r="F370" s="158" t="str">
        <f>IF(Devis!F369="","",Devis!F369)</f>
        <v/>
      </c>
      <c r="G370" s="160" t="str">
        <f>IF(Devis!G369="","",Devis!G369)</f>
        <v/>
      </c>
      <c r="H370" s="160" t="str">
        <f>IF(Devis!H369="","",Devis!H369)</f>
        <v/>
      </c>
      <c r="I370" s="160" t="str">
        <f>IF(Devis!I369="","",Devis!I369)</f>
        <v/>
      </c>
      <c r="J370" s="117"/>
      <c r="K370" s="259" t="str">
        <f t="shared" si="21"/>
        <v/>
      </c>
      <c r="L370" s="161" t="str">
        <f t="shared" si="22"/>
        <v/>
      </c>
      <c r="M370" s="261" t="str">
        <f t="shared" si="23"/>
        <v/>
      </c>
      <c r="N370" s="262" t="str">
        <f t="shared" si="20"/>
        <v/>
      </c>
      <c r="O370" s="119"/>
    </row>
    <row r="371" spans="1:15" ht="20.100000000000001" customHeight="1" x14ac:dyDescent="0.25">
      <c r="A371" s="162">
        <v>365</v>
      </c>
      <c r="B371" s="158" t="str">
        <f>IF(Devis!B370="","",Devis!B370)</f>
        <v/>
      </c>
      <c r="C371" s="158" t="str">
        <f>IF(Devis!C370="","",Devis!C370)</f>
        <v/>
      </c>
      <c r="D371" s="158" t="str">
        <f>IF(Devis!D370="","",Devis!D370)</f>
        <v/>
      </c>
      <c r="E371" s="158" t="str">
        <f>IF(Devis!E370="","",Devis!E370)</f>
        <v/>
      </c>
      <c r="F371" s="158" t="str">
        <f>IF(Devis!F370="","",Devis!F370)</f>
        <v/>
      </c>
      <c r="G371" s="160" t="str">
        <f>IF(Devis!G370="","",Devis!G370)</f>
        <v/>
      </c>
      <c r="H371" s="160" t="str">
        <f>IF(Devis!H370="","",Devis!H370)</f>
        <v/>
      </c>
      <c r="I371" s="160" t="str">
        <f>IF(Devis!I370="","",Devis!I370)</f>
        <v/>
      </c>
      <c r="J371" s="117"/>
      <c r="K371" s="259" t="str">
        <f t="shared" si="21"/>
        <v/>
      </c>
      <c r="L371" s="161" t="str">
        <f t="shared" si="22"/>
        <v/>
      </c>
      <c r="M371" s="261" t="str">
        <f t="shared" si="23"/>
        <v/>
      </c>
      <c r="N371" s="262" t="str">
        <f t="shared" si="20"/>
        <v/>
      </c>
      <c r="O371" s="119"/>
    </row>
    <row r="372" spans="1:15" ht="20.100000000000001" customHeight="1" x14ac:dyDescent="0.25">
      <c r="A372" s="162">
        <v>366</v>
      </c>
      <c r="B372" s="158" t="str">
        <f>IF(Devis!B371="","",Devis!B371)</f>
        <v/>
      </c>
      <c r="C372" s="158" t="str">
        <f>IF(Devis!C371="","",Devis!C371)</f>
        <v/>
      </c>
      <c r="D372" s="158" t="str">
        <f>IF(Devis!D371="","",Devis!D371)</f>
        <v/>
      </c>
      <c r="E372" s="158" t="str">
        <f>IF(Devis!E371="","",Devis!E371)</f>
        <v/>
      </c>
      <c r="F372" s="158" t="str">
        <f>IF(Devis!F371="","",Devis!F371)</f>
        <v/>
      </c>
      <c r="G372" s="160" t="str">
        <f>IF(Devis!G371="","",Devis!G371)</f>
        <v/>
      </c>
      <c r="H372" s="160" t="str">
        <f>IF(Devis!H371="","",Devis!H371)</f>
        <v/>
      </c>
      <c r="I372" s="160" t="str">
        <f>IF(Devis!I371="","",Devis!I371)</f>
        <v/>
      </c>
      <c r="J372" s="117"/>
      <c r="K372" s="259" t="str">
        <f t="shared" si="21"/>
        <v/>
      </c>
      <c r="L372" s="161" t="str">
        <f t="shared" si="22"/>
        <v/>
      </c>
      <c r="M372" s="261" t="str">
        <f t="shared" si="23"/>
        <v/>
      </c>
      <c r="N372" s="262" t="str">
        <f t="shared" si="20"/>
        <v/>
      </c>
      <c r="O372" s="119"/>
    </row>
    <row r="373" spans="1:15" ht="20.100000000000001" customHeight="1" x14ac:dyDescent="0.25">
      <c r="A373" s="162">
        <v>367</v>
      </c>
      <c r="B373" s="158" t="str">
        <f>IF(Devis!B372="","",Devis!B372)</f>
        <v/>
      </c>
      <c r="C373" s="158" t="str">
        <f>IF(Devis!C372="","",Devis!C372)</f>
        <v/>
      </c>
      <c r="D373" s="158" t="str">
        <f>IF(Devis!D372="","",Devis!D372)</f>
        <v/>
      </c>
      <c r="E373" s="158" t="str">
        <f>IF(Devis!E372="","",Devis!E372)</f>
        <v/>
      </c>
      <c r="F373" s="158" t="str">
        <f>IF(Devis!F372="","",Devis!F372)</f>
        <v/>
      </c>
      <c r="G373" s="160" t="str">
        <f>IF(Devis!G372="","",Devis!G372)</f>
        <v/>
      </c>
      <c r="H373" s="160" t="str">
        <f>IF(Devis!H372="","",Devis!H372)</f>
        <v/>
      </c>
      <c r="I373" s="160" t="str">
        <f>IF(Devis!I372="","",Devis!I372)</f>
        <v/>
      </c>
      <c r="J373" s="117"/>
      <c r="K373" s="259" t="str">
        <f t="shared" si="21"/>
        <v/>
      </c>
      <c r="L373" s="161" t="str">
        <f t="shared" si="22"/>
        <v/>
      </c>
      <c r="M373" s="261" t="str">
        <f t="shared" si="23"/>
        <v/>
      </c>
      <c r="N373" s="262" t="str">
        <f t="shared" si="20"/>
        <v/>
      </c>
      <c r="O373" s="119"/>
    </row>
    <row r="374" spans="1:15" ht="20.100000000000001" customHeight="1" x14ac:dyDescent="0.25">
      <c r="A374" s="162">
        <v>368</v>
      </c>
      <c r="B374" s="158" t="str">
        <f>IF(Devis!B373="","",Devis!B373)</f>
        <v/>
      </c>
      <c r="C374" s="158" t="str">
        <f>IF(Devis!C373="","",Devis!C373)</f>
        <v/>
      </c>
      <c r="D374" s="158" t="str">
        <f>IF(Devis!D373="","",Devis!D373)</f>
        <v/>
      </c>
      <c r="E374" s="158" t="str">
        <f>IF(Devis!E373="","",Devis!E373)</f>
        <v/>
      </c>
      <c r="F374" s="158" t="str">
        <f>IF(Devis!F373="","",Devis!F373)</f>
        <v/>
      </c>
      <c r="G374" s="160" t="str">
        <f>IF(Devis!G373="","",Devis!G373)</f>
        <v/>
      </c>
      <c r="H374" s="160" t="str">
        <f>IF(Devis!H373="","",Devis!H373)</f>
        <v/>
      </c>
      <c r="I374" s="160" t="str">
        <f>IF(Devis!I373="","",Devis!I373)</f>
        <v/>
      </c>
      <c r="J374" s="117"/>
      <c r="K374" s="259" t="str">
        <f t="shared" si="21"/>
        <v/>
      </c>
      <c r="L374" s="161" t="str">
        <f t="shared" si="22"/>
        <v/>
      </c>
      <c r="M374" s="261" t="str">
        <f t="shared" si="23"/>
        <v/>
      </c>
      <c r="N374" s="262" t="str">
        <f t="shared" si="20"/>
        <v/>
      </c>
      <c r="O374" s="119"/>
    </row>
    <row r="375" spans="1:15" ht="20.100000000000001" customHeight="1" x14ac:dyDescent="0.25">
      <c r="A375" s="162">
        <v>369</v>
      </c>
      <c r="B375" s="158" t="str">
        <f>IF(Devis!B374="","",Devis!B374)</f>
        <v/>
      </c>
      <c r="C375" s="158" t="str">
        <f>IF(Devis!C374="","",Devis!C374)</f>
        <v/>
      </c>
      <c r="D375" s="158" t="str">
        <f>IF(Devis!D374="","",Devis!D374)</f>
        <v/>
      </c>
      <c r="E375" s="158" t="str">
        <f>IF(Devis!E374="","",Devis!E374)</f>
        <v/>
      </c>
      <c r="F375" s="158" t="str">
        <f>IF(Devis!F374="","",Devis!F374)</f>
        <v/>
      </c>
      <c r="G375" s="160" t="str">
        <f>IF(Devis!G374="","",Devis!G374)</f>
        <v/>
      </c>
      <c r="H375" s="160" t="str">
        <f>IF(Devis!H374="","",Devis!H374)</f>
        <v/>
      </c>
      <c r="I375" s="160" t="str">
        <f>IF(Devis!I374="","",Devis!I374)</f>
        <v/>
      </c>
      <c r="J375" s="117"/>
      <c r="K375" s="259" t="str">
        <f t="shared" si="21"/>
        <v/>
      </c>
      <c r="L375" s="161" t="str">
        <f t="shared" si="22"/>
        <v/>
      </c>
      <c r="M375" s="261" t="str">
        <f t="shared" si="23"/>
        <v/>
      </c>
      <c r="N375" s="262" t="str">
        <f t="shared" si="20"/>
        <v/>
      </c>
      <c r="O375" s="119"/>
    </row>
    <row r="376" spans="1:15" ht="20.100000000000001" customHeight="1" x14ac:dyDescent="0.25">
      <c r="A376" s="162">
        <v>370</v>
      </c>
      <c r="B376" s="158" t="str">
        <f>IF(Devis!B375="","",Devis!B375)</f>
        <v/>
      </c>
      <c r="C376" s="158" t="str">
        <f>IF(Devis!C375="","",Devis!C375)</f>
        <v/>
      </c>
      <c r="D376" s="158" t="str">
        <f>IF(Devis!D375="","",Devis!D375)</f>
        <v/>
      </c>
      <c r="E376" s="158" t="str">
        <f>IF(Devis!E375="","",Devis!E375)</f>
        <v/>
      </c>
      <c r="F376" s="158" t="str">
        <f>IF(Devis!F375="","",Devis!F375)</f>
        <v/>
      </c>
      <c r="G376" s="160" t="str">
        <f>IF(Devis!G375="","",Devis!G375)</f>
        <v/>
      </c>
      <c r="H376" s="160" t="str">
        <f>IF(Devis!H375="","",Devis!H375)</f>
        <v/>
      </c>
      <c r="I376" s="160" t="str">
        <f>IF(Devis!I375="","",Devis!I375)</f>
        <v/>
      </c>
      <c r="J376" s="117"/>
      <c r="K376" s="259" t="str">
        <f t="shared" si="21"/>
        <v/>
      </c>
      <c r="L376" s="161" t="str">
        <f t="shared" si="22"/>
        <v/>
      </c>
      <c r="M376" s="261" t="str">
        <f t="shared" si="23"/>
        <v/>
      </c>
      <c r="N376" s="262" t="str">
        <f t="shared" si="20"/>
        <v/>
      </c>
      <c r="O376" s="119"/>
    </row>
    <row r="377" spans="1:15" ht="20.100000000000001" customHeight="1" x14ac:dyDescent="0.25">
      <c r="A377" s="162">
        <v>371</v>
      </c>
      <c r="B377" s="158" t="str">
        <f>IF(Devis!B376="","",Devis!B376)</f>
        <v/>
      </c>
      <c r="C377" s="158" t="str">
        <f>IF(Devis!C376="","",Devis!C376)</f>
        <v/>
      </c>
      <c r="D377" s="158" t="str">
        <f>IF(Devis!D376="","",Devis!D376)</f>
        <v/>
      </c>
      <c r="E377" s="158" t="str">
        <f>IF(Devis!E376="","",Devis!E376)</f>
        <v/>
      </c>
      <c r="F377" s="158" t="str">
        <f>IF(Devis!F376="","",Devis!F376)</f>
        <v/>
      </c>
      <c r="G377" s="160" t="str">
        <f>IF(Devis!G376="","",Devis!G376)</f>
        <v/>
      </c>
      <c r="H377" s="160" t="str">
        <f>IF(Devis!H376="","",Devis!H376)</f>
        <v/>
      </c>
      <c r="I377" s="160" t="str">
        <f>IF(Devis!I376="","",Devis!I376)</f>
        <v/>
      </c>
      <c r="J377" s="117"/>
      <c r="K377" s="259" t="str">
        <f t="shared" si="21"/>
        <v/>
      </c>
      <c r="L377" s="161" t="str">
        <f t="shared" si="22"/>
        <v/>
      </c>
      <c r="M377" s="261" t="str">
        <f t="shared" si="23"/>
        <v/>
      </c>
      <c r="N377" s="262" t="str">
        <f t="shared" si="20"/>
        <v/>
      </c>
      <c r="O377" s="119"/>
    </row>
    <row r="378" spans="1:15" ht="20.100000000000001" customHeight="1" x14ac:dyDescent="0.25">
      <c r="A378" s="162">
        <v>372</v>
      </c>
      <c r="B378" s="158" t="str">
        <f>IF(Devis!B377="","",Devis!B377)</f>
        <v/>
      </c>
      <c r="C378" s="158" t="str">
        <f>IF(Devis!C377="","",Devis!C377)</f>
        <v/>
      </c>
      <c r="D378" s="158" t="str">
        <f>IF(Devis!D377="","",Devis!D377)</f>
        <v/>
      </c>
      <c r="E378" s="158" t="str">
        <f>IF(Devis!E377="","",Devis!E377)</f>
        <v/>
      </c>
      <c r="F378" s="158" t="str">
        <f>IF(Devis!F377="","",Devis!F377)</f>
        <v/>
      </c>
      <c r="G378" s="160" t="str">
        <f>IF(Devis!G377="","",Devis!G377)</f>
        <v/>
      </c>
      <c r="H378" s="160" t="str">
        <f>IF(Devis!H377="","",Devis!H377)</f>
        <v/>
      </c>
      <c r="I378" s="160" t="str">
        <f>IF(Devis!I377="","",Devis!I377)</f>
        <v/>
      </c>
      <c r="J378" s="117"/>
      <c r="K378" s="259" t="str">
        <f t="shared" si="21"/>
        <v/>
      </c>
      <c r="L378" s="161" t="str">
        <f t="shared" si="22"/>
        <v/>
      </c>
      <c r="M378" s="261" t="str">
        <f t="shared" si="23"/>
        <v/>
      </c>
      <c r="N378" s="262" t="str">
        <f t="shared" si="20"/>
        <v/>
      </c>
      <c r="O378" s="119"/>
    </row>
    <row r="379" spans="1:15" ht="20.100000000000001" customHeight="1" x14ac:dyDescent="0.25">
      <c r="A379" s="162">
        <v>373</v>
      </c>
      <c r="B379" s="158" t="str">
        <f>IF(Devis!B378="","",Devis!B378)</f>
        <v/>
      </c>
      <c r="C379" s="158" t="str">
        <f>IF(Devis!C378="","",Devis!C378)</f>
        <v/>
      </c>
      <c r="D379" s="158" t="str">
        <f>IF(Devis!D378="","",Devis!D378)</f>
        <v/>
      </c>
      <c r="E379" s="158" t="str">
        <f>IF(Devis!E378="","",Devis!E378)</f>
        <v/>
      </c>
      <c r="F379" s="158" t="str">
        <f>IF(Devis!F378="","",Devis!F378)</f>
        <v/>
      </c>
      <c r="G379" s="160" t="str">
        <f>IF(Devis!G378="","",Devis!G378)</f>
        <v/>
      </c>
      <c r="H379" s="160" t="str">
        <f>IF(Devis!H378="","",Devis!H378)</f>
        <v/>
      </c>
      <c r="I379" s="160" t="str">
        <f>IF(Devis!I378="","",Devis!I378)</f>
        <v/>
      </c>
      <c r="J379" s="117"/>
      <c r="K379" s="259" t="str">
        <f t="shared" si="21"/>
        <v/>
      </c>
      <c r="L379" s="161" t="str">
        <f t="shared" si="22"/>
        <v/>
      </c>
      <c r="M379" s="261" t="str">
        <f t="shared" si="23"/>
        <v/>
      </c>
      <c r="N379" s="262" t="str">
        <f t="shared" si="20"/>
        <v/>
      </c>
      <c r="O379" s="119"/>
    </row>
    <row r="380" spans="1:15" ht="20.100000000000001" customHeight="1" x14ac:dyDescent="0.25">
      <c r="A380" s="162">
        <v>374</v>
      </c>
      <c r="B380" s="158" t="str">
        <f>IF(Devis!B379="","",Devis!B379)</f>
        <v/>
      </c>
      <c r="C380" s="158" t="str">
        <f>IF(Devis!C379="","",Devis!C379)</f>
        <v/>
      </c>
      <c r="D380" s="158" t="str">
        <f>IF(Devis!D379="","",Devis!D379)</f>
        <v/>
      </c>
      <c r="E380" s="158" t="str">
        <f>IF(Devis!E379="","",Devis!E379)</f>
        <v/>
      </c>
      <c r="F380" s="158" t="str">
        <f>IF(Devis!F379="","",Devis!F379)</f>
        <v/>
      </c>
      <c r="G380" s="160" t="str">
        <f>IF(Devis!G379="","",Devis!G379)</f>
        <v/>
      </c>
      <c r="H380" s="160" t="str">
        <f>IF(Devis!H379="","",Devis!H379)</f>
        <v/>
      </c>
      <c r="I380" s="160" t="str">
        <f>IF(Devis!I379="","",Devis!I379)</f>
        <v/>
      </c>
      <c r="J380" s="117"/>
      <c r="K380" s="259" t="str">
        <f t="shared" si="21"/>
        <v/>
      </c>
      <c r="L380" s="161" t="str">
        <f t="shared" si="22"/>
        <v/>
      </c>
      <c r="M380" s="261" t="str">
        <f t="shared" si="23"/>
        <v/>
      </c>
      <c r="N380" s="262" t="str">
        <f t="shared" si="20"/>
        <v/>
      </c>
      <c r="O380" s="119"/>
    </row>
    <row r="381" spans="1:15" ht="20.100000000000001" customHeight="1" x14ac:dyDescent="0.25">
      <c r="A381" s="162">
        <v>375</v>
      </c>
      <c r="B381" s="158" t="str">
        <f>IF(Devis!B380="","",Devis!B380)</f>
        <v/>
      </c>
      <c r="C381" s="158" t="str">
        <f>IF(Devis!C380="","",Devis!C380)</f>
        <v/>
      </c>
      <c r="D381" s="158" t="str">
        <f>IF(Devis!D380="","",Devis!D380)</f>
        <v/>
      </c>
      <c r="E381" s="158" t="str">
        <f>IF(Devis!E380="","",Devis!E380)</f>
        <v/>
      </c>
      <c r="F381" s="158" t="str">
        <f>IF(Devis!F380="","",Devis!F380)</f>
        <v/>
      </c>
      <c r="G381" s="160" t="str">
        <f>IF(Devis!G380="","",Devis!G380)</f>
        <v/>
      </c>
      <c r="H381" s="160" t="str">
        <f>IF(Devis!H380="","",Devis!H380)</f>
        <v/>
      </c>
      <c r="I381" s="160" t="str">
        <f>IF(Devis!I380="","",Devis!I380)</f>
        <v/>
      </c>
      <c r="J381" s="117"/>
      <c r="K381" s="259" t="str">
        <f t="shared" si="21"/>
        <v/>
      </c>
      <c r="L381" s="161" t="str">
        <f t="shared" si="22"/>
        <v/>
      </c>
      <c r="M381" s="261" t="str">
        <f t="shared" si="23"/>
        <v/>
      </c>
      <c r="N381" s="262" t="str">
        <f t="shared" si="20"/>
        <v/>
      </c>
      <c r="O381" s="119"/>
    </row>
    <row r="382" spans="1:15" ht="20.100000000000001" customHeight="1" x14ac:dyDescent="0.25">
      <c r="A382" s="162">
        <v>376</v>
      </c>
      <c r="B382" s="158" t="str">
        <f>IF(Devis!B381="","",Devis!B381)</f>
        <v/>
      </c>
      <c r="C382" s="158" t="str">
        <f>IF(Devis!C381="","",Devis!C381)</f>
        <v/>
      </c>
      <c r="D382" s="158" t="str">
        <f>IF(Devis!D381="","",Devis!D381)</f>
        <v/>
      </c>
      <c r="E382" s="158" t="str">
        <f>IF(Devis!E381="","",Devis!E381)</f>
        <v/>
      </c>
      <c r="F382" s="158" t="str">
        <f>IF(Devis!F381="","",Devis!F381)</f>
        <v/>
      </c>
      <c r="G382" s="160" t="str">
        <f>IF(Devis!G381="","",Devis!G381)</f>
        <v/>
      </c>
      <c r="H382" s="160" t="str">
        <f>IF(Devis!H381="","",Devis!H381)</f>
        <v/>
      </c>
      <c r="I382" s="160" t="str">
        <f>IF(Devis!I381="","",Devis!I381)</f>
        <v/>
      </c>
      <c r="J382" s="117"/>
      <c r="K382" s="259" t="str">
        <f t="shared" si="21"/>
        <v/>
      </c>
      <c r="L382" s="161" t="str">
        <f t="shared" si="22"/>
        <v/>
      </c>
      <c r="M382" s="261" t="str">
        <f t="shared" si="23"/>
        <v/>
      </c>
      <c r="N382" s="262" t="str">
        <f t="shared" si="20"/>
        <v/>
      </c>
      <c r="O382" s="119"/>
    </row>
    <row r="383" spans="1:15" ht="20.100000000000001" customHeight="1" x14ac:dyDescent="0.25">
      <c r="A383" s="162">
        <v>377</v>
      </c>
      <c r="B383" s="158" t="str">
        <f>IF(Devis!B382="","",Devis!B382)</f>
        <v/>
      </c>
      <c r="C383" s="158" t="str">
        <f>IF(Devis!C382="","",Devis!C382)</f>
        <v/>
      </c>
      <c r="D383" s="158" t="str">
        <f>IF(Devis!D382="","",Devis!D382)</f>
        <v/>
      </c>
      <c r="E383" s="158" t="str">
        <f>IF(Devis!E382="","",Devis!E382)</f>
        <v/>
      </c>
      <c r="F383" s="158" t="str">
        <f>IF(Devis!F382="","",Devis!F382)</f>
        <v/>
      </c>
      <c r="G383" s="160" t="str">
        <f>IF(Devis!G382="","",Devis!G382)</f>
        <v/>
      </c>
      <c r="H383" s="160" t="str">
        <f>IF(Devis!H382="","",Devis!H382)</f>
        <v/>
      </c>
      <c r="I383" s="160" t="str">
        <f>IF(Devis!I382="","",Devis!I382)</f>
        <v/>
      </c>
      <c r="J383" s="117"/>
      <c r="K383" s="259" t="str">
        <f t="shared" si="21"/>
        <v/>
      </c>
      <c r="L383" s="161" t="str">
        <f t="shared" si="22"/>
        <v/>
      </c>
      <c r="M383" s="261" t="str">
        <f t="shared" si="23"/>
        <v/>
      </c>
      <c r="N383" s="262" t="str">
        <f t="shared" si="20"/>
        <v/>
      </c>
      <c r="O383" s="119"/>
    </row>
    <row r="384" spans="1:15" ht="20.100000000000001" customHeight="1" x14ac:dyDescent="0.25">
      <c r="A384" s="162">
        <v>378</v>
      </c>
      <c r="B384" s="158" t="str">
        <f>IF(Devis!B383="","",Devis!B383)</f>
        <v/>
      </c>
      <c r="C384" s="158" t="str">
        <f>IF(Devis!C383="","",Devis!C383)</f>
        <v/>
      </c>
      <c r="D384" s="158" t="str">
        <f>IF(Devis!D383="","",Devis!D383)</f>
        <v/>
      </c>
      <c r="E384" s="158" t="str">
        <f>IF(Devis!E383="","",Devis!E383)</f>
        <v/>
      </c>
      <c r="F384" s="158" t="str">
        <f>IF(Devis!F383="","",Devis!F383)</f>
        <v/>
      </c>
      <c r="G384" s="160" t="str">
        <f>IF(Devis!G383="","",Devis!G383)</f>
        <v/>
      </c>
      <c r="H384" s="160" t="str">
        <f>IF(Devis!H383="","",Devis!H383)</f>
        <v/>
      </c>
      <c r="I384" s="160" t="str">
        <f>IF(Devis!I383="","",Devis!I383)</f>
        <v/>
      </c>
      <c r="J384" s="117"/>
      <c r="K384" s="259" t="str">
        <f t="shared" si="21"/>
        <v/>
      </c>
      <c r="L384" s="161" t="str">
        <f t="shared" si="22"/>
        <v/>
      </c>
      <c r="M384" s="261" t="str">
        <f t="shared" si="23"/>
        <v/>
      </c>
      <c r="N384" s="262" t="str">
        <f t="shared" si="20"/>
        <v/>
      </c>
      <c r="O384" s="119"/>
    </row>
    <row r="385" spans="1:15" ht="20.100000000000001" customHeight="1" x14ac:dyDescent="0.25">
      <c r="A385" s="162">
        <v>379</v>
      </c>
      <c r="B385" s="158" t="str">
        <f>IF(Devis!B384="","",Devis!B384)</f>
        <v/>
      </c>
      <c r="C385" s="158" t="str">
        <f>IF(Devis!C384="","",Devis!C384)</f>
        <v/>
      </c>
      <c r="D385" s="158" t="str">
        <f>IF(Devis!D384="","",Devis!D384)</f>
        <v/>
      </c>
      <c r="E385" s="158" t="str">
        <f>IF(Devis!E384="","",Devis!E384)</f>
        <v/>
      </c>
      <c r="F385" s="158" t="str">
        <f>IF(Devis!F384="","",Devis!F384)</f>
        <v/>
      </c>
      <c r="G385" s="160" t="str">
        <f>IF(Devis!G384="","",Devis!G384)</f>
        <v/>
      </c>
      <c r="H385" s="160" t="str">
        <f>IF(Devis!H384="","",Devis!H384)</f>
        <v/>
      </c>
      <c r="I385" s="160" t="str">
        <f>IF(Devis!I384="","",Devis!I384)</f>
        <v/>
      </c>
      <c r="J385" s="117"/>
      <c r="K385" s="259" t="str">
        <f t="shared" si="21"/>
        <v/>
      </c>
      <c r="L385" s="161" t="str">
        <f t="shared" si="22"/>
        <v/>
      </c>
      <c r="M385" s="261" t="str">
        <f t="shared" si="23"/>
        <v/>
      </c>
      <c r="N385" s="262" t="str">
        <f t="shared" si="20"/>
        <v/>
      </c>
      <c r="O385" s="119"/>
    </row>
    <row r="386" spans="1:15" ht="20.100000000000001" customHeight="1" x14ac:dyDescent="0.25">
      <c r="A386" s="162">
        <v>380</v>
      </c>
      <c r="B386" s="158" t="str">
        <f>IF(Devis!B385="","",Devis!B385)</f>
        <v/>
      </c>
      <c r="C386" s="158" t="str">
        <f>IF(Devis!C385="","",Devis!C385)</f>
        <v/>
      </c>
      <c r="D386" s="158" t="str">
        <f>IF(Devis!D385="","",Devis!D385)</f>
        <v/>
      </c>
      <c r="E386" s="158" t="str">
        <f>IF(Devis!E385="","",Devis!E385)</f>
        <v/>
      </c>
      <c r="F386" s="158" t="str">
        <f>IF(Devis!F385="","",Devis!F385)</f>
        <v/>
      </c>
      <c r="G386" s="160" t="str">
        <f>IF(Devis!G385="","",Devis!G385)</f>
        <v/>
      </c>
      <c r="H386" s="160" t="str">
        <f>IF(Devis!H385="","",Devis!H385)</f>
        <v/>
      </c>
      <c r="I386" s="160" t="str">
        <f>IF(Devis!I385="","",Devis!I385)</f>
        <v/>
      </c>
      <c r="J386" s="117"/>
      <c r="K386" s="259" t="str">
        <f t="shared" si="21"/>
        <v/>
      </c>
      <c r="L386" s="161" t="str">
        <f t="shared" si="22"/>
        <v/>
      </c>
      <c r="M386" s="261" t="str">
        <f t="shared" si="23"/>
        <v/>
      </c>
      <c r="N386" s="262" t="str">
        <f t="shared" si="20"/>
        <v/>
      </c>
      <c r="O386" s="119"/>
    </row>
    <row r="387" spans="1:15" ht="20.100000000000001" customHeight="1" x14ac:dyDescent="0.25">
      <c r="A387" s="162">
        <v>381</v>
      </c>
      <c r="B387" s="158" t="str">
        <f>IF(Devis!B386="","",Devis!B386)</f>
        <v/>
      </c>
      <c r="C387" s="158" t="str">
        <f>IF(Devis!C386="","",Devis!C386)</f>
        <v/>
      </c>
      <c r="D387" s="158" t="str">
        <f>IF(Devis!D386="","",Devis!D386)</f>
        <v/>
      </c>
      <c r="E387" s="158" t="str">
        <f>IF(Devis!E386="","",Devis!E386)</f>
        <v/>
      </c>
      <c r="F387" s="158" t="str">
        <f>IF(Devis!F386="","",Devis!F386)</f>
        <v/>
      </c>
      <c r="G387" s="160" t="str">
        <f>IF(Devis!G386="","",Devis!G386)</f>
        <v/>
      </c>
      <c r="H387" s="160" t="str">
        <f>IF(Devis!H386="","",Devis!H386)</f>
        <v/>
      </c>
      <c r="I387" s="160" t="str">
        <f>IF(Devis!I386="","",Devis!I386)</f>
        <v/>
      </c>
      <c r="J387" s="117"/>
      <c r="K387" s="259" t="str">
        <f t="shared" si="21"/>
        <v/>
      </c>
      <c r="L387" s="161" t="str">
        <f t="shared" si="22"/>
        <v/>
      </c>
      <c r="M387" s="261" t="str">
        <f t="shared" si="23"/>
        <v/>
      </c>
      <c r="N387" s="262" t="str">
        <f t="shared" si="20"/>
        <v/>
      </c>
      <c r="O387" s="119"/>
    </row>
    <row r="388" spans="1:15" ht="20.100000000000001" customHeight="1" x14ac:dyDescent="0.25">
      <c r="A388" s="162">
        <v>382</v>
      </c>
      <c r="B388" s="158" t="str">
        <f>IF(Devis!B387="","",Devis!B387)</f>
        <v/>
      </c>
      <c r="C388" s="158" t="str">
        <f>IF(Devis!C387="","",Devis!C387)</f>
        <v/>
      </c>
      <c r="D388" s="158" t="str">
        <f>IF(Devis!D387="","",Devis!D387)</f>
        <v/>
      </c>
      <c r="E388" s="158" t="str">
        <f>IF(Devis!E387="","",Devis!E387)</f>
        <v/>
      </c>
      <c r="F388" s="158" t="str">
        <f>IF(Devis!F387="","",Devis!F387)</f>
        <v/>
      </c>
      <c r="G388" s="160" t="str">
        <f>IF(Devis!G387="","",Devis!G387)</f>
        <v/>
      </c>
      <c r="H388" s="160" t="str">
        <f>IF(Devis!H387="","",Devis!H387)</f>
        <v/>
      </c>
      <c r="I388" s="160" t="str">
        <f>IF(Devis!I387="","",Devis!I387)</f>
        <v/>
      </c>
      <c r="J388" s="117"/>
      <c r="K388" s="259" t="str">
        <f t="shared" si="21"/>
        <v/>
      </c>
      <c r="L388" s="161" t="str">
        <f t="shared" si="22"/>
        <v/>
      </c>
      <c r="M388" s="261" t="str">
        <f t="shared" si="23"/>
        <v/>
      </c>
      <c r="N388" s="262" t="str">
        <f t="shared" si="20"/>
        <v/>
      </c>
      <c r="O388" s="119"/>
    </row>
    <row r="389" spans="1:15" ht="20.100000000000001" customHeight="1" x14ac:dyDescent="0.25">
      <c r="A389" s="162">
        <v>383</v>
      </c>
      <c r="B389" s="158" t="str">
        <f>IF(Devis!B388="","",Devis!B388)</f>
        <v/>
      </c>
      <c r="C389" s="158" t="str">
        <f>IF(Devis!C388="","",Devis!C388)</f>
        <v/>
      </c>
      <c r="D389" s="158" t="str">
        <f>IF(Devis!D388="","",Devis!D388)</f>
        <v/>
      </c>
      <c r="E389" s="158" t="str">
        <f>IF(Devis!E388="","",Devis!E388)</f>
        <v/>
      </c>
      <c r="F389" s="158" t="str">
        <f>IF(Devis!F388="","",Devis!F388)</f>
        <v/>
      </c>
      <c r="G389" s="160" t="str">
        <f>IF(Devis!G388="","",Devis!G388)</f>
        <v/>
      </c>
      <c r="H389" s="160" t="str">
        <f>IF(Devis!H388="","",Devis!H388)</f>
        <v/>
      </c>
      <c r="I389" s="160" t="str">
        <f>IF(Devis!I388="","",Devis!I388)</f>
        <v/>
      </c>
      <c r="J389" s="117"/>
      <c r="K389" s="259" t="str">
        <f t="shared" si="21"/>
        <v/>
      </c>
      <c r="L389" s="161" t="str">
        <f t="shared" si="22"/>
        <v/>
      </c>
      <c r="M389" s="261" t="str">
        <f t="shared" si="23"/>
        <v/>
      </c>
      <c r="N389" s="262" t="str">
        <f t="shared" si="20"/>
        <v/>
      </c>
      <c r="O389" s="119"/>
    </row>
    <row r="390" spans="1:15" ht="20.100000000000001" customHeight="1" x14ac:dyDescent="0.25">
      <c r="A390" s="162">
        <v>384</v>
      </c>
      <c r="B390" s="158" t="str">
        <f>IF(Devis!B389="","",Devis!B389)</f>
        <v/>
      </c>
      <c r="C390" s="158" t="str">
        <f>IF(Devis!C389="","",Devis!C389)</f>
        <v/>
      </c>
      <c r="D390" s="158" t="str">
        <f>IF(Devis!D389="","",Devis!D389)</f>
        <v/>
      </c>
      <c r="E390" s="158" t="str">
        <f>IF(Devis!E389="","",Devis!E389)</f>
        <v/>
      </c>
      <c r="F390" s="158" t="str">
        <f>IF(Devis!F389="","",Devis!F389)</f>
        <v/>
      </c>
      <c r="G390" s="160" t="str">
        <f>IF(Devis!G389="","",Devis!G389)</f>
        <v/>
      </c>
      <c r="H390" s="160" t="str">
        <f>IF(Devis!H389="","",Devis!H389)</f>
        <v/>
      </c>
      <c r="I390" s="160" t="str">
        <f>IF(Devis!I389="","",Devis!I389)</f>
        <v/>
      </c>
      <c r="J390" s="117"/>
      <c r="K390" s="259" t="str">
        <f t="shared" si="21"/>
        <v/>
      </c>
      <c r="L390" s="161" t="str">
        <f t="shared" si="22"/>
        <v/>
      </c>
      <c r="M390" s="261" t="str">
        <f t="shared" si="23"/>
        <v/>
      </c>
      <c r="N390" s="262" t="str">
        <f t="shared" si="20"/>
        <v/>
      </c>
      <c r="O390" s="119"/>
    </row>
    <row r="391" spans="1:15" ht="20.100000000000001" customHeight="1" x14ac:dyDescent="0.25">
      <c r="A391" s="162">
        <v>385</v>
      </c>
      <c r="B391" s="158" t="str">
        <f>IF(Devis!B390="","",Devis!B390)</f>
        <v/>
      </c>
      <c r="C391" s="158" t="str">
        <f>IF(Devis!C390="","",Devis!C390)</f>
        <v/>
      </c>
      <c r="D391" s="158" t="str">
        <f>IF(Devis!D390="","",Devis!D390)</f>
        <v/>
      </c>
      <c r="E391" s="158" t="str">
        <f>IF(Devis!E390="","",Devis!E390)</f>
        <v/>
      </c>
      <c r="F391" s="158" t="str">
        <f>IF(Devis!F390="","",Devis!F390)</f>
        <v/>
      </c>
      <c r="G391" s="160" t="str">
        <f>IF(Devis!G390="","",Devis!G390)</f>
        <v/>
      </c>
      <c r="H391" s="160" t="str">
        <f>IF(Devis!H390="","",Devis!H390)</f>
        <v/>
      </c>
      <c r="I391" s="160" t="str">
        <f>IF(Devis!I390="","",Devis!I390)</f>
        <v/>
      </c>
      <c r="J391" s="117"/>
      <c r="K391" s="259" t="str">
        <f t="shared" si="21"/>
        <v/>
      </c>
      <c r="L391" s="161" t="str">
        <f t="shared" si="22"/>
        <v/>
      </c>
      <c r="M391" s="261" t="str">
        <f t="shared" si="23"/>
        <v/>
      </c>
      <c r="N391" s="262" t="str">
        <f t="shared" ref="N391:N454" si="24">IF($M391&gt;$J391,"Le montant raisonnable ne peux pas etre supérieur au montant éligible","")</f>
        <v/>
      </c>
      <c r="O391" s="119"/>
    </row>
    <row r="392" spans="1:15" ht="20.100000000000001" customHeight="1" x14ac:dyDescent="0.25">
      <c r="A392" s="162">
        <v>386</v>
      </c>
      <c r="B392" s="158" t="str">
        <f>IF(Devis!B391="","",Devis!B391)</f>
        <v/>
      </c>
      <c r="C392" s="158" t="str">
        <f>IF(Devis!C391="","",Devis!C391)</f>
        <v/>
      </c>
      <c r="D392" s="158" t="str">
        <f>IF(Devis!D391="","",Devis!D391)</f>
        <v/>
      </c>
      <c r="E392" s="158" t="str">
        <f>IF(Devis!E391="","",Devis!E391)</f>
        <v/>
      </c>
      <c r="F392" s="158" t="str">
        <f>IF(Devis!F391="","",Devis!F391)</f>
        <v/>
      </c>
      <c r="G392" s="160" t="str">
        <f>IF(Devis!G391="","",Devis!G391)</f>
        <v/>
      </c>
      <c r="H392" s="160" t="str">
        <f>IF(Devis!H391="","",Devis!H391)</f>
        <v/>
      </c>
      <c r="I392" s="160" t="str">
        <f>IF(Devis!I391="","",Devis!I391)</f>
        <v/>
      </c>
      <c r="J392" s="117"/>
      <c r="K392" s="259" t="str">
        <f t="shared" ref="K392:K455" si="25">IF($J392="","",IF($J392&gt;MAX($G392:$I392),"Le montant éligible ne peut etre supérieur au montant présenté",""))</f>
        <v/>
      </c>
      <c r="L392" s="161" t="str">
        <f t="shared" ref="L392:L455" si="26">IF(J392="","",MIN(G392,H392,I392)*1.15)</f>
        <v/>
      </c>
      <c r="M392" s="261" t="str">
        <f t="shared" ref="M392:M455" si="27">IF(J392="","",MIN($L392,J392))</f>
        <v/>
      </c>
      <c r="N392" s="262" t="str">
        <f t="shared" si="24"/>
        <v/>
      </c>
      <c r="O392" s="119"/>
    </row>
    <row r="393" spans="1:15" ht="20.100000000000001" customHeight="1" x14ac:dyDescent="0.25">
      <c r="A393" s="162">
        <v>387</v>
      </c>
      <c r="B393" s="158" t="str">
        <f>IF(Devis!B392="","",Devis!B392)</f>
        <v/>
      </c>
      <c r="C393" s="158" t="str">
        <f>IF(Devis!C392="","",Devis!C392)</f>
        <v/>
      </c>
      <c r="D393" s="158" t="str">
        <f>IF(Devis!D392="","",Devis!D392)</f>
        <v/>
      </c>
      <c r="E393" s="158" t="str">
        <f>IF(Devis!E392="","",Devis!E392)</f>
        <v/>
      </c>
      <c r="F393" s="158" t="str">
        <f>IF(Devis!F392="","",Devis!F392)</f>
        <v/>
      </c>
      <c r="G393" s="160" t="str">
        <f>IF(Devis!G392="","",Devis!G392)</f>
        <v/>
      </c>
      <c r="H393" s="160" t="str">
        <f>IF(Devis!H392="","",Devis!H392)</f>
        <v/>
      </c>
      <c r="I393" s="160" t="str">
        <f>IF(Devis!I392="","",Devis!I392)</f>
        <v/>
      </c>
      <c r="J393" s="117"/>
      <c r="K393" s="259" t="str">
        <f t="shared" si="25"/>
        <v/>
      </c>
      <c r="L393" s="161" t="str">
        <f t="shared" si="26"/>
        <v/>
      </c>
      <c r="M393" s="261" t="str">
        <f t="shared" si="27"/>
        <v/>
      </c>
      <c r="N393" s="262" t="str">
        <f t="shared" si="24"/>
        <v/>
      </c>
      <c r="O393" s="119"/>
    </row>
    <row r="394" spans="1:15" ht="20.100000000000001" customHeight="1" x14ac:dyDescent="0.25">
      <c r="A394" s="162">
        <v>388</v>
      </c>
      <c r="B394" s="158" t="str">
        <f>IF(Devis!B393="","",Devis!B393)</f>
        <v/>
      </c>
      <c r="C394" s="158" t="str">
        <f>IF(Devis!C393="","",Devis!C393)</f>
        <v/>
      </c>
      <c r="D394" s="158" t="str">
        <f>IF(Devis!D393="","",Devis!D393)</f>
        <v/>
      </c>
      <c r="E394" s="158" t="str">
        <f>IF(Devis!E393="","",Devis!E393)</f>
        <v/>
      </c>
      <c r="F394" s="158" t="str">
        <f>IF(Devis!F393="","",Devis!F393)</f>
        <v/>
      </c>
      <c r="G394" s="160" t="str">
        <f>IF(Devis!G393="","",Devis!G393)</f>
        <v/>
      </c>
      <c r="H394" s="160" t="str">
        <f>IF(Devis!H393="","",Devis!H393)</f>
        <v/>
      </c>
      <c r="I394" s="160" t="str">
        <f>IF(Devis!I393="","",Devis!I393)</f>
        <v/>
      </c>
      <c r="J394" s="117"/>
      <c r="K394" s="259" t="str">
        <f t="shared" si="25"/>
        <v/>
      </c>
      <c r="L394" s="161" t="str">
        <f t="shared" si="26"/>
        <v/>
      </c>
      <c r="M394" s="261" t="str">
        <f t="shared" si="27"/>
        <v/>
      </c>
      <c r="N394" s="262" t="str">
        <f t="shared" si="24"/>
        <v/>
      </c>
      <c r="O394" s="119"/>
    </row>
    <row r="395" spans="1:15" ht="20.100000000000001" customHeight="1" x14ac:dyDescent="0.25">
      <c r="A395" s="162">
        <v>389</v>
      </c>
      <c r="B395" s="158" t="str">
        <f>IF(Devis!B394="","",Devis!B394)</f>
        <v/>
      </c>
      <c r="C395" s="158" t="str">
        <f>IF(Devis!C394="","",Devis!C394)</f>
        <v/>
      </c>
      <c r="D395" s="158" t="str">
        <f>IF(Devis!D394="","",Devis!D394)</f>
        <v/>
      </c>
      <c r="E395" s="158" t="str">
        <f>IF(Devis!E394="","",Devis!E394)</f>
        <v/>
      </c>
      <c r="F395" s="158" t="str">
        <f>IF(Devis!F394="","",Devis!F394)</f>
        <v/>
      </c>
      <c r="G395" s="160" t="str">
        <f>IF(Devis!G394="","",Devis!G394)</f>
        <v/>
      </c>
      <c r="H395" s="160" t="str">
        <f>IF(Devis!H394="","",Devis!H394)</f>
        <v/>
      </c>
      <c r="I395" s="160" t="str">
        <f>IF(Devis!I394="","",Devis!I394)</f>
        <v/>
      </c>
      <c r="J395" s="117"/>
      <c r="K395" s="259" t="str">
        <f t="shared" si="25"/>
        <v/>
      </c>
      <c r="L395" s="161" t="str">
        <f t="shared" si="26"/>
        <v/>
      </c>
      <c r="M395" s="261" t="str">
        <f t="shared" si="27"/>
        <v/>
      </c>
      <c r="N395" s="262" t="str">
        <f t="shared" si="24"/>
        <v/>
      </c>
      <c r="O395" s="119"/>
    </row>
    <row r="396" spans="1:15" ht="20.100000000000001" customHeight="1" x14ac:dyDescent="0.25">
      <c r="A396" s="162">
        <v>390</v>
      </c>
      <c r="B396" s="158" t="str">
        <f>IF(Devis!B395="","",Devis!B395)</f>
        <v/>
      </c>
      <c r="C396" s="158" t="str">
        <f>IF(Devis!C395="","",Devis!C395)</f>
        <v/>
      </c>
      <c r="D396" s="158" t="str">
        <f>IF(Devis!D395="","",Devis!D395)</f>
        <v/>
      </c>
      <c r="E396" s="158" t="str">
        <f>IF(Devis!E395="","",Devis!E395)</f>
        <v/>
      </c>
      <c r="F396" s="158" t="str">
        <f>IF(Devis!F395="","",Devis!F395)</f>
        <v/>
      </c>
      <c r="G396" s="160" t="str">
        <f>IF(Devis!G395="","",Devis!G395)</f>
        <v/>
      </c>
      <c r="H396" s="160" t="str">
        <f>IF(Devis!H395="","",Devis!H395)</f>
        <v/>
      </c>
      <c r="I396" s="160" t="str">
        <f>IF(Devis!I395="","",Devis!I395)</f>
        <v/>
      </c>
      <c r="J396" s="117"/>
      <c r="K396" s="259" t="str">
        <f t="shared" si="25"/>
        <v/>
      </c>
      <c r="L396" s="161" t="str">
        <f t="shared" si="26"/>
        <v/>
      </c>
      <c r="M396" s="261" t="str">
        <f t="shared" si="27"/>
        <v/>
      </c>
      <c r="N396" s="262" t="str">
        <f t="shared" si="24"/>
        <v/>
      </c>
      <c r="O396" s="119"/>
    </row>
    <row r="397" spans="1:15" ht="20.100000000000001" customHeight="1" x14ac:dyDescent="0.25">
      <c r="A397" s="162">
        <v>391</v>
      </c>
      <c r="B397" s="158" t="str">
        <f>IF(Devis!B396="","",Devis!B396)</f>
        <v/>
      </c>
      <c r="C397" s="158" t="str">
        <f>IF(Devis!C396="","",Devis!C396)</f>
        <v/>
      </c>
      <c r="D397" s="158" t="str">
        <f>IF(Devis!D396="","",Devis!D396)</f>
        <v/>
      </c>
      <c r="E397" s="158" t="str">
        <f>IF(Devis!E396="","",Devis!E396)</f>
        <v/>
      </c>
      <c r="F397" s="158" t="str">
        <f>IF(Devis!F396="","",Devis!F396)</f>
        <v/>
      </c>
      <c r="G397" s="160" t="str">
        <f>IF(Devis!G396="","",Devis!G396)</f>
        <v/>
      </c>
      <c r="H397" s="160" t="str">
        <f>IF(Devis!H396="","",Devis!H396)</f>
        <v/>
      </c>
      <c r="I397" s="160" t="str">
        <f>IF(Devis!I396="","",Devis!I396)</f>
        <v/>
      </c>
      <c r="J397" s="117"/>
      <c r="K397" s="259" t="str">
        <f t="shared" si="25"/>
        <v/>
      </c>
      <c r="L397" s="161" t="str">
        <f t="shared" si="26"/>
        <v/>
      </c>
      <c r="M397" s="261" t="str">
        <f t="shared" si="27"/>
        <v/>
      </c>
      <c r="N397" s="262" t="str">
        <f t="shared" si="24"/>
        <v/>
      </c>
      <c r="O397" s="119"/>
    </row>
    <row r="398" spans="1:15" ht="20.100000000000001" customHeight="1" x14ac:dyDescent="0.25">
      <c r="A398" s="162">
        <v>392</v>
      </c>
      <c r="B398" s="158" t="str">
        <f>IF(Devis!B397="","",Devis!B397)</f>
        <v/>
      </c>
      <c r="C398" s="158" t="str">
        <f>IF(Devis!C397="","",Devis!C397)</f>
        <v/>
      </c>
      <c r="D398" s="158" t="str">
        <f>IF(Devis!D397="","",Devis!D397)</f>
        <v/>
      </c>
      <c r="E398" s="158" t="str">
        <f>IF(Devis!E397="","",Devis!E397)</f>
        <v/>
      </c>
      <c r="F398" s="158" t="str">
        <f>IF(Devis!F397="","",Devis!F397)</f>
        <v/>
      </c>
      <c r="G398" s="160" t="str">
        <f>IF(Devis!G397="","",Devis!G397)</f>
        <v/>
      </c>
      <c r="H398" s="160" t="str">
        <f>IF(Devis!H397="","",Devis!H397)</f>
        <v/>
      </c>
      <c r="I398" s="160" t="str">
        <f>IF(Devis!I397="","",Devis!I397)</f>
        <v/>
      </c>
      <c r="J398" s="117"/>
      <c r="K398" s="259" t="str">
        <f t="shared" si="25"/>
        <v/>
      </c>
      <c r="L398" s="161" t="str">
        <f t="shared" si="26"/>
        <v/>
      </c>
      <c r="M398" s="261" t="str">
        <f t="shared" si="27"/>
        <v/>
      </c>
      <c r="N398" s="262" t="str">
        <f t="shared" si="24"/>
        <v/>
      </c>
      <c r="O398" s="119"/>
    </row>
    <row r="399" spans="1:15" ht="20.100000000000001" customHeight="1" x14ac:dyDescent="0.25">
      <c r="A399" s="162">
        <v>393</v>
      </c>
      <c r="B399" s="158" t="str">
        <f>IF(Devis!B398="","",Devis!B398)</f>
        <v/>
      </c>
      <c r="C399" s="158" t="str">
        <f>IF(Devis!C398="","",Devis!C398)</f>
        <v/>
      </c>
      <c r="D399" s="158" t="str">
        <f>IF(Devis!D398="","",Devis!D398)</f>
        <v/>
      </c>
      <c r="E399" s="158" t="str">
        <f>IF(Devis!E398="","",Devis!E398)</f>
        <v/>
      </c>
      <c r="F399" s="158" t="str">
        <f>IF(Devis!F398="","",Devis!F398)</f>
        <v/>
      </c>
      <c r="G399" s="160" t="str">
        <f>IF(Devis!G398="","",Devis!G398)</f>
        <v/>
      </c>
      <c r="H399" s="160" t="str">
        <f>IF(Devis!H398="","",Devis!H398)</f>
        <v/>
      </c>
      <c r="I399" s="160" t="str">
        <f>IF(Devis!I398="","",Devis!I398)</f>
        <v/>
      </c>
      <c r="J399" s="117"/>
      <c r="K399" s="259" t="str">
        <f t="shared" si="25"/>
        <v/>
      </c>
      <c r="L399" s="161" t="str">
        <f t="shared" si="26"/>
        <v/>
      </c>
      <c r="M399" s="261" t="str">
        <f t="shared" si="27"/>
        <v/>
      </c>
      <c r="N399" s="262" t="str">
        <f t="shared" si="24"/>
        <v/>
      </c>
      <c r="O399" s="119"/>
    </row>
    <row r="400" spans="1:15" ht="20.100000000000001" customHeight="1" x14ac:dyDescent="0.25">
      <c r="A400" s="162">
        <v>394</v>
      </c>
      <c r="B400" s="158" t="str">
        <f>IF(Devis!B399="","",Devis!B399)</f>
        <v/>
      </c>
      <c r="C400" s="158" t="str">
        <f>IF(Devis!C399="","",Devis!C399)</f>
        <v/>
      </c>
      <c r="D400" s="158" t="str">
        <f>IF(Devis!D399="","",Devis!D399)</f>
        <v/>
      </c>
      <c r="E400" s="158" t="str">
        <f>IF(Devis!E399="","",Devis!E399)</f>
        <v/>
      </c>
      <c r="F400" s="158" t="str">
        <f>IF(Devis!F399="","",Devis!F399)</f>
        <v/>
      </c>
      <c r="G400" s="160" t="str">
        <f>IF(Devis!G399="","",Devis!G399)</f>
        <v/>
      </c>
      <c r="H400" s="160" t="str">
        <f>IF(Devis!H399="","",Devis!H399)</f>
        <v/>
      </c>
      <c r="I400" s="160" t="str">
        <f>IF(Devis!I399="","",Devis!I399)</f>
        <v/>
      </c>
      <c r="J400" s="117"/>
      <c r="K400" s="259" t="str">
        <f t="shared" si="25"/>
        <v/>
      </c>
      <c r="L400" s="161" t="str">
        <f t="shared" si="26"/>
        <v/>
      </c>
      <c r="M400" s="261" t="str">
        <f t="shared" si="27"/>
        <v/>
      </c>
      <c r="N400" s="262" t="str">
        <f t="shared" si="24"/>
        <v/>
      </c>
      <c r="O400" s="119"/>
    </row>
    <row r="401" spans="1:15" ht="20.100000000000001" customHeight="1" x14ac:dyDescent="0.25">
      <c r="A401" s="162">
        <v>395</v>
      </c>
      <c r="B401" s="158" t="str">
        <f>IF(Devis!B400="","",Devis!B400)</f>
        <v/>
      </c>
      <c r="C401" s="158" t="str">
        <f>IF(Devis!C400="","",Devis!C400)</f>
        <v/>
      </c>
      <c r="D401" s="158" t="str">
        <f>IF(Devis!D400="","",Devis!D400)</f>
        <v/>
      </c>
      <c r="E401" s="158" t="str">
        <f>IF(Devis!E400="","",Devis!E400)</f>
        <v/>
      </c>
      <c r="F401" s="158" t="str">
        <f>IF(Devis!F400="","",Devis!F400)</f>
        <v/>
      </c>
      <c r="G401" s="160" t="str">
        <f>IF(Devis!G400="","",Devis!G400)</f>
        <v/>
      </c>
      <c r="H401" s="160" t="str">
        <f>IF(Devis!H400="","",Devis!H400)</f>
        <v/>
      </c>
      <c r="I401" s="160" t="str">
        <f>IF(Devis!I400="","",Devis!I400)</f>
        <v/>
      </c>
      <c r="J401" s="117"/>
      <c r="K401" s="259" t="str">
        <f t="shared" si="25"/>
        <v/>
      </c>
      <c r="L401" s="161" t="str">
        <f t="shared" si="26"/>
        <v/>
      </c>
      <c r="M401" s="261" t="str">
        <f t="shared" si="27"/>
        <v/>
      </c>
      <c r="N401" s="262" t="str">
        <f t="shared" si="24"/>
        <v/>
      </c>
      <c r="O401" s="119"/>
    </row>
    <row r="402" spans="1:15" ht="20.100000000000001" customHeight="1" x14ac:dyDescent="0.25">
      <c r="A402" s="162">
        <v>396</v>
      </c>
      <c r="B402" s="158" t="str">
        <f>IF(Devis!B401="","",Devis!B401)</f>
        <v/>
      </c>
      <c r="C402" s="158" t="str">
        <f>IF(Devis!C401="","",Devis!C401)</f>
        <v/>
      </c>
      <c r="D402" s="158" t="str">
        <f>IF(Devis!D401="","",Devis!D401)</f>
        <v/>
      </c>
      <c r="E402" s="158" t="str">
        <f>IF(Devis!E401="","",Devis!E401)</f>
        <v/>
      </c>
      <c r="F402" s="158" t="str">
        <f>IF(Devis!F401="","",Devis!F401)</f>
        <v/>
      </c>
      <c r="G402" s="160" t="str">
        <f>IF(Devis!G401="","",Devis!G401)</f>
        <v/>
      </c>
      <c r="H402" s="160" t="str">
        <f>IF(Devis!H401="","",Devis!H401)</f>
        <v/>
      </c>
      <c r="I402" s="160" t="str">
        <f>IF(Devis!I401="","",Devis!I401)</f>
        <v/>
      </c>
      <c r="J402" s="117"/>
      <c r="K402" s="259" t="str">
        <f t="shared" si="25"/>
        <v/>
      </c>
      <c r="L402" s="161" t="str">
        <f t="shared" si="26"/>
        <v/>
      </c>
      <c r="M402" s="261" t="str">
        <f t="shared" si="27"/>
        <v/>
      </c>
      <c r="N402" s="262" t="str">
        <f t="shared" si="24"/>
        <v/>
      </c>
      <c r="O402" s="119"/>
    </row>
    <row r="403" spans="1:15" ht="20.100000000000001" customHeight="1" x14ac:dyDescent="0.25">
      <c r="A403" s="162">
        <v>397</v>
      </c>
      <c r="B403" s="158" t="str">
        <f>IF(Devis!B402="","",Devis!B402)</f>
        <v/>
      </c>
      <c r="C403" s="158" t="str">
        <f>IF(Devis!C402="","",Devis!C402)</f>
        <v/>
      </c>
      <c r="D403" s="158" t="str">
        <f>IF(Devis!D402="","",Devis!D402)</f>
        <v/>
      </c>
      <c r="E403" s="158" t="str">
        <f>IF(Devis!E402="","",Devis!E402)</f>
        <v/>
      </c>
      <c r="F403" s="158" t="str">
        <f>IF(Devis!F402="","",Devis!F402)</f>
        <v/>
      </c>
      <c r="G403" s="160" t="str">
        <f>IF(Devis!G402="","",Devis!G402)</f>
        <v/>
      </c>
      <c r="H403" s="160" t="str">
        <f>IF(Devis!H402="","",Devis!H402)</f>
        <v/>
      </c>
      <c r="I403" s="160" t="str">
        <f>IF(Devis!I402="","",Devis!I402)</f>
        <v/>
      </c>
      <c r="J403" s="117"/>
      <c r="K403" s="259" t="str">
        <f t="shared" si="25"/>
        <v/>
      </c>
      <c r="L403" s="161" t="str">
        <f t="shared" si="26"/>
        <v/>
      </c>
      <c r="M403" s="261" t="str">
        <f t="shared" si="27"/>
        <v/>
      </c>
      <c r="N403" s="262" t="str">
        <f t="shared" si="24"/>
        <v/>
      </c>
      <c r="O403" s="119"/>
    </row>
    <row r="404" spans="1:15" ht="20.100000000000001" customHeight="1" x14ac:dyDescent="0.25">
      <c r="A404" s="162">
        <v>398</v>
      </c>
      <c r="B404" s="158" t="str">
        <f>IF(Devis!B403="","",Devis!B403)</f>
        <v/>
      </c>
      <c r="C404" s="158" t="str">
        <f>IF(Devis!C403="","",Devis!C403)</f>
        <v/>
      </c>
      <c r="D404" s="158" t="str">
        <f>IF(Devis!D403="","",Devis!D403)</f>
        <v/>
      </c>
      <c r="E404" s="158" t="str">
        <f>IF(Devis!E403="","",Devis!E403)</f>
        <v/>
      </c>
      <c r="F404" s="158" t="str">
        <f>IF(Devis!F403="","",Devis!F403)</f>
        <v/>
      </c>
      <c r="G404" s="160" t="str">
        <f>IF(Devis!G403="","",Devis!G403)</f>
        <v/>
      </c>
      <c r="H404" s="160" t="str">
        <f>IF(Devis!H403="","",Devis!H403)</f>
        <v/>
      </c>
      <c r="I404" s="160" t="str">
        <f>IF(Devis!I403="","",Devis!I403)</f>
        <v/>
      </c>
      <c r="J404" s="117"/>
      <c r="K404" s="259" t="str">
        <f t="shared" si="25"/>
        <v/>
      </c>
      <c r="L404" s="161" t="str">
        <f t="shared" si="26"/>
        <v/>
      </c>
      <c r="M404" s="261" t="str">
        <f t="shared" si="27"/>
        <v/>
      </c>
      <c r="N404" s="262" t="str">
        <f t="shared" si="24"/>
        <v/>
      </c>
      <c r="O404" s="119"/>
    </row>
    <row r="405" spans="1:15" ht="20.100000000000001" customHeight="1" x14ac:dyDescent="0.25">
      <c r="A405" s="162">
        <v>399</v>
      </c>
      <c r="B405" s="158" t="str">
        <f>IF(Devis!B404="","",Devis!B404)</f>
        <v/>
      </c>
      <c r="C405" s="158" t="str">
        <f>IF(Devis!C404="","",Devis!C404)</f>
        <v/>
      </c>
      <c r="D405" s="158" t="str">
        <f>IF(Devis!D404="","",Devis!D404)</f>
        <v/>
      </c>
      <c r="E405" s="158" t="str">
        <f>IF(Devis!E404="","",Devis!E404)</f>
        <v/>
      </c>
      <c r="F405" s="158" t="str">
        <f>IF(Devis!F404="","",Devis!F404)</f>
        <v/>
      </c>
      <c r="G405" s="160" t="str">
        <f>IF(Devis!G404="","",Devis!G404)</f>
        <v/>
      </c>
      <c r="H405" s="160" t="str">
        <f>IF(Devis!H404="","",Devis!H404)</f>
        <v/>
      </c>
      <c r="I405" s="160" t="str">
        <f>IF(Devis!I404="","",Devis!I404)</f>
        <v/>
      </c>
      <c r="J405" s="117"/>
      <c r="K405" s="259" t="str">
        <f t="shared" si="25"/>
        <v/>
      </c>
      <c r="L405" s="161" t="str">
        <f t="shared" si="26"/>
        <v/>
      </c>
      <c r="M405" s="261" t="str">
        <f t="shared" si="27"/>
        <v/>
      </c>
      <c r="N405" s="262" t="str">
        <f t="shared" si="24"/>
        <v/>
      </c>
      <c r="O405" s="119"/>
    </row>
    <row r="406" spans="1:15" ht="20.100000000000001" customHeight="1" x14ac:dyDescent="0.25">
      <c r="A406" s="162">
        <v>400</v>
      </c>
      <c r="B406" s="158" t="str">
        <f>IF(Devis!B405="","",Devis!B405)</f>
        <v/>
      </c>
      <c r="C406" s="158" t="str">
        <f>IF(Devis!C405="","",Devis!C405)</f>
        <v/>
      </c>
      <c r="D406" s="158" t="str">
        <f>IF(Devis!D405="","",Devis!D405)</f>
        <v/>
      </c>
      <c r="E406" s="158" t="str">
        <f>IF(Devis!E405="","",Devis!E405)</f>
        <v/>
      </c>
      <c r="F406" s="158" t="str">
        <f>IF(Devis!F405="","",Devis!F405)</f>
        <v/>
      </c>
      <c r="G406" s="160" t="str">
        <f>IF(Devis!G405="","",Devis!G405)</f>
        <v/>
      </c>
      <c r="H406" s="160" t="str">
        <f>IF(Devis!H405="","",Devis!H405)</f>
        <v/>
      </c>
      <c r="I406" s="160" t="str">
        <f>IF(Devis!I405="","",Devis!I405)</f>
        <v/>
      </c>
      <c r="J406" s="117"/>
      <c r="K406" s="259" t="str">
        <f t="shared" si="25"/>
        <v/>
      </c>
      <c r="L406" s="161" t="str">
        <f t="shared" si="26"/>
        <v/>
      </c>
      <c r="M406" s="261" t="str">
        <f t="shared" si="27"/>
        <v/>
      </c>
      <c r="N406" s="262" t="str">
        <f t="shared" si="24"/>
        <v/>
      </c>
      <c r="O406" s="119"/>
    </row>
    <row r="407" spans="1:15" ht="20.100000000000001" customHeight="1" x14ac:dyDescent="0.25">
      <c r="A407" s="162">
        <v>401</v>
      </c>
      <c r="B407" s="158" t="str">
        <f>IF(Devis!B406="","",Devis!B406)</f>
        <v/>
      </c>
      <c r="C407" s="158" t="str">
        <f>IF(Devis!C406="","",Devis!C406)</f>
        <v/>
      </c>
      <c r="D407" s="158" t="str">
        <f>IF(Devis!D406="","",Devis!D406)</f>
        <v/>
      </c>
      <c r="E407" s="158" t="str">
        <f>IF(Devis!E406="","",Devis!E406)</f>
        <v/>
      </c>
      <c r="F407" s="158" t="str">
        <f>IF(Devis!F406="","",Devis!F406)</f>
        <v/>
      </c>
      <c r="G407" s="160" t="str">
        <f>IF(Devis!G406="","",Devis!G406)</f>
        <v/>
      </c>
      <c r="H407" s="160" t="str">
        <f>IF(Devis!H406="","",Devis!H406)</f>
        <v/>
      </c>
      <c r="I407" s="160" t="str">
        <f>IF(Devis!I406="","",Devis!I406)</f>
        <v/>
      </c>
      <c r="J407" s="117"/>
      <c r="K407" s="259" t="str">
        <f t="shared" si="25"/>
        <v/>
      </c>
      <c r="L407" s="161" t="str">
        <f t="shared" si="26"/>
        <v/>
      </c>
      <c r="M407" s="261" t="str">
        <f t="shared" si="27"/>
        <v/>
      </c>
      <c r="N407" s="262" t="str">
        <f t="shared" si="24"/>
        <v/>
      </c>
      <c r="O407" s="119"/>
    </row>
    <row r="408" spans="1:15" ht="20.100000000000001" customHeight="1" x14ac:dyDescent="0.25">
      <c r="A408" s="162">
        <v>402</v>
      </c>
      <c r="B408" s="158" t="str">
        <f>IF(Devis!B407="","",Devis!B407)</f>
        <v/>
      </c>
      <c r="C408" s="158" t="str">
        <f>IF(Devis!C407="","",Devis!C407)</f>
        <v/>
      </c>
      <c r="D408" s="158" t="str">
        <f>IF(Devis!D407="","",Devis!D407)</f>
        <v/>
      </c>
      <c r="E408" s="158" t="str">
        <f>IF(Devis!E407="","",Devis!E407)</f>
        <v/>
      </c>
      <c r="F408" s="158" t="str">
        <f>IF(Devis!F407="","",Devis!F407)</f>
        <v/>
      </c>
      <c r="G408" s="160" t="str">
        <f>IF(Devis!G407="","",Devis!G407)</f>
        <v/>
      </c>
      <c r="H408" s="160" t="str">
        <f>IF(Devis!H407="","",Devis!H407)</f>
        <v/>
      </c>
      <c r="I408" s="160" t="str">
        <f>IF(Devis!I407="","",Devis!I407)</f>
        <v/>
      </c>
      <c r="J408" s="117"/>
      <c r="K408" s="259" t="str">
        <f t="shared" si="25"/>
        <v/>
      </c>
      <c r="L408" s="161" t="str">
        <f t="shared" si="26"/>
        <v/>
      </c>
      <c r="M408" s="261" t="str">
        <f t="shared" si="27"/>
        <v/>
      </c>
      <c r="N408" s="262" t="str">
        <f t="shared" si="24"/>
        <v/>
      </c>
      <c r="O408" s="119"/>
    </row>
    <row r="409" spans="1:15" ht="20.100000000000001" customHeight="1" x14ac:dyDescent="0.25">
      <c r="A409" s="162">
        <v>403</v>
      </c>
      <c r="B409" s="158" t="str">
        <f>IF(Devis!B408="","",Devis!B408)</f>
        <v/>
      </c>
      <c r="C409" s="158" t="str">
        <f>IF(Devis!C408="","",Devis!C408)</f>
        <v/>
      </c>
      <c r="D409" s="158" t="str">
        <f>IF(Devis!D408="","",Devis!D408)</f>
        <v/>
      </c>
      <c r="E409" s="158" t="str">
        <f>IF(Devis!E408="","",Devis!E408)</f>
        <v/>
      </c>
      <c r="F409" s="158" t="str">
        <f>IF(Devis!F408="","",Devis!F408)</f>
        <v/>
      </c>
      <c r="G409" s="160" t="str">
        <f>IF(Devis!G408="","",Devis!G408)</f>
        <v/>
      </c>
      <c r="H409" s="160" t="str">
        <f>IF(Devis!H408="","",Devis!H408)</f>
        <v/>
      </c>
      <c r="I409" s="160" t="str">
        <f>IF(Devis!I408="","",Devis!I408)</f>
        <v/>
      </c>
      <c r="J409" s="117"/>
      <c r="K409" s="259" t="str">
        <f t="shared" si="25"/>
        <v/>
      </c>
      <c r="L409" s="161" t="str">
        <f t="shared" si="26"/>
        <v/>
      </c>
      <c r="M409" s="261" t="str">
        <f t="shared" si="27"/>
        <v/>
      </c>
      <c r="N409" s="262" t="str">
        <f t="shared" si="24"/>
        <v/>
      </c>
      <c r="O409" s="119"/>
    </row>
    <row r="410" spans="1:15" ht="20.100000000000001" customHeight="1" x14ac:dyDescent="0.25">
      <c r="A410" s="162">
        <v>404</v>
      </c>
      <c r="B410" s="158" t="str">
        <f>IF(Devis!B409="","",Devis!B409)</f>
        <v/>
      </c>
      <c r="C410" s="158" t="str">
        <f>IF(Devis!C409="","",Devis!C409)</f>
        <v/>
      </c>
      <c r="D410" s="158" t="str">
        <f>IF(Devis!D409="","",Devis!D409)</f>
        <v/>
      </c>
      <c r="E410" s="158" t="str">
        <f>IF(Devis!E409="","",Devis!E409)</f>
        <v/>
      </c>
      <c r="F410" s="158" t="str">
        <f>IF(Devis!F409="","",Devis!F409)</f>
        <v/>
      </c>
      <c r="G410" s="160" t="str">
        <f>IF(Devis!G409="","",Devis!G409)</f>
        <v/>
      </c>
      <c r="H410" s="160" t="str">
        <f>IF(Devis!H409="","",Devis!H409)</f>
        <v/>
      </c>
      <c r="I410" s="160" t="str">
        <f>IF(Devis!I409="","",Devis!I409)</f>
        <v/>
      </c>
      <c r="J410" s="117"/>
      <c r="K410" s="259" t="str">
        <f t="shared" si="25"/>
        <v/>
      </c>
      <c r="L410" s="161" t="str">
        <f t="shared" si="26"/>
        <v/>
      </c>
      <c r="M410" s="261" t="str">
        <f t="shared" si="27"/>
        <v/>
      </c>
      <c r="N410" s="262" t="str">
        <f t="shared" si="24"/>
        <v/>
      </c>
      <c r="O410" s="119"/>
    </row>
    <row r="411" spans="1:15" ht="20.100000000000001" customHeight="1" x14ac:dyDescent="0.25">
      <c r="A411" s="162">
        <v>405</v>
      </c>
      <c r="B411" s="158" t="str">
        <f>IF(Devis!B410="","",Devis!B410)</f>
        <v/>
      </c>
      <c r="C411" s="158" t="str">
        <f>IF(Devis!C410="","",Devis!C410)</f>
        <v/>
      </c>
      <c r="D411" s="158" t="str">
        <f>IF(Devis!D410="","",Devis!D410)</f>
        <v/>
      </c>
      <c r="E411" s="158" t="str">
        <f>IF(Devis!E410="","",Devis!E410)</f>
        <v/>
      </c>
      <c r="F411" s="158" t="str">
        <f>IF(Devis!F410="","",Devis!F410)</f>
        <v/>
      </c>
      <c r="G411" s="160" t="str">
        <f>IF(Devis!G410="","",Devis!G410)</f>
        <v/>
      </c>
      <c r="H411" s="160" t="str">
        <f>IF(Devis!H410="","",Devis!H410)</f>
        <v/>
      </c>
      <c r="I411" s="160" t="str">
        <f>IF(Devis!I410="","",Devis!I410)</f>
        <v/>
      </c>
      <c r="J411" s="117"/>
      <c r="K411" s="259" t="str">
        <f t="shared" si="25"/>
        <v/>
      </c>
      <c r="L411" s="161" t="str">
        <f t="shared" si="26"/>
        <v/>
      </c>
      <c r="M411" s="261" t="str">
        <f t="shared" si="27"/>
        <v/>
      </c>
      <c r="N411" s="262" t="str">
        <f t="shared" si="24"/>
        <v/>
      </c>
      <c r="O411" s="119"/>
    </row>
    <row r="412" spans="1:15" ht="20.100000000000001" customHeight="1" x14ac:dyDescent="0.25">
      <c r="A412" s="162">
        <v>406</v>
      </c>
      <c r="B412" s="158" t="str">
        <f>IF(Devis!B411="","",Devis!B411)</f>
        <v/>
      </c>
      <c r="C412" s="158" t="str">
        <f>IF(Devis!C411="","",Devis!C411)</f>
        <v/>
      </c>
      <c r="D412" s="158" t="str">
        <f>IF(Devis!D411="","",Devis!D411)</f>
        <v/>
      </c>
      <c r="E412" s="158" t="str">
        <f>IF(Devis!E411="","",Devis!E411)</f>
        <v/>
      </c>
      <c r="F412" s="158" t="str">
        <f>IF(Devis!F411="","",Devis!F411)</f>
        <v/>
      </c>
      <c r="G412" s="160" t="str">
        <f>IF(Devis!G411="","",Devis!G411)</f>
        <v/>
      </c>
      <c r="H412" s="160" t="str">
        <f>IF(Devis!H411="","",Devis!H411)</f>
        <v/>
      </c>
      <c r="I412" s="160" t="str">
        <f>IF(Devis!I411="","",Devis!I411)</f>
        <v/>
      </c>
      <c r="J412" s="117"/>
      <c r="K412" s="259" t="str">
        <f t="shared" si="25"/>
        <v/>
      </c>
      <c r="L412" s="161" t="str">
        <f t="shared" si="26"/>
        <v/>
      </c>
      <c r="M412" s="261" t="str">
        <f t="shared" si="27"/>
        <v/>
      </c>
      <c r="N412" s="262" t="str">
        <f t="shared" si="24"/>
        <v/>
      </c>
      <c r="O412" s="119"/>
    </row>
    <row r="413" spans="1:15" ht="20.100000000000001" customHeight="1" x14ac:dyDescent="0.25">
      <c r="A413" s="162">
        <v>407</v>
      </c>
      <c r="B413" s="158" t="str">
        <f>IF(Devis!B412="","",Devis!B412)</f>
        <v/>
      </c>
      <c r="C413" s="158" t="str">
        <f>IF(Devis!C412="","",Devis!C412)</f>
        <v/>
      </c>
      <c r="D413" s="158" t="str">
        <f>IF(Devis!D412="","",Devis!D412)</f>
        <v/>
      </c>
      <c r="E413" s="158" t="str">
        <f>IF(Devis!E412="","",Devis!E412)</f>
        <v/>
      </c>
      <c r="F413" s="158" t="str">
        <f>IF(Devis!F412="","",Devis!F412)</f>
        <v/>
      </c>
      <c r="G413" s="160" t="str">
        <f>IF(Devis!G412="","",Devis!G412)</f>
        <v/>
      </c>
      <c r="H413" s="160" t="str">
        <f>IF(Devis!H412="","",Devis!H412)</f>
        <v/>
      </c>
      <c r="I413" s="160" t="str">
        <f>IF(Devis!I412="","",Devis!I412)</f>
        <v/>
      </c>
      <c r="J413" s="117"/>
      <c r="K413" s="259" t="str">
        <f t="shared" si="25"/>
        <v/>
      </c>
      <c r="L413" s="161" t="str">
        <f t="shared" si="26"/>
        <v/>
      </c>
      <c r="M413" s="261" t="str">
        <f t="shared" si="27"/>
        <v/>
      </c>
      <c r="N413" s="262" t="str">
        <f t="shared" si="24"/>
        <v/>
      </c>
      <c r="O413" s="119"/>
    </row>
    <row r="414" spans="1:15" ht="20.100000000000001" customHeight="1" x14ac:dyDescent="0.25">
      <c r="A414" s="162">
        <v>408</v>
      </c>
      <c r="B414" s="158" t="str">
        <f>IF(Devis!B413="","",Devis!B413)</f>
        <v/>
      </c>
      <c r="C414" s="158" t="str">
        <f>IF(Devis!C413="","",Devis!C413)</f>
        <v/>
      </c>
      <c r="D414" s="158" t="str">
        <f>IF(Devis!D413="","",Devis!D413)</f>
        <v/>
      </c>
      <c r="E414" s="158" t="str">
        <f>IF(Devis!E413="","",Devis!E413)</f>
        <v/>
      </c>
      <c r="F414" s="158" t="str">
        <f>IF(Devis!F413="","",Devis!F413)</f>
        <v/>
      </c>
      <c r="G414" s="160" t="str">
        <f>IF(Devis!G413="","",Devis!G413)</f>
        <v/>
      </c>
      <c r="H414" s="160" t="str">
        <f>IF(Devis!H413="","",Devis!H413)</f>
        <v/>
      </c>
      <c r="I414" s="160" t="str">
        <f>IF(Devis!I413="","",Devis!I413)</f>
        <v/>
      </c>
      <c r="J414" s="117"/>
      <c r="K414" s="259" t="str">
        <f t="shared" si="25"/>
        <v/>
      </c>
      <c r="L414" s="161" t="str">
        <f t="shared" si="26"/>
        <v/>
      </c>
      <c r="M414" s="261" t="str">
        <f t="shared" si="27"/>
        <v/>
      </c>
      <c r="N414" s="262" t="str">
        <f t="shared" si="24"/>
        <v/>
      </c>
      <c r="O414" s="119"/>
    </row>
    <row r="415" spans="1:15" ht="20.100000000000001" customHeight="1" x14ac:dyDescent="0.25">
      <c r="A415" s="162">
        <v>409</v>
      </c>
      <c r="B415" s="158" t="str">
        <f>IF(Devis!B414="","",Devis!B414)</f>
        <v/>
      </c>
      <c r="C415" s="158" t="str">
        <f>IF(Devis!C414="","",Devis!C414)</f>
        <v/>
      </c>
      <c r="D415" s="158" t="str">
        <f>IF(Devis!D414="","",Devis!D414)</f>
        <v/>
      </c>
      <c r="E415" s="158" t="str">
        <f>IF(Devis!E414="","",Devis!E414)</f>
        <v/>
      </c>
      <c r="F415" s="158" t="str">
        <f>IF(Devis!F414="","",Devis!F414)</f>
        <v/>
      </c>
      <c r="G415" s="160" t="str">
        <f>IF(Devis!G414="","",Devis!G414)</f>
        <v/>
      </c>
      <c r="H415" s="160" t="str">
        <f>IF(Devis!H414="","",Devis!H414)</f>
        <v/>
      </c>
      <c r="I415" s="160" t="str">
        <f>IF(Devis!I414="","",Devis!I414)</f>
        <v/>
      </c>
      <c r="J415" s="117"/>
      <c r="K415" s="259" t="str">
        <f t="shared" si="25"/>
        <v/>
      </c>
      <c r="L415" s="161" t="str">
        <f t="shared" si="26"/>
        <v/>
      </c>
      <c r="M415" s="261" t="str">
        <f t="shared" si="27"/>
        <v/>
      </c>
      <c r="N415" s="262" t="str">
        <f t="shared" si="24"/>
        <v/>
      </c>
      <c r="O415" s="119"/>
    </row>
    <row r="416" spans="1:15" ht="20.100000000000001" customHeight="1" x14ac:dyDescent="0.25">
      <c r="A416" s="162">
        <v>410</v>
      </c>
      <c r="B416" s="158" t="str">
        <f>IF(Devis!B415="","",Devis!B415)</f>
        <v/>
      </c>
      <c r="C416" s="158" t="str">
        <f>IF(Devis!C415="","",Devis!C415)</f>
        <v/>
      </c>
      <c r="D416" s="158" t="str">
        <f>IF(Devis!D415="","",Devis!D415)</f>
        <v/>
      </c>
      <c r="E416" s="158" t="str">
        <f>IF(Devis!E415="","",Devis!E415)</f>
        <v/>
      </c>
      <c r="F416" s="158" t="str">
        <f>IF(Devis!F415="","",Devis!F415)</f>
        <v/>
      </c>
      <c r="G416" s="160" t="str">
        <f>IF(Devis!G415="","",Devis!G415)</f>
        <v/>
      </c>
      <c r="H416" s="160" t="str">
        <f>IF(Devis!H415="","",Devis!H415)</f>
        <v/>
      </c>
      <c r="I416" s="160" t="str">
        <f>IF(Devis!I415="","",Devis!I415)</f>
        <v/>
      </c>
      <c r="J416" s="117"/>
      <c r="K416" s="259" t="str">
        <f t="shared" si="25"/>
        <v/>
      </c>
      <c r="L416" s="161" t="str">
        <f t="shared" si="26"/>
        <v/>
      </c>
      <c r="M416" s="261" t="str">
        <f t="shared" si="27"/>
        <v/>
      </c>
      <c r="N416" s="262" t="str">
        <f t="shared" si="24"/>
        <v/>
      </c>
      <c r="O416" s="119"/>
    </row>
    <row r="417" spans="1:15" ht="20.100000000000001" customHeight="1" x14ac:dyDescent="0.25">
      <c r="A417" s="162">
        <v>411</v>
      </c>
      <c r="B417" s="158" t="str">
        <f>IF(Devis!B416="","",Devis!B416)</f>
        <v/>
      </c>
      <c r="C417" s="158" t="str">
        <f>IF(Devis!C416="","",Devis!C416)</f>
        <v/>
      </c>
      <c r="D417" s="158" t="str">
        <f>IF(Devis!D416="","",Devis!D416)</f>
        <v/>
      </c>
      <c r="E417" s="158" t="str">
        <f>IF(Devis!E416="","",Devis!E416)</f>
        <v/>
      </c>
      <c r="F417" s="158" t="str">
        <f>IF(Devis!F416="","",Devis!F416)</f>
        <v/>
      </c>
      <c r="G417" s="160" t="str">
        <f>IF(Devis!G416="","",Devis!G416)</f>
        <v/>
      </c>
      <c r="H417" s="160" t="str">
        <f>IF(Devis!H416="","",Devis!H416)</f>
        <v/>
      </c>
      <c r="I417" s="160" t="str">
        <f>IF(Devis!I416="","",Devis!I416)</f>
        <v/>
      </c>
      <c r="J417" s="117"/>
      <c r="K417" s="259" t="str">
        <f t="shared" si="25"/>
        <v/>
      </c>
      <c r="L417" s="161" t="str">
        <f t="shared" si="26"/>
        <v/>
      </c>
      <c r="M417" s="261" t="str">
        <f t="shared" si="27"/>
        <v/>
      </c>
      <c r="N417" s="262" t="str">
        <f t="shared" si="24"/>
        <v/>
      </c>
      <c r="O417" s="119"/>
    </row>
    <row r="418" spans="1:15" ht="20.100000000000001" customHeight="1" x14ac:dyDescent="0.25">
      <c r="A418" s="162">
        <v>412</v>
      </c>
      <c r="B418" s="158" t="str">
        <f>IF(Devis!B417="","",Devis!B417)</f>
        <v/>
      </c>
      <c r="C418" s="158" t="str">
        <f>IF(Devis!C417="","",Devis!C417)</f>
        <v/>
      </c>
      <c r="D418" s="158" t="str">
        <f>IF(Devis!D417="","",Devis!D417)</f>
        <v/>
      </c>
      <c r="E418" s="158" t="str">
        <f>IF(Devis!E417="","",Devis!E417)</f>
        <v/>
      </c>
      <c r="F418" s="158" t="str">
        <f>IF(Devis!F417="","",Devis!F417)</f>
        <v/>
      </c>
      <c r="G418" s="160" t="str">
        <f>IF(Devis!G417="","",Devis!G417)</f>
        <v/>
      </c>
      <c r="H418" s="160" t="str">
        <f>IF(Devis!H417="","",Devis!H417)</f>
        <v/>
      </c>
      <c r="I418" s="160" t="str">
        <f>IF(Devis!I417="","",Devis!I417)</f>
        <v/>
      </c>
      <c r="J418" s="117"/>
      <c r="K418" s="259" t="str">
        <f t="shared" si="25"/>
        <v/>
      </c>
      <c r="L418" s="161" t="str">
        <f t="shared" si="26"/>
        <v/>
      </c>
      <c r="M418" s="261" t="str">
        <f t="shared" si="27"/>
        <v/>
      </c>
      <c r="N418" s="262" t="str">
        <f t="shared" si="24"/>
        <v/>
      </c>
      <c r="O418" s="119"/>
    </row>
    <row r="419" spans="1:15" ht="20.100000000000001" customHeight="1" x14ac:dyDescent="0.25">
      <c r="A419" s="162">
        <v>413</v>
      </c>
      <c r="B419" s="158" t="str">
        <f>IF(Devis!B418="","",Devis!B418)</f>
        <v/>
      </c>
      <c r="C419" s="158" t="str">
        <f>IF(Devis!C418="","",Devis!C418)</f>
        <v/>
      </c>
      <c r="D419" s="158" t="str">
        <f>IF(Devis!D418="","",Devis!D418)</f>
        <v/>
      </c>
      <c r="E419" s="158" t="str">
        <f>IF(Devis!E418="","",Devis!E418)</f>
        <v/>
      </c>
      <c r="F419" s="158" t="str">
        <f>IF(Devis!F418="","",Devis!F418)</f>
        <v/>
      </c>
      <c r="G419" s="160" t="str">
        <f>IF(Devis!G418="","",Devis!G418)</f>
        <v/>
      </c>
      <c r="H419" s="160" t="str">
        <f>IF(Devis!H418="","",Devis!H418)</f>
        <v/>
      </c>
      <c r="I419" s="160" t="str">
        <f>IF(Devis!I418="","",Devis!I418)</f>
        <v/>
      </c>
      <c r="J419" s="117"/>
      <c r="K419" s="259" t="str">
        <f t="shared" si="25"/>
        <v/>
      </c>
      <c r="L419" s="161" t="str">
        <f t="shared" si="26"/>
        <v/>
      </c>
      <c r="M419" s="261" t="str">
        <f t="shared" si="27"/>
        <v/>
      </c>
      <c r="N419" s="262" t="str">
        <f t="shared" si="24"/>
        <v/>
      </c>
      <c r="O419" s="119"/>
    </row>
    <row r="420" spans="1:15" ht="20.100000000000001" customHeight="1" x14ac:dyDescent="0.25">
      <c r="A420" s="162">
        <v>414</v>
      </c>
      <c r="B420" s="158" t="str">
        <f>IF(Devis!B419="","",Devis!B419)</f>
        <v/>
      </c>
      <c r="C420" s="158" t="str">
        <f>IF(Devis!C419="","",Devis!C419)</f>
        <v/>
      </c>
      <c r="D420" s="158" t="str">
        <f>IF(Devis!D419="","",Devis!D419)</f>
        <v/>
      </c>
      <c r="E420" s="158" t="str">
        <f>IF(Devis!E419="","",Devis!E419)</f>
        <v/>
      </c>
      <c r="F420" s="158" t="str">
        <f>IF(Devis!F419="","",Devis!F419)</f>
        <v/>
      </c>
      <c r="G420" s="160" t="str">
        <f>IF(Devis!G419="","",Devis!G419)</f>
        <v/>
      </c>
      <c r="H420" s="160" t="str">
        <f>IF(Devis!H419="","",Devis!H419)</f>
        <v/>
      </c>
      <c r="I420" s="160" t="str">
        <f>IF(Devis!I419="","",Devis!I419)</f>
        <v/>
      </c>
      <c r="J420" s="117"/>
      <c r="K420" s="259" t="str">
        <f t="shared" si="25"/>
        <v/>
      </c>
      <c r="L420" s="161" t="str">
        <f t="shared" si="26"/>
        <v/>
      </c>
      <c r="M420" s="261" t="str">
        <f t="shared" si="27"/>
        <v/>
      </c>
      <c r="N420" s="262" t="str">
        <f t="shared" si="24"/>
        <v/>
      </c>
      <c r="O420" s="119"/>
    </row>
    <row r="421" spans="1:15" ht="20.100000000000001" customHeight="1" x14ac:dyDescent="0.25">
      <c r="A421" s="162">
        <v>415</v>
      </c>
      <c r="B421" s="158" t="str">
        <f>IF(Devis!B420="","",Devis!B420)</f>
        <v/>
      </c>
      <c r="C421" s="158" t="str">
        <f>IF(Devis!C420="","",Devis!C420)</f>
        <v/>
      </c>
      <c r="D421" s="158" t="str">
        <f>IF(Devis!D420="","",Devis!D420)</f>
        <v/>
      </c>
      <c r="E421" s="158" t="str">
        <f>IF(Devis!E420="","",Devis!E420)</f>
        <v/>
      </c>
      <c r="F421" s="158" t="str">
        <f>IF(Devis!F420="","",Devis!F420)</f>
        <v/>
      </c>
      <c r="G421" s="160" t="str">
        <f>IF(Devis!G420="","",Devis!G420)</f>
        <v/>
      </c>
      <c r="H421" s="160" t="str">
        <f>IF(Devis!H420="","",Devis!H420)</f>
        <v/>
      </c>
      <c r="I421" s="160" t="str">
        <f>IF(Devis!I420="","",Devis!I420)</f>
        <v/>
      </c>
      <c r="J421" s="117"/>
      <c r="K421" s="259" t="str">
        <f t="shared" si="25"/>
        <v/>
      </c>
      <c r="L421" s="161" t="str">
        <f t="shared" si="26"/>
        <v/>
      </c>
      <c r="M421" s="261" t="str">
        <f t="shared" si="27"/>
        <v/>
      </c>
      <c r="N421" s="262" t="str">
        <f t="shared" si="24"/>
        <v/>
      </c>
      <c r="O421" s="119"/>
    </row>
    <row r="422" spans="1:15" ht="20.100000000000001" customHeight="1" x14ac:dyDescent="0.25">
      <c r="A422" s="162">
        <v>416</v>
      </c>
      <c r="B422" s="158" t="str">
        <f>IF(Devis!B421="","",Devis!B421)</f>
        <v/>
      </c>
      <c r="C422" s="158" t="str">
        <f>IF(Devis!C421="","",Devis!C421)</f>
        <v/>
      </c>
      <c r="D422" s="158" t="str">
        <f>IF(Devis!D421="","",Devis!D421)</f>
        <v/>
      </c>
      <c r="E422" s="158" t="str">
        <f>IF(Devis!E421="","",Devis!E421)</f>
        <v/>
      </c>
      <c r="F422" s="158" t="str">
        <f>IF(Devis!F421="","",Devis!F421)</f>
        <v/>
      </c>
      <c r="G422" s="160" t="str">
        <f>IF(Devis!G421="","",Devis!G421)</f>
        <v/>
      </c>
      <c r="H422" s="160" t="str">
        <f>IF(Devis!H421="","",Devis!H421)</f>
        <v/>
      </c>
      <c r="I422" s="160" t="str">
        <f>IF(Devis!I421="","",Devis!I421)</f>
        <v/>
      </c>
      <c r="J422" s="117"/>
      <c r="K422" s="259" t="str">
        <f t="shared" si="25"/>
        <v/>
      </c>
      <c r="L422" s="161" t="str">
        <f t="shared" si="26"/>
        <v/>
      </c>
      <c r="M422" s="261" t="str">
        <f t="shared" si="27"/>
        <v/>
      </c>
      <c r="N422" s="262" t="str">
        <f t="shared" si="24"/>
        <v/>
      </c>
      <c r="O422" s="119"/>
    </row>
    <row r="423" spans="1:15" ht="20.100000000000001" customHeight="1" x14ac:dyDescent="0.25">
      <c r="A423" s="162">
        <v>417</v>
      </c>
      <c r="B423" s="158" t="str">
        <f>IF(Devis!B422="","",Devis!B422)</f>
        <v/>
      </c>
      <c r="C423" s="158" t="str">
        <f>IF(Devis!C422="","",Devis!C422)</f>
        <v/>
      </c>
      <c r="D423" s="158" t="str">
        <f>IF(Devis!D422="","",Devis!D422)</f>
        <v/>
      </c>
      <c r="E423" s="158" t="str">
        <f>IF(Devis!E422="","",Devis!E422)</f>
        <v/>
      </c>
      <c r="F423" s="158" t="str">
        <f>IF(Devis!F422="","",Devis!F422)</f>
        <v/>
      </c>
      <c r="G423" s="160" t="str">
        <f>IF(Devis!G422="","",Devis!G422)</f>
        <v/>
      </c>
      <c r="H423" s="160" t="str">
        <f>IF(Devis!H422="","",Devis!H422)</f>
        <v/>
      </c>
      <c r="I423" s="160" t="str">
        <f>IF(Devis!I422="","",Devis!I422)</f>
        <v/>
      </c>
      <c r="J423" s="117"/>
      <c r="K423" s="259" t="str">
        <f t="shared" si="25"/>
        <v/>
      </c>
      <c r="L423" s="161" t="str">
        <f t="shared" si="26"/>
        <v/>
      </c>
      <c r="M423" s="261" t="str">
        <f t="shared" si="27"/>
        <v/>
      </c>
      <c r="N423" s="262" t="str">
        <f t="shared" si="24"/>
        <v/>
      </c>
      <c r="O423" s="119"/>
    </row>
    <row r="424" spans="1:15" ht="20.100000000000001" customHeight="1" x14ac:dyDescent="0.25">
      <c r="A424" s="162">
        <v>418</v>
      </c>
      <c r="B424" s="158" t="str">
        <f>IF(Devis!B423="","",Devis!B423)</f>
        <v/>
      </c>
      <c r="C424" s="158" t="str">
        <f>IF(Devis!C423="","",Devis!C423)</f>
        <v/>
      </c>
      <c r="D424" s="158" t="str">
        <f>IF(Devis!D423="","",Devis!D423)</f>
        <v/>
      </c>
      <c r="E424" s="158" t="str">
        <f>IF(Devis!E423="","",Devis!E423)</f>
        <v/>
      </c>
      <c r="F424" s="158" t="str">
        <f>IF(Devis!F423="","",Devis!F423)</f>
        <v/>
      </c>
      <c r="G424" s="160" t="str">
        <f>IF(Devis!G423="","",Devis!G423)</f>
        <v/>
      </c>
      <c r="H424" s="160" t="str">
        <f>IF(Devis!H423="","",Devis!H423)</f>
        <v/>
      </c>
      <c r="I424" s="160" t="str">
        <f>IF(Devis!I423="","",Devis!I423)</f>
        <v/>
      </c>
      <c r="J424" s="117"/>
      <c r="K424" s="259" t="str">
        <f t="shared" si="25"/>
        <v/>
      </c>
      <c r="L424" s="161" t="str">
        <f t="shared" si="26"/>
        <v/>
      </c>
      <c r="M424" s="261" t="str">
        <f t="shared" si="27"/>
        <v/>
      </c>
      <c r="N424" s="262" t="str">
        <f t="shared" si="24"/>
        <v/>
      </c>
      <c r="O424" s="119"/>
    </row>
    <row r="425" spans="1:15" ht="20.100000000000001" customHeight="1" x14ac:dyDescent="0.25">
      <c r="A425" s="162">
        <v>419</v>
      </c>
      <c r="B425" s="158" t="str">
        <f>IF(Devis!B424="","",Devis!B424)</f>
        <v/>
      </c>
      <c r="C425" s="158" t="str">
        <f>IF(Devis!C424="","",Devis!C424)</f>
        <v/>
      </c>
      <c r="D425" s="158" t="str">
        <f>IF(Devis!D424="","",Devis!D424)</f>
        <v/>
      </c>
      <c r="E425" s="158" t="str">
        <f>IF(Devis!E424="","",Devis!E424)</f>
        <v/>
      </c>
      <c r="F425" s="158" t="str">
        <f>IF(Devis!F424="","",Devis!F424)</f>
        <v/>
      </c>
      <c r="G425" s="160" t="str">
        <f>IF(Devis!G424="","",Devis!G424)</f>
        <v/>
      </c>
      <c r="H425" s="160" t="str">
        <f>IF(Devis!H424="","",Devis!H424)</f>
        <v/>
      </c>
      <c r="I425" s="160" t="str">
        <f>IF(Devis!I424="","",Devis!I424)</f>
        <v/>
      </c>
      <c r="J425" s="117"/>
      <c r="K425" s="259" t="str">
        <f t="shared" si="25"/>
        <v/>
      </c>
      <c r="L425" s="161" t="str">
        <f t="shared" si="26"/>
        <v/>
      </c>
      <c r="M425" s="261" t="str">
        <f t="shared" si="27"/>
        <v/>
      </c>
      <c r="N425" s="262" t="str">
        <f t="shared" si="24"/>
        <v/>
      </c>
      <c r="O425" s="119"/>
    </row>
    <row r="426" spans="1:15" ht="20.100000000000001" customHeight="1" x14ac:dyDescent="0.25">
      <c r="A426" s="162">
        <v>420</v>
      </c>
      <c r="B426" s="158" t="str">
        <f>IF(Devis!B425="","",Devis!B425)</f>
        <v/>
      </c>
      <c r="C426" s="158" t="str">
        <f>IF(Devis!C425="","",Devis!C425)</f>
        <v/>
      </c>
      <c r="D426" s="158" t="str">
        <f>IF(Devis!D425="","",Devis!D425)</f>
        <v/>
      </c>
      <c r="E426" s="158" t="str">
        <f>IF(Devis!E425="","",Devis!E425)</f>
        <v/>
      </c>
      <c r="F426" s="158" t="str">
        <f>IF(Devis!F425="","",Devis!F425)</f>
        <v/>
      </c>
      <c r="G426" s="160" t="str">
        <f>IF(Devis!G425="","",Devis!G425)</f>
        <v/>
      </c>
      <c r="H426" s="160" t="str">
        <f>IF(Devis!H425="","",Devis!H425)</f>
        <v/>
      </c>
      <c r="I426" s="160" t="str">
        <f>IF(Devis!I425="","",Devis!I425)</f>
        <v/>
      </c>
      <c r="J426" s="117"/>
      <c r="K426" s="259" t="str">
        <f t="shared" si="25"/>
        <v/>
      </c>
      <c r="L426" s="161" t="str">
        <f t="shared" si="26"/>
        <v/>
      </c>
      <c r="M426" s="261" t="str">
        <f t="shared" si="27"/>
        <v/>
      </c>
      <c r="N426" s="262" t="str">
        <f t="shared" si="24"/>
        <v/>
      </c>
      <c r="O426" s="119"/>
    </row>
    <row r="427" spans="1:15" ht="20.100000000000001" customHeight="1" x14ac:dyDescent="0.25">
      <c r="A427" s="162">
        <v>421</v>
      </c>
      <c r="B427" s="158" t="str">
        <f>IF(Devis!B426="","",Devis!B426)</f>
        <v/>
      </c>
      <c r="C427" s="158" t="str">
        <f>IF(Devis!C426="","",Devis!C426)</f>
        <v/>
      </c>
      <c r="D427" s="158" t="str">
        <f>IF(Devis!D426="","",Devis!D426)</f>
        <v/>
      </c>
      <c r="E427" s="158" t="str">
        <f>IF(Devis!E426="","",Devis!E426)</f>
        <v/>
      </c>
      <c r="F427" s="158" t="str">
        <f>IF(Devis!F426="","",Devis!F426)</f>
        <v/>
      </c>
      <c r="G427" s="160" t="str">
        <f>IF(Devis!G426="","",Devis!G426)</f>
        <v/>
      </c>
      <c r="H427" s="160" t="str">
        <f>IF(Devis!H426="","",Devis!H426)</f>
        <v/>
      </c>
      <c r="I427" s="160" t="str">
        <f>IF(Devis!I426="","",Devis!I426)</f>
        <v/>
      </c>
      <c r="J427" s="117"/>
      <c r="K427" s="259" t="str">
        <f t="shared" si="25"/>
        <v/>
      </c>
      <c r="L427" s="161" t="str">
        <f t="shared" si="26"/>
        <v/>
      </c>
      <c r="M427" s="261" t="str">
        <f t="shared" si="27"/>
        <v/>
      </c>
      <c r="N427" s="262" t="str">
        <f t="shared" si="24"/>
        <v/>
      </c>
      <c r="O427" s="119"/>
    </row>
    <row r="428" spans="1:15" ht="20.100000000000001" customHeight="1" x14ac:dyDescent="0.25">
      <c r="A428" s="162">
        <v>422</v>
      </c>
      <c r="B428" s="158" t="str">
        <f>IF(Devis!B427="","",Devis!B427)</f>
        <v/>
      </c>
      <c r="C428" s="158" t="str">
        <f>IF(Devis!C427="","",Devis!C427)</f>
        <v/>
      </c>
      <c r="D428" s="158" t="str">
        <f>IF(Devis!D427="","",Devis!D427)</f>
        <v/>
      </c>
      <c r="E428" s="158" t="str">
        <f>IF(Devis!E427="","",Devis!E427)</f>
        <v/>
      </c>
      <c r="F428" s="158" t="str">
        <f>IF(Devis!F427="","",Devis!F427)</f>
        <v/>
      </c>
      <c r="G428" s="160" t="str">
        <f>IF(Devis!G427="","",Devis!G427)</f>
        <v/>
      </c>
      <c r="H428" s="160" t="str">
        <f>IF(Devis!H427="","",Devis!H427)</f>
        <v/>
      </c>
      <c r="I428" s="160" t="str">
        <f>IF(Devis!I427="","",Devis!I427)</f>
        <v/>
      </c>
      <c r="J428" s="117"/>
      <c r="K428" s="259" t="str">
        <f t="shared" si="25"/>
        <v/>
      </c>
      <c r="L428" s="161" t="str">
        <f t="shared" si="26"/>
        <v/>
      </c>
      <c r="M428" s="261" t="str">
        <f t="shared" si="27"/>
        <v/>
      </c>
      <c r="N428" s="262" t="str">
        <f t="shared" si="24"/>
        <v/>
      </c>
      <c r="O428" s="119"/>
    </row>
    <row r="429" spans="1:15" ht="20.100000000000001" customHeight="1" x14ac:dyDescent="0.25">
      <c r="A429" s="162">
        <v>423</v>
      </c>
      <c r="B429" s="158" t="str">
        <f>IF(Devis!B428="","",Devis!B428)</f>
        <v/>
      </c>
      <c r="C429" s="158" t="str">
        <f>IF(Devis!C428="","",Devis!C428)</f>
        <v/>
      </c>
      <c r="D429" s="158" t="str">
        <f>IF(Devis!D428="","",Devis!D428)</f>
        <v/>
      </c>
      <c r="E429" s="158" t="str">
        <f>IF(Devis!E428="","",Devis!E428)</f>
        <v/>
      </c>
      <c r="F429" s="158" t="str">
        <f>IF(Devis!F428="","",Devis!F428)</f>
        <v/>
      </c>
      <c r="G429" s="160" t="str">
        <f>IF(Devis!G428="","",Devis!G428)</f>
        <v/>
      </c>
      <c r="H429" s="160" t="str">
        <f>IF(Devis!H428="","",Devis!H428)</f>
        <v/>
      </c>
      <c r="I429" s="160" t="str">
        <f>IF(Devis!I428="","",Devis!I428)</f>
        <v/>
      </c>
      <c r="J429" s="117"/>
      <c r="K429" s="259" t="str">
        <f t="shared" si="25"/>
        <v/>
      </c>
      <c r="L429" s="161" t="str">
        <f t="shared" si="26"/>
        <v/>
      </c>
      <c r="M429" s="261" t="str">
        <f t="shared" si="27"/>
        <v/>
      </c>
      <c r="N429" s="262" t="str">
        <f t="shared" si="24"/>
        <v/>
      </c>
      <c r="O429" s="119"/>
    </row>
    <row r="430" spans="1:15" ht="20.100000000000001" customHeight="1" x14ac:dyDescent="0.25">
      <c r="A430" s="162">
        <v>424</v>
      </c>
      <c r="B430" s="158" t="str">
        <f>IF(Devis!B429="","",Devis!B429)</f>
        <v/>
      </c>
      <c r="C430" s="158" t="str">
        <f>IF(Devis!C429="","",Devis!C429)</f>
        <v/>
      </c>
      <c r="D430" s="158" t="str">
        <f>IF(Devis!D429="","",Devis!D429)</f>
        <v/>
      </c>
      <c r="E430" s="158" t="str">
        <f>IF(Devis!E429="","",Devis!E429)</f>
        <v/>
      </c>
      <c r="F430" s="158" t="str">
        <f>IF(Devis!F429="","",Devis!F429)</f>
        <v/>
      </c>
      <c r="G430" s="160" t="str">
        <f>IF(Devis!G429="","",Devis!G429)</f>
        <v/>
      </c>
      <c r="H430" s="160" t="str">
        <f>IF(Devis!H429="","",Devis!H429)</f>
        <v/>
      </c>
      <c r="I430" s="160" t="str">
        <f>IF(Devis!I429="","",Devis!I429)</f>
        <v/>
      </c>
      <c r="J430" s="117"/>
      <c r="K430" s="259" t="str">
        <f t="shared" si="25"/>
        <v/>
      </c>
      <c r="L430" s="161" t="str">
        <f t="shared" si="26"/>
        <v/>
      </c>
      <c r="M430" s="261" t="str">
        <f t="shared" si="27"/>
        <v/>
      </c>
      <c r="N430" s="262" t="str">
        <f t="shared" si="24"/>
        <v/>
      </c>
      <c r="O430" s="119"/>
    </row>
    <row r="431" spans="1:15" ht="20.100000000000001" customHeight="1" x14ac:dyDescent="0.25">
      <c r="A431" s="162">
        <v>425</v>
      </c>
      <c r="B431" s="158" t="str">
        <f>IF(Devis!B430="","",Devis!B430)</f>
        <v/>
      </c>
      <c r="C431" s="158" t="str">
        <f>IF(Devis!C430="","",Devis!C430)</f>
        <v/>
      </c>
      <c r="D431" s="158" t="str">
        <f>IF(Devis!D430="","",Devis!D430)</f>
        <v/>
      </c>
      <c r="E431" s="158" t="str">
        <f>IF(Devis!E430="","",Devis!E430)</f>
        <v/>
      </c>
      <c r="F431" s="158" t="str">
        <f>IF(Devis!F430="","",Devis!F430)</f>
        <v/>
      </c>
      <c r="G431" s="160" t="str">
        <f>IF(Devis!G430="","",Devis!G430)</f>
        <v/>
      </c>
      <c r="H431" s="160" t="str">
        <f>IF(Devis!H430="","",Devis!H430)</f>
        <v/>
      </c>
      <c r="I431" s="160" t="str">
        <f>IF(Devis!I430="","",Devis!I430)</f>
        <v/>
      </c>
      <c r="J431" s="117"/>
      <c r="K431" s="259" t="str">
        <f t="shared" si="25"/>
        <v/>
      </c>
      <c r="L431" s="161" t="str">
        <f t="shared" si="26"/>
        <v/>
      </c>
      <c r="M431" s="261" t="str">
        <f t="shared" si="27"/>
        <v/>
      </c>
      <c r="N431" s="262" t="str">
        <f t="shared" si="24"/>
        <v/>
      </c>
      <c r="O431" s="119"/>
    </row>
    <row r="432" spans="1:15" ht="20.100000000000001" customHeight="1" x14ac:dyDescent="0.25">
      <c r="A432" s="162">
        <v>426</v>
      </c>
      <c r="B432" s="158" t="str">
        <f>IF(Devis!B431="","",Devis!B431)</f>
        <v/>
      </c>
      <c r="C432" s="158" t="str">
        <f>IF(Devis!C431="","",Devis!C431)</f>
        <v/>
      </c>
      <c r="D432" s="158" t="str">
        <f>IF(Devis!D431="","",Devis!D431)</f>
        <v/>
      </c>
      <c r="E432" s="158" t="str">
        <f>IF(Devis!E431="","",Devis!E431)</f>
        <v/>
      </c>
      <c r="F432" s="158" t="str">
        <f>IF(Devis!F431="","",Devis!F431)</f>
        <v/>
      </c>
      <c r="G432" s="160" t="str">
        <f>IF(Devis!G431="","",Devis!G431)</f>
        <v/>
      </c>
      <c r="H432" s="160" t="str">
        <f>IF(Devis!H431="","",Devis!H431)</f>
        <v/>
      </c>
      <c r="I432" s="160" t="str">
        <f>IF(Devis!I431="","",Devis!I431)</f>
        <v/>
      </c>
      <c r="J432" s="117"/>
      <c r="K432" s="259" t="str">
        <f t="shared" si="25"/>
        <v/>
      </c>
      <c r="L432" s="161" t="str">
        <f t="shared" si="26"/>
        <v/>
      </c>
      <c r="M432" s="261" t="str">
        <f t="shared" si="27"/>
        <v/>
      </c>
      <c r="N432" s="262" t="str">
        <f t="shared" si="24"/>
        <v/>
      </c>
      <c r="O432" s="119"/>
    </row>
    <row r="433" spans="1:15" ht="20.100000000000001" customHeight="1" x14ac:dyDescent="0.25">
      <c r="A433" s="162">
        <v>427</v>
      </c>
      <c r="B433" s="158" t="str">
        <f>IF(Devis!B432="","",Devis!B432)</f>
        <v/>
      </c>
      <c r="C433" s="158" t="str">
        <f>IF(Devis!C432="","",Devis!C432)</f>
        <v/>
      </c>
      <c r="D433" s="158" t="str">
        <f>IF(Devis!D432="","",Devis!D432)</f>
        <v/>
      </c>
      <c r="E433" s="158" t="str">
        <f>IF(Devis!E432="","",Devis!E432)</f>
        <v/>
      </c>
      <c r="F433" s="158" t="str">
        <f>IF(Devis!F432="","",Devis!F432)</f>
        <v/>
      </c>
      <c r="G433" s="160" t="str">
        <f>IF(Devis!G432="","",Devis!G432)</f>
        <v/>
      </c>
      <c r="H433" s="160" t="str">
        <f>IF(Devis!H432="","",Devis!H432)</f>
        <v/>
      </c>
      <c r="I433" s="160" t="str">
        <f>IF(Devis!I432="","",Devis!I432)</f>
        <v/>
      </c>
      <c r="J433" s="117"/>
      <c r="K433" s="259" t="str">
        <f t="shared" si="25"/>
        <v/>
      </c>
      <c r="L433" s="161" t="str">
        <f t="shared" si="26"/>
        <v/>
      </c>
      <c r="M433" s="261" t="str">
        <f t="shared" si="27"/>
        <v/>
      </c>
      <c r="N433" s="262" t="str">
        <f t="shared" si="24"/>
        <v/>
      </c>
      <c r="O433" s="119"/>
    </row>
    <row r="434" spans="1:15" ht="20.100000000000001" customHeight="1" x14ac:dyDescent="0.25">
      <c r="A434" s="162">
        <v>428</v>
      </c>
      <c r="B434" s="158" t="str">
        <f>IF(Devis!B433="","",Devis!B433)</f>
        <v/>
      </c>
      <c r="C434" s="158" t="str">
        <f>IF(Devis!C433="","",Devis!C433)</f>
        <v/>
      </c>
      <c r="D434" s="158" t="str">
        <f>IF(Devis!D433="","",Devis!D433)</f>
        <v/>
      </c>
      <c r="E434" s="158" t="str">
        <f>IF(Devis!E433="","",Devis!E433)</f>
        <v/>
      </c>
      <c r="F434" s="158" t="str">
        <f>IF(Devis!F433="","",Devis!F433)</f>
        <v/>
      </c>
      <c r="G434" s="160" t="str">
        <f>IF(Devis!G433="","",Devis!G433)</f>
        <v/>
      </c>
      <c r="H434" s="160" t="str">
        <f>IF(Devis!H433="","",Devis!H433)</f>
        <v/>
      </c>
      <c r="I434" s="160" t="str">
        <f>IF(Devis!I433="","",Devis!I433)</f>
        <v/>
      </c>
      <c r="J434" s="117"/>
      <c r="K434" s="259" t="str">
        <f t="shared" si="25"/>
        <v/>
      </c>
      <c r="L434" s="161" t="str">
        <f t="shared" si="26"/>
        <v/>
      </c>
      <c r="M434" s="261" t="str">
        <f t="shared" si="27"/>
        <v/>
      </c>
      <c r="N434" s="262" t="str">
        <f t="shared" si="24"/>
        <v/>
      </c>
      <c r="O434" s="119"/>
    </row>
    <row r="435" spans="1:15" ht="20.100000000000001" customHeight="1" x14ac:dyDescent="0.25">
      <c r="A435" s="162">
        <v>429</v>
      </c>
      <c r="B435" s="158" t="str">
        <f>IF(Devis!B434="","",Devis!B434)</f>
        <v/>
      </c>
      <c r="C435" s="158" t="str">
        <f>IF(Devis!C434="","",Devis!C434)</f>
        <v/>
      </c>
      <c r="D435" s="158" t="str">
        <f>IF(Devis!D434="","",Devis!D434)</f>
        <v/>
      </c>
      <c r="E435" s="158" t="str">
        <f>IF(Devis!E434="","",Devis!E434)</f>
        <v/>
      </c>
      <c r="F435" s="158" t="str">
        <f>IF(Devis!F434="","",Devis!F434)</f>
        <v/>
      </c>
      <c r="G435" s="160" t="str">
        <f>IF(Devis!G434="","",Devis!G434)</f>
        <v/>
      </c>
      <c r="H435" s="160" t="str">
        <f>IF(Devis!H434="","",Devis!H434)</f>
        <v/>
      </c>
      <c r="I435" s="160" t="str">
        <f>IF(Devis!I434="","",Devis!I434)</f>
        <v/>
      </c>
      <c r="J435" s="117"/>
      <c r="K435" s="259" t="str">
        <f t="shared" si="25"/>
        <v/>
      </c>
      <c r="L435" s="161" t="str">
        <f t="shared" si="26"/>
        <v/>
      </c>
      <c r="M435" s="261" t="str">
        <f t="shared" si="27"/>
        <v/>
      </c>
      <c r="N435" s="262" t="str">
        <f t="shared" si="24"/>
        <v/>
      </c>
      <c r="O435" s="119"/>
    </row>
    <row r="436" spans="1:15" ht="20.100000000000001" customHeight="1" x14ac:dyDescent="0.25">
      <c r="A436" s="162">
        <v>430</v>
      </c>
      <c r="B436" s="158" t="str">
        <f>IF(Devis!B435="","",Devis!B435)</f>
        <v/>
      </c>
      <c r="C436" s="158" t="str">
        <f>IF(Devis!C435="","",Devis!C435)</f>
        <v/>
      </c>
      <c r="D436" s="158" t="str">
        <f>IF(Devis!D435="","",Devis!D435)</f>
        <v/>
      </c>
      <c r="E436" s="158" t="str">
        <f>IF(Devis!E435="","",Devis!E435)</f>
        <v/>
      </c>
      <c r="F436" s="158" t="str">
        <f>IF(Devis!F435="","",Devis!F435)</f>
        <v/>
      </c>
      <c r="G436" s="160" t="str">
        <f>IF(Devis!G435="","",Devis!G435)</f>
        <v/>
      </c>
      <c r="H436" s="160" t="str">
        <f>IF(Devis!H435="","",Devis!H435)</f>
        <v/>
      </c>
      <c r="I436" s="160" t="str">
        <f>IF(Devis!I435="","",Devis!I435)</f>
        <v/>
      </c>
      <c r="J436" s="117"/>
      <c r="K436" s="259" t="str">
        <f t="shared" si="25"/>
        <v/>
      </c>
      <c r="L436" s="161" t="str">
        <f t="shared" si="26"/>
        <v/>
      </c>
      <c r="M436" s="261" t="str">
        <f t="shared" si="27"/>
        <v/>
      </c>
      <c r="N436" s="262" t="str">
        <f t="shared" si="24"/>
        <v/>
      </c>
      <c r="O436" s="119"/>
    </row>
    <row r="437" spans="1:15" ht="20.100000000000001" customHeight="1" x14ac:dyDescent="0.25">
      <c r="A437" s="162">
        <v>431</v>
      </c>
      <c r="B437" s="158" t="str">
        <f>IF(Devis!B436="","",Devis!B436)</f>
        <v/>
      </c>
      <c r="C437" s="158" t="str">
        <f>IF(Devis!C436="","",Devis!C436)</f>
        <v/>
      </c>
      <c r="D437" s="158" t="str">
        <f>IF(Devis!D436="","",Devis!D436)</f>
        <v/>
      </c>
      <c r="E437" s="158" t="str">
        <f>IF(Devis!E436="","",Devis!E436)</f>
        <v/>
      </c>
      <c r="F437" s="158" t="str">
        <f>IF(Devis!F436="","",Devis!F436)</f>
        <v/>
      </c>
      <c r="G437" s="160" t="str">
        <f>IF(Devis!G436="","",Devis!G436)</f>
        <v/>
      </c>
      <c r="H437" s="160" t="str">
        <f>IF(Devis!H436="","",Devis!H436)</f>
        <v/>
      </c>
      <c r="I437" s="160" t="str">
        <f>IF(Devis!I436="","",Devis!I436)</f>
        <v/>
      </c>
      <c r="J437" s="117"/>
      <c r="K437" s="259" t="str">
        <f t="shared" si="25"/>
        <v/>
      </c>
      <c r="L437" s="161" t="str">
        <f t="shared" si="26"/>
        <v/>
      </c>
      <c r="M437" s="261" t="str">
        <f t="shared" si="27"/>
        <v/>
      </c>
      <c r="N437" s="262" t="str">
        <f t="shared" si="24"/>
        <v/>
      </c>
      <c r="O437" s="119"/>
    </row>
    <row r="438" spans="1:15" ht="20.100000000000001" customHeight="1" x14ac:dyDescent="0.25">
      <c r="A438" s="162">
        <v>432</v>
      </c>
      <c r="B438" s="158" t="str">
        <f>IF(Devis!B437="","",Devis!B437)</f>
        <v/>
      </c>
      <c r="C438" s="158" t="str">
        <f>IF(Devis!C437="","",Devis!C437)</f>
        <v/>
      </c>
      <c r="D438" s="158" t="str">
        <f>IF(Devis!D437="","",Devis!D437)</f>
        <v/>
      </c>
      <c r="E438" s="158" t="str">
        <f>IF(Devis!E437="","",Devis!E437)</f>
        <v/>
      </c>
      <c r="F438" s="158" t="str">
        <f>IF(Devis!F437="","",Devis!F437)</f>
        <v/>
      </c>
      <c r="G438" s="160" t="str">
        <f>IF(Devis!G437="","",Devis!G437)</f>
        <v/>
      </c>
      <c r="H438" s="160" t="str">
        <f>IF(Devis!H437="","",Devis!H437)</f>
        <v/>
      </c>
      <c r="I438" s="160" t="str">
        <f>IF(Devis!I437="","",Devis!I437)</f>
        <v/>
      </c>
      <c r="J438" s="117"/>
      <c r="K438" s="259" t="str">
        <f t="shared" si="25"/>
        <v/>
      </c>
      <c r="L438" s="161" t="str">
        <f t="shared" si="26"/>
        <v/>
      </c>
      <c r="M438" s="261" t="str">
        <f t="shared" si="27"/>
        <v/>
      </c>
      <c r="N438" s="262" t="str">
        <f t="shared" si="24"/>
        <v/>
      </c>
      <c r="O438" s="119"/>
    </row>
    <row r="439" spans="1:15" ht="20.100000000000001" customHeight="1" x14ac:dyDescent="0.25">
      <c r="A439" s="162">
        <v>433</v>
      </c>
      <c r="B439" s="158" t="str">
        <f>IF(Devis!B438="","",Devis!B438)</f>
        <v/>
      </c>
      <c r="C439" s="158" t="str">
        <f>IF(Devis!C438="","",Devis!C438)</f>
        <v/>
      </c>
      <c r="D439" s="158" t="str">
        <f>IF(Devis!D438="","",Devis!D438)</f>
        <v/>
      </c>
      <c r="E439" s="158" t="str">
        <f>IF(Devis!E438="","",Devis!E438)</f>
        <v/>
      </c>
      <c r="F439" s="158" t="str">
        <f>IF(Devis!F438="","",Devis!F438)</f>
        <v/>
      </c>
      <c r="G439" s="160" t="str">
        <f>IF(Devis!G438="","",Devis!G438)</f>
        <v/>
      </c>
      <c r="H439" s="160" t="str">
        <f>IF(Devis!H438="","",Devis!H438)</f>
        <v/>
      </c>
      <c r="I439" s="160" t="str">
        <f>IF(Devis!I438="","",Devis!I438)</f>
        <v/>
      </c>
      <c r="J439" s="117"/>
      <c r="K439" s="259" t="str">
        <f t="shared" si="25"/>
        <v/>
      </c>
      <c r="L439" s="161" t="str">
        <f t="shared" si="26"/>
        <v/>
      </c>
      <c r="M439" s="261" t="str">
        <f t="shared" si="27"/>
        <v/>
      </c>
      <c r="N439" s="262" t="str">
        <f t="shared" si="24"/>
        <v/>
      </c>
      <c r="O439" s="119"/>
    </row>
    <row r="440" spans="1:15" ht="20.100000000000001" customHeight="1" x14ac:dyDescent="0.25">
      <c r="A440" s="162">
        <v>434</v>
      </c>
      <c r="B440" s="158" t="str">
        <f>IF(Devis!B439="","",Devis!B439)</f>
        <v/>
      </c>
      <c r="C440" s="158" t="str">
        <f>IF(Devis!C439="","",Devis!C439)</f>
        <v/>
      </c>
      <c r="D440" s="158" t="str">
        <f>IF(Devis!D439="","",Devis!D439)</f>
        <v/>
      </c>
      <c r="E440" s="158" t="str">
        <f>IF(Devis!E439="","",Devis!E439)</f>
        <v/>
      </c>
      <c r="F440" s="158" t="str">
        <f>IF(Devis!F439="","",Devis!F439)</f>
        <v/>
      </c>
      <c r="G440" s="160" t="str">
        <f>IF(Devis!G439="","",Devis!G439)</f>
        <v/>
      </c>
      <c r="H440" s="160" t="str">
        <f>IF(Devis!H439="","",Devis!H439)</f>
        <v/>
      </c>
      <c r="I440" s="160" t="str">
        <f>IF(Devis!I439="","",Devis!I439)</f>
        <v/>
      </c>
      <c r="J440" s="117"/>
      <c r="K440" s="259" t="str">
        <f t="shared" si="25"/>
        <v/>
      </c>
      <c r="L440" s="161" t="str">
        <f t="shared" si="26"/>
        <v/>
      </c>
      <c r="M440" s="261" t="str">
        <f t="shared" si="27"/>
        <v/>
      </c>
      <c r="N440" s="262" t="str">
        <f t="shared" si="24"/>
        <v/>
      </c>
      <c r="O440" s="119"/>
    </row>
    <row r="441" spans="1:15" ht="20.100000000000001" customHeight="1" x14ac:dyDescent="0.25">
      <c r="A441" s="162">
        <v>435</v>
      </c>
      <c r="B441" s="158" t="str">
        <f>IF(Devis!B440="","",Devis!B440)</f>
        <v/>
      </c>
      <c r="C441" s="158" t="str">
        <f>IF(Devis!C440="","",Devis!C440)</f>
        <v/>
      </c>
      <c r="D441" s="158" t="str">
        <f>IF(Devis!D440="","",Devis!D440)</f>
        <v/>
      </c>
      <c r="E441" s="158" t="str">
        <f>IF(Devis!E440="","",Devis!E440)</f>
        <v/>
      </c>
      <c r="F441" s="158" t="str">
        <f>IF(Devis!F440="","",Devis!F440)</f>
        <v/>
      </c>
      <c r="G441" s="160" t="str">
        <f>IF(Devis!G440="","",Devis!G440)</f>
        <v/>
      </c>
      <c r="H441" s="160" t="str">
        <f>IF(Devis!H440="","",Devis!H440)</f>
        <v/>
      </c>
      <c r="I441" s="160" t="str">
        <f>IF(Devis!I440="","",Devis!I440)</f>
        <v/>
      </c>
      <c r="J441" s="117"/>
      <c r="K441" s="259" t="str">
        <f t="shared" si="25"/>
        <v/>
      </c>
      <c r="L441" s="161" t="str">
        <f t="shared" si="26"/>
        <v/>
      </c>
      <c r="M441" s="261" t="str">
        <f t="shared" si="27"/>
        <v/>
      </c>
      <c r="N441" s="262" t="str">
        <f t="shared" si="24"/>
        <v/>
      </c>
      <c r="O441" s="119"/>
    </row>
    <row r="442" spans="1:15" ht="20.100000000000001" customHeight="1" x14ac:dyDescent="0.25">
      <c r="A442" s="162">
        <v>436</v>
      </c>
      <c r="B442" s="158" t="str">
        <f>IF(Devis!B441="","",Devis!B441)</f>
        <v/>
      </c>
      <c r="C442" s="158" t="str">
        <f>IF(Devis!C441="","",Devis!C441)</f>
        <v/>
      </c>
      <c r="D442" s="158" t="str">
        <f>IF(Devis!D441="","",Devis!D441)</f>
        <v/>
      </c>
      <c r="E442" s="158" t="str">
        <f>IF(Devis!E441="","",Devis!E441)</f>
        <v/>
      </c>
      <c r="F442" s="158" t="str">
        <f>IF(Devis!F441="","",Devis!F441)</f>
        <v/>
      </c>
      <c r="G442" s="160" t="str">
        <f>IF(Devis!G441="","",Devis!G441)</f>
        <v/>
      </c>
      <c r="H442" s="160" t="str">
        <f>IF(Devis!H441="","",Devis!H441)</f>
        <v/>
      </c>
      <c r="I442" s="160" t="str">
        <f>IF(Devis!I441="","",Devis!I441)</f>
        <v/>
      </c>
      <c r="J442" s="117"/>
      <c r="K442" s="259" t="str">
        <f t="shared" si="25"/>
        <v/>
      </c>
      <c r="L442" s="161" t="str">
        <f t="shared" si="26"/>
        <v/>
      </c>
      <c r="M442" s="261" t="str">
        <f t="shared" si="27"/>
        <v/>
      </c>
      <c r="N442" s="262" t="str">
        <f t="shared" si="24"/>
        <v/>
      </c>
      <c r="O442" s="119"/>
    </row>
    <row r="443" spans="1:15" ht="20.100000000000001" customHeight="1" x14ac:dyDescent="0.25">
      <c r="A443" s="162">
        <v>437</v>
      </c>
      <c r="B443" s="158" t="str">
        <f>IF(Devis!B442="","",Devis!B442)</f>
        <v/>
      </c>
      <c r="C443" s="158" t="str">
        <f>IF(Devis!C442="","",Devis!C442)</f>
        <v/>
      </c>
      <c r="D443" s="158" t="str">
        <f>IF(Devis!D442="","",Devis!D442)</f>
        <v/>
      </c>
      <c r="E443" s="158" t="str">
        <f>IF(Devis!E442="","",Devis!E442)</f>
        <v/>
      </c>
      <c r="F443" s="158" t="str">
        <f>IF(Devis!F442="","",Devis!F442)</f>
        <v/>
      </c>
      <c r="G443" s="160" t="str">
        <f>IF(Devis!G442="","",Devis!G442)</f>
        <v/>
      </c>
      <c r="H443" s="160" t="str">
        <f>IF(Devis!H442="","",Devis!H442)</f>
        <v/>
      </c>
      <c r="I443" s="160" t="str">
        <f>IF(Devis!I442="","",Devis!I442)</f>
        <v/>
      </c>
      <c r="J443" s="117"/>
      <c r="K443" s="259" t="str">
        <f t="shared" si="25"/>
        <v/>
      </c>
      <c r="L443" s="161" t="str">
        <f t="shared" si="26"/>
        <v/>
      </c>
      <c r="M443" s="261" t="str">
        <f t="shared" si="27"/>
        <v/>
      </c>
      <c r="N443" s="262" t="str">
        <f t="shared" si="24"/>
        <v/>
      </c>
      <c r="O443" s="119"/>
    </row>
    <row r="444" spans="1:15" ht="20.100000000000001" customHeight="1" x14ac:dyDescent="0.25">
      <c r="A444" s="162">
        <v>438</v>
      </c>
      <c r="B444" s="158" t="str">
        <f>IF(Devis!B443="","",Devis!B443)</f>
        <v/>
      </c>
      <c r="C444" s="158" t="str">
        <f>IF(Devis!C443="","",Devis!C443)</f>
        <v/>
      </c>
      <c r="D444" s="158" t="str">
        <f>IF(Devis!D443="","",Devis!D443)</f>
        <v/>
      </c>
      <c r="E444" s="158" t="str">
        <f>IF(Devis!E443="","",Devis!E443)</f>
        <v/>
      </c>
      <c r="F444" s="158" t="str">
        <f>IF(Devis!F443="","",Devis!F443)</f>
        <v/>
      </c>
      <c r="G444" s="160" t="str">
        <f>IF(Devis!G443="","",Devis!G443)</f>
        <v/>
      </c>
      <c r="H444" s="160" t="str">
        <f>IF(Devis!H443="","",Devis!H443)</f>
        <v/>
      </c>
      <c r="I444" s="160" t="str">
        <f>IF(Devis!I443="","",Devis!I443)</f>
        <v/>
      </c>
      <c r="J444" s="117"/>
      <c r="K444" s="259" t="str">
        <f t="shared" si="25"/>
        <v/>
      </c>
      <c r="L444" s="161" t="str">
        <f t="shared" si="26"/>
        <v/>
      </c>
      <c r="M444" s="261" t="str">
        <f t="shared" si="27"/>
        <v/>
      </c>
      <c r="N444" s="262" t="str">
        <f t="shared" si="24"/>
        <v/>
      </c>
      <c r="O444" s="119"/>
    </row>
    <row r="445" spans="1:15" ht="20.100000000000001" customHeight="1" x14ac:dyDescent="0.25">
      <c r="A445" s="162">
        <v>439</v>
      </c>
      <c r="B445" s="158" t="str">
        <f>IF(Devis!B444="","",Devis!B444)</f>
        <v/>
      </c>
      <c r="C445" s="158" t="str">
        <f>IF(Devis!C444="","",Devis!C444)</f>
        <v/>
      </c>
      <c r="D445" s="158" t="str">
        <f>IF(Devis!D444="","",Devis!D444)</f>
        <v/>
      </c>
      <c r="E445" s="158" t="str">
        <f>IF(Devis!E444="","",Devis!E444)</f>
        <v/>
      </c>
      <c r="F445" s="158" t="str">
        <f>IF(Devis!F444="","",Devis!F444)</f>
        <v/>
      </c>
      <c r="G445" s="160" t="str">
        <f>IF(Devis!G444="","",Devis!G444)</f>
        <v/>
      </c>
      <c r="H445" s="160" t="str">
        <f>IF(Devis!H444="","",Devis!H444)</f>
        <v/>
      </c>
      <c r="I445" s="160" t="str">
        <f>IF(Devis!I444="","",Devis!I444)</f>
        <v/>
      </c>
      <c r="J445" s="117"/>
      <c r="K445" s="259" t="str">
        <f t="shared" si="25"/>
        <v/>
      </c>
      <c r="L445" s="161" t="str">
        <f t="shared" si="26"/>
        <v/>
      </c>
      <c r="M445" s="261" t="str">
        <f t="shared" si="27"/>
        <v/>
      </c>
      <c r="N445" s="262" t="str">
        <f t="shared" si="24"/>
        <v/>
      </c>
      <c r="O445" s="119"/>
    </row>
    <row r="446" spans="1:15" ht="20.100000000000001" customHeight="1" x14ac:dyDescent="0.25">
      <c r="A446" s="162">
        <v>440</v>
      </c>
      <c r="B446" s="158" t="str">
        <f>IF(Devis!B445="","",Devis!B445)</f>
        <v/>
      </c>
      <c r="C446" s="158" t="str">
        <f>IF(Devis!C445="","",Devis!C445)</f>
        <v/>
      </c>
      <c r="D446" s="158" t="str">
        <f>IF(Devis!D445="","",Devis!D445)</f>
        <v/>
      </c>
      <c r="E446" s="158" t="str">
        <f>IF(Devis!E445="","",Devis!E445)</f>
        <v/>
      </c>
      <c r="F446" s="158" t="str">
        <f>IF(Devis!F445="","",Devis!F445)</f>
        <v/>
      </c>
      <c r="G446" s="160" t="str">
        <f>IF(Devis!G445="","",Devis!G445)</f>
        <v/>
      </c>
      <c r="H446" s="160" t="str">
        <f>IF(Devis!H445="","",Devis!H445)</f>
        <v/>
      </c>
      <c r="I446" s="160" t="str">
        <f>IF(Devis!I445="","",Devis!I445)</f>
        <v/>
      </c>
      <c r="J446" s="117"/>
      <c r="K446" s="259" t="str">
        <f t="shared" si="25"/>
        <v/>
      </c>
      <c r="L446" s="161" t="str">
        <f t="shared" si="26"/>
        <v/>
      </c>
      <c r="M446" s="261" t="str">
        <f t="shared" si="27"/>
        <v/>
      </c>
      <c r="N446" s="262" t="str">
        <f t="shared" si="24"/>
        <v/>
      </c>
      <c r="O446" s="119"/>
    </row>
    <row r="447" spans="1:15" ht="20.100000000000001" customHeight="1" x14ac:dyDescent="0.25">
      <c r="A447" s="162">
        <v>441</v>
      </c>
      <c r="B447" s="158" t="str">
        <f>IF(Devis!B446="","",Devis!B446)</f>
        <v/>
      </c>
      <c r="C447" s="158" t="str">
        <f>IF(Devis!C446="","",Devis!C446)</f>
        <v/>
      </c>
      <c r="D447" s="158" t="str">
        <f>IF(Devis!D446="","",Devis!D446)</f>
        <v/>
      </c>
      <c r="E447" s="158" t="str">
        <f>IF(Devis!E446="","",Devis!E446)</f>
        <v/>
      </c>
      <c r="F447" s="158" t="str">
        <f>IF(Devis!F446="","",Devis!F446)</f>
        <v/>
      </c>
      <c r="G447" s="160" t="str">
        <f>IF(Devis!G446="","",Devis!G446)</f>
        <v/>
      </c>
      <c r="H447" s="160" t="str">
        <f>IF(Devis!H446="","",Devis!H446)</f>
        <v/>
      </c>
      <c r="I447" s="160" t="str">
        <f>IF(Devis!I446="","",Devis!I446)</f>
        <v/>
      </c>
      <c r="J447" s="117"/>
      <c r="K447" s="259" t="str">
        <f t="shared" si="25"/>
        <v/>
      </c>
      <c r="L447" s="161" t="str">
        <f t="shared" si="26"/>
        <v/>
      </c>
      <c r="M447" s="261" t="str">
        <f t="shared" si="27"/>
        <v/>
      </c>
      <c r="N447" s="262" t="str">
        <f t="shared" si="24"/>
        <v/>
      </c>
      <c r="O447" s="119"/>
    </row>
    <row r="448" spans="1:15" ht="20.100000000000001" customHeight="1" x14ac:dyDescent="0.25">
      <c r="A448" s="162">
        <v>442</v>
      </c>
      <c r="B448" s="158" t="str">
        <f>IF(Devis!B447="","",Devis!B447)</f>
        <v/>
      </c>
      <c r="C448" s="158" t="str">
        <f>IF(Devis!C447="","",Devis!C447)</f>
        <v/>
      </c>
      <c r="D448" s="158" t="str">
        <f>IF(Devis!D447="","",Devis!D447)</f>
        <v/>
      </c>
      <c r="E448" s="158" t="str">
        <f>IF(Devis!E447="","",Devis!E447)</f>
        <v/>
      </c>
      <c r="F448" s="158" t="str">
        <f>IF(Devis!F447="","",Devis!F447)</f>
        <v/>
      </c>
      <c r="G448" s="160" t="str">
        <f>IF(Devis!G447="","",Devis!G447)</f>
        <v/>
      </c>
      <c r="H448" s="160" t="str">
        <f>IF(Devis!H447="","",Devis!H447)</f>
        <v/>
      </c>
      <c r="I448" s="160" t="str">
        <f>IF(Devis!I447="","",Devis!I447)</f>
        <v/>
      </c>
      <c r="J448" s="117"/>
      <c r="K448" s="259" t="str">
        <f t="shared" si="25"/>
        <v/>
      </c>
      <c r="L448" s="161" t="str">
        <f t="shared" si="26"/>
        <v/>
      </c>
      <c r="M448" s="261" t="str">
        <f t="shared" si="27"/>
        <v/>
      </c>
      <c r="N448" s="262" t="str">
        <f t="shared" si="24"/>
        <v/>
      </c>
      <c r="O448" s="119"/>
    </row>
    <row r="449" spans="1:15" ht="20.100000000000001" customHeight="1" x14ac:dyDescent="0.25">
      <c r="A449" s="162">
        <v>443</v>
      </c>
      <c r="B449" s="158" t="str">
        <f>IF(Devis!B448="","",Devis!B448)</f>
        <v/>
      </c>
      <c r="C449" s="158" t="str">
        <f>IF(Devis!C448="","",Devis!C448)</f>
        <v/>
      </c>
      <c r="D449" s="158" t="str">
        <f>IF(Devis!D448="","",Devis!D448)</f>
        <v/>
      </c>
      <c r="E449" s="158" t="str">
        <f>IF(Devis!E448="","",Devis!E448)</f>
        <v/>
      </c>
      <c r="F449" s="158" t="str">
        <f>IF(Devis!F448="","",Devis!F448)</f>
        <v/>
      </c>
      <c r="G449" s="160" t="str">
        <f>IF(Devis!G448="","",Devis!G448)</f>
        <v/>
      </c>
      <c r="H449" s="160" t="str">
        <f>IF(Devis!H448="","",Devis!H448)</f>
        <v/>
      </c>
      <c r="I449" s="160" t="str">
        <f>IF(Devis!I448="","",Devis!I448)</f>
        <v/>
      </c>
      <c r="J449" s="117"/>
      <c r="K449" s="259" t="str">
        <f t="shared" si="25"/>
        <v/>
      </c>
      <c r="L449" s="161" t="str">
        <f t="shared" si="26"/>
        <v/>
      </c>
      <c r="M449" s="261" t="str">
        <f t="shared" si="27"/>
        <v/>
      </c>
      <c r="N449" s="262" t="str">
        <f t="shared" si="24"/>
        <v/>
      </c>
      <c r="O449" s="119"/>
    </row>
    <row r="450" spans="1:15" ht="20.100000000000001" customHeight="1" x14ac:dyDescent="0.25">
      <c r="A450" s="162">
        <v>444</v>
      </c>
      <c r="B450" s="158" t="str">
        <f>IF(Devis!B449="","",Devis!B449)</f>
        <v/>
      </c>
      <c r="C450" s="158" t="str">
        <f>IF(Devis!C449="","",Devis!C449)</f>
        <v/>
      </c>
      <c r="D450" s="158" t="str">
        <f>IF(Devis!D449="","",Devis!D449)</f>
        <v/>
      </c>
      <c r="E450" s="158" t="str">
        <f>IF(Devis!E449="","",Devis!E449)</f>
        <v/>
      </c>
      <c r="F450" s="158" t="str">
        <f>IF(Devis!F449="","",Devis!F449)</f>
        <v/>
      </c>
      <c r="G450" s="160" t="str">
        <f>IF(Devis!G449="","",Devis!G449)</f>
        <v/>
      </c>
      <c r="H450" s="160" t="str">
        <f>IF(Devis!H449="","",Devis!H449)</f>
        <v/>
      </c>
      <c r="I450" s="160" t="str">
        <f>IF(Devis!I449="","",Devis!I449)</f>
        <v/>
      </c>
      <c r="J450" s="117"/>
      <c r="K450" s="259" t="str">
        <f t="shared" si="25"/>
        <v/>
      </c>
      <c r="L450" s="161" t="str">
        <f t="shared" si="26"/>
        <v/>
      </c>
      <c r="M450" s="261" t="str">
        <f t="shared" si="27"/>
        <v/>
      </c>
      <c r="N450" s="262" t="str">
        <f t="shared" si="24"/>
        <v/>
      </c>
      <c r="O450" s="119"/>
    </row>
    <row r="451" spans="1:15" ht="20.100000000000001" customHeight="1" x14ac:dyDescent="0.25">
      <c r="A451" s="162">
        <v>445</v>
      </c>
      <c r="B451" s="158" t="str">
        <f>IF(Devis!B450="","",Devis!B450)</f>
        <v/>
      </c>
      <c r="C451" s="158" t="str">
        <f>IF(Devis!C450="","",Devis!C450)</f>
        <v/>
      </c>
      <c r="D451" s="158" t="str">
        <f>IF(Devis!D450="","",Devis!D450)</f>
        <v/>
      </c>
      <c r="E451" s="158" t="str">
        <f>IF(Devis!E450="","",Devis!E450)</f>
        <v/>
      </c>
      <c r="F451" s="158" t="str">
        <f>IF(Devis!F450="","",Devis!F450)</f>
        <v/>
      </c>
      <c r="G451" s="160" t="str">
        <f>IF(Devis!G450="","",Devis!G450)</f>
        <v/>
      </c>
      <c r="H451" s="160" t="str">
        <f>IF(Devis!H450="","",Devis!H450)</f>
        <v/>
      </c>
      <c r="I451" s="160" t="str">
        <f>IF(Devis!I450="","",Devis!I450)</f>
        <v/>
      </c>
      <c r="J451" s="117"/>
      <c r="K451" s="259" t="str">
        <f t="shared" si="25"/>
        <v/>
      </c>
      <c r="L451" s="161" t="str">
        <f t="shared" si="26"/>
        <v/>
      </c>
      <c r="M451" s="261" t="str">
        <f t="shared" si="27"/>
        <v/>
      </c>
      <c r="N451" s="262" t="str">
        <f t="shared" si="24"/>
        <v/>
      </c>
      <c r="O451" s="119"/>
    </row>
    <row r="452" spans="1:15" ht="20.100000000000001" customHeight="1" x14ac:dyDescent="0.25">
      <c r="A452" s="162">
        <v>446</v>
      </c>
      <c r="B452" s="158" t="str">
        <f>IF(Devis!B451="","",Devis!B451)</f>
        <v/>
      </c>
      <c r="C452" s="158" t="str">
        <f>IF(Devis!C451="","",Devis!C451)</f>
        <v/>
      </c>
      <c r="D452" s="158" t="str">
        <f>IF(Devis!D451="","",Devis!D451)</f>
        <v/>
      </c>
      <c r="E452" s="158" t="str">
        <f>IF(Devis!E451="","",Devis!E451)</f>
        <v/>
      </c>
      <c r="F452" s="158" t="str">
        <f>IF(Devis!F451="","",Devis!F451)</f>
        <v/>
      </c>
      <c r="G452" s="160" t="str">
        <f>IF(Devis!G451="","",Devis!G451)</f>
        <v/>
      </c>
      <c r="H452" s="160" t="str">
        <f>IF(Devis!H451="","",Devis!H451)</f>
        <v/>
      </c>
      <c r="I452" s="160" t="str">
        <f>IF(Devis!I451="","",Devis!I451)</f>
        <v/>
      </c>
      <c r="J452" s="117"/>
      <c r="K452" s="259" t="str">
        <f t="shared" si="25"/>
        <v/>
      </c>
      <c r="L452" s="161" t="str">
        <f t="shared" si="26"/>
        <v/>
      </c>
      <c r="M452" s="261" t="str">
        <f t="shared" si="27"/>
        <v/>
      </c>
      <c r="N452" s="262" t="str">
        <f t="shared" si="24"/>
        <v/>
      </c>
      <c r="O452" s="119"/>
    </row>
    <row r="453" spans="1:15" ht="20.100000000000001" customHeight="1" x14ac:dyDescent="0.25">
      <c r="A453" s="162">
        <v>447</v>
      </c>
      <c r="B453" s="158" t="str">
        <f>IF(Devis!B452="","",Devis!B452)</f>
        <v/>
      </c>
      <c r="C453" s="158" t="str">
        <f>IF(Devis!C452="","",Devis!C452)</f>
        <v/>
      </c>
      <c r="D453" s="158" t="str">
        <f>IF(Devis!D452="","",Devis!D452)</f>
        <v/>
      </c>
      <c r="E453" s="158" t="str">
        <f>IF(Devis!E452="","",Devis!E452)</f>
        <v/>
      </c>
      <c r="F453" s="158" t="str">
        <f>IF(Devis!F452="","",Devis!F452)</f>
        <v/>
      </c>
      <c r="G453" s="160" t="str">
        <f>IF(Devis!G452="","",Devis!G452)</f>
        <v/>
      </c>
      <c r="H453" s="160" t="str">
        <f>IF(Devis!H452="","",Devis!H452)</f>
        <v/>
      </c>
      <c r="I453" s="160" t="str">
        <f>IF(Devis!I452="","",Devis!I452)</f>
        <v/>
      </c>
      <c r="J453" s="117"/>
      <c r="K453" s="259" t="str">
        <f t="shared" si="25"/>
        <v/>
      </c>
      <c r="L453" s="161" t="str">
        <f t="shared" si="26"/>
        <v/>
      </c>
      <c r="M453" s="261" t="str">
        <f t="shared" si="27"/>
        <v/>
      </c>
      <c r="N453" s="262" t="str">
        <f t="shared" si="24"/>
        <v/>
      </c>
      <c r="O453" s="119"/>
    </row>
    <row r="454" spans="1:15" ht="20.100000000000001" customHeight="1" x14ac:dyDescent="0.25">
      <c r="A454" s="162">
        <v>448</v>
      </c>
      <c r="B454" s="158" t="str">
        <f>IF(Devis!B453="","",Devis!B453)</f>
        <v/>
      </c>
      <c r="C454" s="158" t="str">
        <f>IF(Devis!C453="","",Devis!C453)</f>
        <v/>
      </c>
      <c r="D454" s="158" t="str">
        <f>IF(Devis!D453="","",Devis!D453)</f>
        <v/>
      </c>
      <c r="E454" s="158" t="str">
        <f>IF(Devis!E453="","",Devis!E453)</f>
        <v/>
      </c>
      <c r="F454" s="158" t="str">
        <f>IF(Devis!F453="","",Devis!F453)</f>
        <v/>
      </c>
      <c r="G454" s="160" t="str">
        <f>IF(Devis!G453="","",Devis!G453)</f>
        <v/>
      </c>
      <c r="H454" s="160" t="str">
        <f>IF(Devis!H453="","",Devis!H453)</f>
        <v/>
      </c>
      <c r="I454" s="160" t="str">
        <f>IF(Devis!I453="","",Devis!I453)</f>
        <v/>
      </c>
      <c r="J454" s="117"/>
      <c r="K454" s="259" t="str">
        <f t="shared" si="25"/>
        <v/>
      </c>
      <c r="L454" s="161" t="str">
        <f t="shared" si="26"/>
        <v/>
      </c>
      <c r="M454" s="261" t="str">
        <f t="shared" si="27"/>
        <v/>
      </c>
      <c r="N454" s="262" t="str">
        <f t="shared" si="24"/>
        <v/>
      </c>
      <c r="O454" s="119"/>
    </row>
    <row r="455" spans="1:15" ht="20.100000000000001" customHeight="1" x14ac:dyDescent="0.25">
      <c r="A455" s="162">
        <v>449</v>
      </c>
      <c r="B455" s="158" t="str">
        <f>IF(Devis!B454="","",Devis!B454)</f>
        <v/>
      </c>
      <c r="C455" s="158" t="str">
        <f>IF(Devis!C454="","",Devis!C454)</f>
        <v/>
      </c>
      <c r="D455" s="158" t="str">
        <f>IF(Devis!D454="","",Devis!D454)</f>
        <v/>
      </c>
      <c r="E455" s="158" t="str">
        <f>IF(Devis!E454="","",Devis!E454)</f>
        <v/>
      </c>
      <c r="F455" s="158" t="str">
        <f>IF(Devis!F454="","",Devis!F454)</f>
        <v/>
      </c>
      <c r="G455" s="160" t="str">
        <f>IF(Devis!G454="","",Devis!G454)</f>
        <v/>
      </c>
      <c r="H455" s="160" t="str">
        <f>IF(Devis!H454="","",Devis!H454)</f>
        <v/>
      </c>
      <c r="I455" s="160" t="str">
        <f>IF(Devis!I454="","",Devis!I454)</f>
        <v/>
      </c>
      <c r="J455" s="117"/>
      <c r="K455" s="259" t="str">
        <f t="shared" si="25"/>
        <v/>
      </c>
      <c r="L455" s="161" t="str">
        <f t="shared" si="26"/>
        <v/>
      </c>
      <c r="M455" s="261" t="str">
        <f t="shared" si="27"/>
        <v/>
      </c>
      <c r="N455" s="262" t="str">
        <f t="shared" ref="N455:N506" si="28">IF($M455&gt;$J455,"Le montant raisonnable ne peux pas etre supérieur au montant éligible","")</f>
        <v/>
      </c>
      <c r="O455" s="119"/>
    </row>
    <row r="456" spans="1:15" ht="20.100000000000001" customHeight="1" x14ac:dyDescent="0.25">
      <c r="A456" s="162">
        <v>450</v>
      </c>
      <c r="B456" s="158" t="str">
        <f>IF(Devis!B455="","",Devis!B455)</f>
        <v/>
      </c>
      <c r="C456" s="158" t="str">
        <f>IF(Devis!C455="","",Devis!C455)</f>
        <v/>
      </c>
      <c r="D456" s="158" t="str">
        <f>IF(Devis!D455="","",Devis!D455)</f>
        <v/>
      </c>
      <c r="E456" s="158" t="str">
        <f>IF(Devis!E455="","",Devis!E455)</f>
        <v/>
      </c>
      <c r="F456" s="158" t="str">
        <f>IF(Devis!F455="","",Devis!F455)</f>
        <v/>
      </c>
      <c r="G456" s="160" t="str">
        <f>IF(Devis!G455="","",Devis!G455)</f>
        <v/>
      </c>
      <c r="H456" s="160" t="str">
        <f>IF(Devis!H455="","",Devis!H455)</f>
        <v/>
      </c>
      <c r="I456" s="160" t="str">
        <f>IF(Devis!I455="","",Devis!I455)</f>
        <v/>
      </c>
      <c r="J456" s="117"/>
      <c r="K456" s="259" t="str">
        <f t="shared" ref="K456:K506" si="29">IF($J456="","",IF($J456&gt;MAX($G456:$I456),"Le montant éligible ne peut etre supérieur au montant présenté",""))</f>
        <v/>
      </c>
      <c r="L456" s="161" t="str">
        <f t="shared" ref="L456:L505" si="30">IF(J456="","",MIN(G456,H456,I456)*1.15)</f>
        <v/>
      </c>
      <c r="M456" s="261" t="str">
        <f t="shared" ref="M456:M505" si="31">IF(J456="","",MIN($L456,J456))</f>
        <v/>
      </c>
      <c r="N456" s="262" t="str">
        <f t="shared" si="28"/>
        <v/>
      </c>
      <c r="O456" s="119"/>
    </row>
    <row r="457" spans="1:15" ht="20.100000000000001" customHeight="1" x14ac:dyDescent="0.25">
      <c r="A457" s="162">
        <v>451</v>
      </c>
      <c r="B457" s="158" t="str">
        <f>IF(Devis!B456="","",Devis!B456)</f>
        <v/>
      </c>
      <c r="C457" s="158" t="str">
        <f>IF(Devis!C456="","",Devis!C456)</f>
        <v/>
      </c>
      <c r="D457" s="158" t="str">
        <f>IF(Devis!D456="","",Devis!D456)</f>
        <v/>
      </c>
      <c r="E457" s="158" t="str">
        <f>IF(Devis!E456="","",Devis!E456)</f>
        <v/>
      </c>
      <c r="F457" s="158" t="str">
        <f>IF(Devis!F456="","",Devis!F456)</f>
        <v/>
      </c>
      <c r="G457" s="160" t="str">
        <f>IF(Devis!G456="","",Devis!G456)</f>
        <v/>
      </c>
      <c r="H457" s="160" t="str">
        <f>IF(Devis!H456="","",Devis!H456)</f>
        <v/>
      </c>
      <c r="I457" s="160" t="str">
        <f>IF(Devis!I456="","",Devis!I456)</f>
        <v/>
      </c>
      <c r="J457" s="117"/>
      <c r="K457" s="259" t="str">
        <f t="shared" si="29"/>
        <v/>
      </c>
      <c r="L457" s="161" t="str">
        <f t="shared" si="30"/>
        <v/>
      </c>
      <c r="M457" s="261" t="str">
        <f t="shared" si="31"/>
        <v/>
      </c>
      <c r="N457" s="262" t="str">
        <f t="shared" si="28"/>
        <v/>
      </c>
      <c r="O457" s="119"/>
    </row>
    <row r="458" spans="1:15" ht="20.100000000000001" customHeight="1" x14ac:dyDescent="0.25">
      <c r="A458" s="162">
        <v>452</v>
      </c>
      <c r="B458" s="158" t="str">
        <f>IF(Devis!B457="","",Devis!B457)</f>
        <v/>
      </c>
      <c r="C458" s="158" t="str">
        <f>IF(Devis!C457="","",Devis!C457)</f>
        <v/>
      </c>
      <c r="D458" s="158" t="str">
        <f>IF(Devis!D457="","",Devis!D457)</f>
        <v/>
      </c>
      <c r="E458" s="158" t="str">
        <f>IF(Devis!E457="","",Devis!E457)</f>
        <v/>
      </c>
      <c r="F458" s="158" t="str">
        <f>IF(Devis!F457="","",Devis!F457)</f>
        <v/>
      </c>
      <c r="G458" s="160" t="str">
        <f>IF(Devis!G457="","",Devis!G457)</f>
        <v/>
      </c>
      <c r="H458" s="160" t="str">
        <f>IF(Devis!H457="","",Devis!H457)</f>
        <v/>
      </c>
      <c r="I458" s="160" t="str">
        <f>IF(Devis!I457="","",Devis!I457)</f>
        <v/>
      </c>
      <c r="J458" s="117"/>
      <c r="K458" s="259" t="str">
        <f t="shared" si="29"/>
        <v/>
      </c>
      <c r="L458" s="161" t="str">
        <f t="shared" si="30"/>
        <v/>
      </c>
      <c r="M458" s="261" t="str">
        <f t="shared" si="31"/>
        <v/>
      </c>
      <c r="N458" s="262" t="str">
        <f t="shared" si="28"/>
        <v/>
      </c>
      <c r="O458" s="119"/>
    </row>
    <row r="459" spans="1:15" ht="20.100000000000001" customHeight="1" x14ac:dyDescent="0.25">
      <c r="A459" s="162">
        <v>453</v>
      </c>
      <c r="B459" s="158" t="str">
        <f>IF(Devis!B458="","",Devis!B458)</f>
        <v/>
      </c>
      <c r="C459" s="158" t="str">
        <f>IF(Devis!C458="","",Devis!C458)</f>
        <v/>
      </c>
      <c r="D459" s="158" t="str">
        <f>IF(Devis!D458="","",Devis!D458)</f>
        <v/>
      </c>
      <c r="E459" s="158" t="str">
        <f>IF(Devis!E458="","",Devis!E458)</f>
        <v/>
      </c>
      <c r="F459" s="158" t="str">
        <f>IF(Devis!F458="","",Devis!F458)</f>
        <v/>
      </c>
      <c r="G459" s="160" t="str">
        <f>IF(Devis!G458="","",Devis!G458)</f>
        <v/>
      </c>
      <c r="H459" s="160" t="str">
        <f>IF(Devis!H458="","",Devis!H458)</f>
        <v/>
      </c>
      <c r="I459" s="160" t="str">
        <f>IF(Devis!I458="","",Devis!I458)</f>
        <v/>
      </c>
      <c r="J459" s="117"/>
      <c r="K459" s="259" t="str">
        <f t="shared" si="29"/>
        <v/>
      </c>
      <c r="L459" s="161" t="str">
        <f t="shared" si="30"/>
        <v/>
      </c>
      <c r="M459" s="261" t="str">
        <f t="shared" si="31"/>
        <v/>
      </c>
      <c r="N459" s="262" t="str">
        <f t="shared" si="28"/>
        <v/>
      </c>
      <c r="O459" s="119"/>
    </row>
    <row r="460" spans="1:15" ht="20.100000000000001" customHeight="1" x14ac:dyDescent="0.25">
      <c r="A460" s="162">
        <v>454</v>
      </c>
      <c r="B460" s="158" t="str">
        <f>IF(Devis!B459="","",Devis!B459)</f>
        <v/>
      </c>
      <c r="C460" s="158" t="str">
        <f>IF(Devis!C459="","",Devis!C459)</f>
        <v/>
      </c>
      <c r="D460" s="158" t="str">
        <f>IF(Devis!D459="","",Devis!D459)</f>
        <v/>
      </c>
      <c r="E460" s="158" t="str">
        <f>IF(Devis!E459="","",Devis!E459)</f>
        <v/>
      </c>
      <c r="F460" s="158" t="str">
        <f>IF(Devis!F459="","",Devis!F459)</f>
        <v/>
      </c>
      <c r="G460" s="160" t="str">
        <f>IF(Devis!G459="","",Devis!G459)</f>
        <v/>
      </c>
      <c r="H460" s="160" t="str">
        <f>IF(Devis!H459="","",Devis!H459)</f>
        <v/>
      </c>
      <c r="I460" s="160" t="str">
        <f>IF(Devis!I459="","",Devis!I459)</f>
        <v/>
      </c>
      <c r="J460" s="117"/>
      <c r="K460" s="259" t="str">
        <f t="shared" si="29"/>
        <v/>
      </c>
      <c r="L460" s="161" t="str">
        <f t="shared" si="30"/>
        <v/>
      </c>
      <c r="M460" s="261" t="str">
        <f t="shared" si="31"/>
        <v/>
      </c>
      <c r="N460" s="262" t="str">
        <f t="shared" si="28"/>
        <v/>
      </c>
      <c r="O460" s="119"/>
    </row>
    <row r="461" spans="1:15" ht="20.100000000000001" customHeight="1" x14ac:dyDescent="0.25">
      <c r="A461" s="162">
        <v>455</v>
      </c>
      <c r="B461" s="158" t="str">
        <f>IF(Devis!B460="","",Devis!B460)</f>
        <v/>
      </c>
      <c r="C461" s="158" t="str">
        <f>IF(Devis!C460="","",Devis!C460)</f>
        <v/>
      </c>
      <c r="D461" s="158" t="str">
        <f>IF(Devis!D460="","",Devis!D460)</f>
        <v/>
      </c>
      <c r="E461" s="158" t="str">
        <f>IF(Devis!E460="","",Devis!E460)</f>
        <v/>
      </c>
      <c r="F461" s="158" t="str">
        <f>IF(Devis!F460="","",Devis!F460)</f>
        <v/>
      </c>
      <c r="G461" s="160" t="str">
        <f>IF(Devis!G460="","",Devis!G460)</f>
        <v/>
      </c>
      <c r="H461" s="160" t="str">
        <f>IF(Devis!H460="","",Devis!H460)</f>
        <v/>
      </c>
      <c r="I461" s="160" t="str">
        <f>IF(Devis!I460="","",Devis!I460)</f>
        <v/>
      </c>
      <c r="J461" s="117"/>
      <c r="K461" s="259" t="str">
        <f t="shared" si="29"/>
        <v/>
      </c>
      <c r="L461" s="161" t="str">
        <f t="shared" si="30"/>
        <v/>
      </c>
      <c r="M461" s="261" t="str">
        <f t="shared" si="31"/>
        <v/>
      </c>
      <c r="N461" s="262" t="str">
        <f t="shared" si="28"/>
        <v/>
      </c>
      <c r="O461" s="119"/>
    </row>
    <row r="462" spans="1:15" ht="20.100000000000001" customHeight="1" x14ac:dyDescent="0.25">
      <c r="A462" s="162">
        <v>456</v>
      </c>
      <c r="B462" s="158" t="str">
        <f>IF(Devis!B461="","",Devis!B461)</f>
        <v/>
      </c>
      <c r="C462" s="158" t="str">
        <f>IF(Devis!C461="","",Devis!C461)</f>
        <v/>
      </c>
      <c r="D462" s="158" t="str">
        <f>IF(Devis!D461="","",Devis!D461)</f>
        <v/>
      </c>
      <c r="E462" s="158" t="str">
        <f>IF(Devis!E461="","",Devis!E461)</f>
        <v/>
      </c>
      <c r="F462" s="158" t="str">
        <f>IF(Devis!F461="","",Devis!F461)</f>
        <v/>
      </c>
      <c r="G462" s="160" t="str">
        <f>IF(Devis!G461="","",Devis!G461)</f>
        <v/>
      </c>
      <c r="H462" s="160" t="str">
        <f>IF(Devis!H461="","",Devis!H461)</f>
        <v/>
      </c>
      <c r="I462" s="160" t="str">
        <f>IF(Devis!I461="","",Devis!I461)</f>
        <v/>
      </c>
      <c r="J462" s="117"/>
      <c r="K462" s="259" t="str">
        <f t="shared" si="29"/>
        <v/>
      </c>
      <c r="L462" s="161" t="str">
        <f t="shared" si="30"/>
        <v/>
      </c>
      <c r="M462" s="261" t="str">
        <f t="shared" si="31"/>
        <v/>
      </c>
      <c r="N462" s="262" t="str">
        <f t="shared" si="28"/>
        <v/>
      </c>
      <c r="O462" s="119"/>
    </row>
    <row r="463" spans="1:15" ht="20.100000000000001" customHeight="1" x14ac:dyDescent="0.25">
      <c r="A463" s="162">
        <v>457</v>
      </c>
      <c r="B463" s="158" t="str">
        <f>IF(Devis!B462="","",Devis!B462)</f>
        <v/>
      </c>
      <c r="C463" s="158" t="str">
        <f>IF(Devis!C462="","",Devis!C462)</f>
        <v/>
      </c>
      <c r="D463" s="158" t="str">
        <f>IF(Devis!D462="","",Devis!D462)</f>
        <v/>
      </c>
      <c r="E463" s="158" t="str">
        <f>IF(Devis!E462="","",Devis!E462)</f>
        <v/>
      </c>
      <c r="F463" s="158" t="str">
        <f>IF(Devis!F462="","",Devis!F462)</f>
        <v/>
      </c>
      <c r="G463" s="160" t="str">
        <f>IF(Devis!G462="","",Devis!G462)</f>
        <v/>
      </c>
      <c r="H463" s="160" t="str">
        <f>IF(Devis!H462="","",Devis!H462)</f>
        <v/>
      </c>
      <c r="I463" s="160" t="str">
        <f>IF(Devis!I462="","",Devis!I462)</f>
        <v/>
      </c>
      <c r="J463" s="117"/>
      <c r="K463" s="259" t="str">
        <f t="shared" si="29"/>
        <v/>
      </c>
      <c r="L463" s="161" t="str">
        <f t="shared" si="30"/>
        <v/>
      </c>
      <c r="M463" s="261" t="str">
        <f t="shared" si="31"/>
        <v/>
      </c>
      <c r="N463" s="262" t="str">
        <f t="shared" si="28"/>
        <v/>
      </c>
      <c r="O463" s="119"/>
    </row>
    <row r="464" spans="1:15" ht="20.100000000000001" customHeight="1" x14ac:dyDescent="0.25">
      <c r="A464" s="162">
        <v>458</v>
      </c>
      <c r="B464" s="158" t="str">
        <f>IF(Devis!B463="","",Devis!B463)</f>
        <v/>
      </c>
      <c r="C464" s="158" t="str">
        <f>IF(Devis!C463="","",Devis!C463)</f>
        <v/>
      </c>
      <c r="D464" s="158" t="str">
        <f>IF(Devis!D463="","",Devis!D463)</f>
        <v/>
      </c>
      <c r="E464" s="158" t="str">
        <f>IF(Devis!E463="","",Devis!E463)</f>
        <v/>
      </c>
      <c r="F464" s="158" t="str">
        <f>IF(Devis!F463="","",Devis!F463)</f>
        <v/>
      </c>
      <c r="G464" s="160" t="str">
        <f>IF(Devis!G463="","",Devis!G463)</f>
        <v/>
      </c>
      <c r="H464" s="160" t="str">
        <f>IF(Devis!H463="","",Devis!H463)</f>
        <v/>
      </c>
      <c r="I464" s="160" t="str">
        <f>IF(Devis!I463="","",Devis!I463)</f>
        <v/>
      </c>
      <c r="J464" s="117"/>
      <c r="K464" s="259" t="str">
        <f t="shared" si="29"/>
        <v/>
      </c>
      <c r="L464" s="161" t="str">
        <f t="shared" si="30"/>
        <v/>
      </c>
      <c r="M464" s="261" t="str">
        <f t="shared" si="31"/>
        <v/>
      </c>
      <c r="N464" s="262" t="str">
        <f t="shared" si="28"/>
        <v/>
      </c>
      <c r="O464" s="119"/>
    </row>
    <row r="465" spans="1:15" ht="20.100000000000001" customHeight="1" x14ac:dyDescent="0.25">
      <c r="A465" s="162">
        <v>459</v>
      </c>
      <c r="B465" s="158" t="str">
        <f>IF(Devis!B464="","",Devis!B464)</f>
        <v/>
      </c>
      <c r="C465" s="158" t="str">
        <f>IF(Devis!C464="","",Devis!C464)</f>
        <v/>
      </c>
      <c r="D465" s="158" t="str">
        <f>IF(Devis!D464="","",Devis!D464)</f>
        <v/>
      </c>
      <c r="E465" s="158" t="str">
        <f>IF(Devis!E464="","",Devis!E464)</f>
        <v/>
      </c>
      <c r="F465" s="158" t="str">
        <f>IF(Devis!F464="","",Devis!F464)</f>
        <v/>
      </c>
      <c r="G465" s="160" t="str">
        <f>IF(Devis!G464="","",Devis!G464)</f>
        <v/>
      </c>
      <c r="H465" s="160" t="str">
        <f>IF(Devis!H464="","",Devis!H464)</f>
        <v/>
      </c>
      <c r="I465" s="160" t="str">
        <f>IF(Devis!I464="","",Devis!I464)</f>
        <v/>
      </c>
      <c r="J465" s="117"/>
      <c r="K465" s="259" t="str">
        <f t="shared" si="29"/>
        <v/>
      </c>
      <c r="L465" s="161" t="str">
        <f t="shared" si="30"/>
        <v/>
      </c>
      <c r="M465" s="261" t="str">
        <f t="shared" si="31"/>
        <v/>
      </c>
      <c r="N465" s="262" t="str">
        <f t="shared" si="28"/>
        <v/>
      </c>
      <c r="O465" s="119"/>
    </row>
    <row r="466" spans="1:15" ht="20.100000000000001" customHeight="1" x14ac:dyDescent="0.25">
      <c r="A466" s="162">
        <v>460</v>
      </c>
      <c r="B466" s="158" t="str">
        <f>IF(Devis!B465="","",Devis!B465)</f>
        <v/>
      </c>
      <c r="C466" s="158" t="str">
        <f>IF(Devis!C465="","",Devis!C465)</f>
        <v/>
      </c>
      <c r="D466" s="158" t="str">
        <f>IF(Devis!D465="","",Devis!D465)</f>
        <v/>
      </c>
      <c r="E466" s="158" t="str">
        <f>IF(Devis!E465="","",Devis!E465)</f>
        <v/>
      </c>
      <c r="F466" s="158" t="str">
        <f>IF(Devis!F465="","",Devis!F465)</f>
        <v/>
      </c>
      <c r="G466" s="160" t="str">
        <f>IF(Devis!G465="","",Devis!G465)</f>
        <v/>
      </c>
      <c r="H466" s="160" t="str">
        <f>IF(Devis!H465="","",Devis!H465)</f>
        <v/>
      </c>
      <c r="I466" s="160" t="str">
        <f>IF(Devis!I465="","",Devis!I465)</f>
        <v/>
      </c>
      <c r="J466" s="117"/>
      <c r="K466" s="259" t="str">
        <f t="shared" si="29"/>
        <v/>
      </c>
      <c r="L466" s="161" t="str">
        <f t="shared" si="30"/>
        <v/>
      </c>
      <c r="M466" s="261" t="str">
        <f t="shared" si="31"/>
        <v/>
      </c>
      <c r="N466" s="262" t="str">
        <f t="shared" si="28"/>
        <v/>
      </c>
      <c r="O466" s="119"/>
    </row>
    <row r="467" spans="1:15" ht="20.100000000000001" customHeight="1" x14ac:dyDescent="0.25">
      <c r="A467" s="162">
        <v>461</v>
      </c>
      <c r="B467" s="158" t="str">
        <f>IF(Devis!B466="","",Devis!B466)</f>
        <v/>
      </c>
      <c r="C467" s="158" t="str">
        <f>IF(Devis!C466="","",Devis!C466)</f>
        <v/>
      </c>
      <c r="D467" s="158" t="str">
        <f>IF(Devis!D466="","",Devis!D466)</f>
        <v/>
      </c>
      <c r="E467" s="158" t="str">
        <f>IF(Devis!E466="","",Devis!E466)</f>
        <v/>
      </c>
      <c r="F467" s="158" t="str">
        <f>IF(Devis!F466="","",Devis!F466)</f>
        <v/>
      </c>
      <c r="G467" s="160" t="str">
        <f>IF(Devis!G466="","",Devis!G466)</f>
        <v/>
      </c>
      <c r="H467" s="160" t="str">
        <f>IF(Devis!H466="","",Devis!H466)</f>
        <v/>
      </c>
      <c r="I467" s="160" t="str">
        <f>IF(Devis!I466="","",Devis!I466)</f>
        <v/>
      </c>
      <c r="J467" s="117"/>
      <c r="K467" s="259" t="str">
        <f t="shared" si="29"/>
        <v/>
      </c>
      <c r="L467" s="161" t="str">
        <f t="shared" si="30"/>
        <v/>
      </c>
      <c r="M467" s="261" t="str">
        <f t="shared" si="31"/>
        <v/>
      </c>
      <c r="N467" s="262" t="str">
        <f t="shared" si="28"/>
        <v/>
      </c>
      <c r="O467" s="119"/>
    </row>
    <row r="468" spans="1:15" ht="20.100000000000001" customHeight="1" x14ac:dyDescent="0.25">
      <c r="A468" s="162">
        <v>462</v>
      </c>
      <c r="B468" s="158" t="str">
        <f>IF(Devis!B467="","",Devis!B467)</f>
        <v/>
      </c>
      <c r="C468" s="158" t="str">
        <f>IF(Devis!C467="","",Devis!C467)</f>
        <v/>
      </c>
      <c r="D468" s="158" t="str">
        <f>IF(Devis!D467="","",Devis!D467)</f>
        <v/>
      </c>
      <c r="E468" s="158" t="str">
        <f>IF(Devis!E467="","",Devis!E467)</f>
        <v/>
      </c>
      <c r="F468" s="158" t="str">
        <f>IF(Devis!F467="","",Devis!F467)</f>
        <v/>
      </c>
      <c r="G468" s="160" t="str">
        <f>IF(Devis!G467="","",Devis!G467)</f>
        <v/>
      </c>
      <c r="H468" s="160" t="str">
        <f>IF(Devis!H467="","",Devis!H467)</f>
        <v/>
      </c>
      <c r="I468" s="160" t="str">
        <f>IF(Devis!I467="","",Devis!I467)</f>
        <v/>
      </c>
      <c r="J468" s="117"/>
      <c r="K468" s="259" t="str">
        <f t="shared" si="29"/>
        <v/>
      </c>
      <c r="L468" s="161" t="str">
        <f t="shared" si="30"/>
        <v/>
      </c>
      <c r="M468" s="261" t="str">
        <f t="shared" si="31"/>
        <v/>
      </c>
      <c r="N468" s="262" t="str">
        <f t="shared" si="28"/>
        <v/>
      </c>
      <c r="O468" s="119"/>
    </row>
    <row r="469" spans="1:15" ht="20.100000000000001" customHeight="1" x14ac:dyDescent="0.25">
      <c r="A469" s="162">
        <v>463</v>
      </c>
      <c r="B469" s="158" t="str">
        <f>IF(Devis!B468="","",Devis!B468)</f>
        <v/>
      </c>
      <c r="C469" s="158" t="str">
        <f>IF(Devis!C468="","",Devis!C468)</f>
        <v/>
      </c>
      <c r="D469" s="158" t="str">
        <f>IF(Devis!D468="","",Devis!D468)</f>
        <v/>
      </c>
      <c r="E469" s="158" t="str">
        <f>IF(Devis!E468="","",Devis!E468)</f>
        <v/>
      </c>
      <c r="F469" s="158" t="str">
        <f>IF(Devis!F468="","",Devis!F468)</f>
        <v/>
      </c>
      <c r="G469" s="160" t="str">
        <f>IF(Devis!G468="","",Devis!G468)</f>
        <v/>
      </c>
      <c r="H469" s="160" t="str">
        <f>IF(Devis!H468="","",Devis!H468)</f>
        <v/>
      </c>
      <c r="I469" s="160" t="str">
        <f>IF(Devis!I468="","",Devis!I468)</f>
        <v/>
      </c>
      <c r="J469" s="117"/>
      <c r="K469" s="259" t="str">
        <f t="shared" si="29"/>
        <v/>
      </c>
      <c r="L469" s="161" t="str">
        <f t="shared" si="30"/>
        <v/>
      </c>
      <c r="M469" s="261" t="str">
        <f t="shared" si="31"/>
        <v/>
      </c>
      <c r="N469" s="262" t="str">
        <f t="shared" si="28"/>
        <v/>
      </c>
      <c r="O469" s="119"/>
    </row>
    <row r="470" spans="1:15" ht="20.100000000000001" customHeight="1" x14ac:dyDescent="0.25">
      <c r="A470" s="162">
        <v>464</v>
      </c>
      <c r="B470" s="158" t="str">
        <f>IF(Devis!B469="","",Devis!B469)</f>
        <v/>
      </c>
      <c r="C470" s="158" t="str">
        <f>IF(Devis!C469="","",Devis!C469)</f>
        <v/>
      </c>
      <c r="D470" s="158" t="str">
        <f>IF(Devis!D469="","",Devis!D469)</f>
        <v/>
      </c>
      <c r="E470" s="158" t="str">
        <f>IF(Devis!E469="","",Devis!E469)</f>
        <v/>
      </c>
      <c r="F470" s="158" t="str">
        <f>IF(Devis!F469="","",Devis!F469)</f>
        <v/>
      </c>
      <c r="G470" s="160" t="str">
        <f>IF(Devis!G469="","",Devis!G469)</f>
        <v/>
      </c>
      <c r="H470" s="160" t="str">
        <f>IF(Devis!H469="","",Devis!H469)</f>
        <v/>
      </c>
      <c r="I470" s="160" t="str">
        <f>IF(Devis!I469="","",Devis!I469)</f>
        <v/>
      </c>
      <c r="J470" s="117"/>
      <c r="K470" s="259" t="str">
        <f t="shared" si="29"/>
        <v/>
      </c>
      <c r="L470" s="161" t="str">
        <f t="shared" si="30"/>
        <v/>
      </c>
      <c r="M470" s="261" t="str">
        <f t="shared" si="31"/>
        <v/>
      </c>
      <c r="N470" s="262" t="str">
        <f t="shared" si="28"/>
        <v/>
      </c>
      <c r="O470" s="119"/>
    </row>
    <row r="471" spans="1:15" ht="20.100000000000001" customHeight="1" x14ac:dyDescent="0.25">
      <c r="A471" s="162">
        <v>465</v>
      </c>
      <c r="B471" s="158" t="str">
        <f>IF(Devis!B470="","",Devis!B470)</f>
        <v/>
      </c>
      <c r="C471" s="158" t="str">
        <f>IF(Devis!C470="","",Devis!C470)</f>
        <v/>
      </c>
      <c r="D471" s="158" t="str">
        <f>IF(Devis!D470="","",Devis!D470)</f>
        <v/>
      </c>
      <c r="E471" s="158" t="str">
        <f>IF(Devis!E470="","",Devis!E470)</f>
        <v/>
      </c>
      <c r="F471" s="158" t="str">
        <f>IF(Devis!F470="","",Devis!F470)</f>
        <v/>
      </c>
      <c r="G471" s="160" t="str">
        <f>IF(Devis!G470="","",Devis!G470)</f>
        <v/>
      </c>
      <c r="H471" s="160" t="str">
        <f>IF(Devis!H470="","",Devis!H470)</f>
        <v/>
      </c>
      <c r="I471" s="160" t="str">
        <f>IF(Devis!I470="","",Devis!I470)</f>
        <v/>
      </c>
      <c r="J471" s="117"/>
      <c r="K471" s="259" t="str">
        <f t="shared" si="29"/>
        <v/>
      </c>
      <c r="L471" s="161" t="str">
        <f t="shared" si="30"/>
        <v/>
      </c>
      <c r="M471" s="261" t="str">
        <f t="shared" si="31"/>
        <v/>
      </c>
      <c r="N471" s="262" t="str">
        <f t="shared" si="28"/>
        <v/>
      </c>
      <c r="O471" s="119"/>
    </row>
    <row r="472" spans="1:15" ht="20.100000000000001" customHeight="1" x14ac:dyDescent="0.25">
      <c r="A472" s="162">
        <v>466</v>
      </c>
      <c r="B472" s="158" t="str">
        <f>IF(Devis!B471="","",Devis!B471)</f>
        <v/>
      </c>
      <c r="C472" s="158" t="str">
        <f>IF(Devis!C471="","",Devis!C471)</f>
        <v/>
      </c>
      <c r="D472" s="158" t="str">
        <f>IF(Devis!D471="","",Devis!D471)</f>
        <v/>
      </c>
      <c r="E472" s="158" t="str">
        <f>IF(Devis!E471="","",Devis!E471)</f>
        <v/>
      </c>
      <c r="F472" s="158" t="str">
        <f>IF(Devis!F471="","",Devis!F471)</f>
        <v/>
      </c>
      <c r="G472" s="160" t="str">
        <f>IF(Devis!G471="","",Devis!G471)</f>
        <v/>
      </c>
      <c r="H472" s="160" t="str">
        <f>IF(Devis!H471="","",Devis!H471)</f>
        <v/>
      </c>
      <c r="I472" s="160" t="str">
        <f>IF(Devis!I471="","",Devis!I471)</f>
        <v/>
      </c>
      <c r="J472" s="117"/>
      <c r="K472" s="259" t="str">
        <f t="shared" si="29"/>
        <v/>
      </c>
      <c r="L472" s="161" t="str">
        <f t="shared" si="30"/>
        <v/>
      </c>
      <c r="M472" s="261" t="str">
        <f t="shared" si="31"/>
        <v/>
      </c>
      <c r="N472" s="262" t="str">
        <f t="shared" si="28"/>
        <v/>
      </c>
      <c r="O472" s="119"/>
    </row>
    <row r="473" spans="1:15" ht="20.100000000000001" customHeight="1" x14ac:dyDescent="0.25">
      <c r="A473" s="162">
        <v>467</v>
      </c>
      <c r="B473" s="158" t="str">
        <f>IF(Devis!B472="","",Devis!B472)</f>
        <v/>
      </c>
      <c r="C473" s="158" t="str">
        <f>IF(Devis!C472="","",Devis!C472)</f>
        <v/>
      </c>
      <c r="D473" s="158" t="str">
        <f>IF(Devis!D472="","",Devis!D472)</f>
        <v/>
      </c>
      <c r="E473" s="158" t="str">
        <f>IF(Devis!E472="","",Devis!E472)</f>
        <v/>
      </c>
      <c r="F473" s="158" t="str">
        <f>IF(Devis!F472="","",Devis!F472)</f>
        <v/>
      </c>
      <c r="G473" s="160" t="str">
        <f>IF(Devis!G472="","",Devis!G472)</f>
        <v/>
      </c>
      <c r="H473" s="160" t="str">
        <f>IF(Devis!H472="","",Devis!H472)</f>
        <v/>
      </c>
      <c r="I473" s="160" t="str">
        <f>IF(Devis!I472="","",Devis!I472)</f>
        <v/>
      </c>
      <c r="J473" s="117"/>
      <c r="K473" s="259" t="str">
        <f t="shared" si="29"/>
        <v/>
      </c>
      <c r="L473" s="161" t="str">
        <f t="shared" si="30"/>
        <v/>
      </c>
      <c r="M473" s="261" t="str">
        <f t="shared" si="31"/>
        <v/>
      </c>
      <c r="N473" s="262" t="str">
        <f t="shared" si="28"/>
        <v/>
      </c>
      <c r="O473" s="119"/>
    </row>
    <row r="474" spans="1:15" ht="20.100000000000001" customHeight="1" x14ac:dyDescent="0.25">
      <c r="A474" s="162">
        <v>468</v>
      </c>
      <c r="B474" s="158" t="str">
        <f>IF(Devis!B473="","",Devis!B473)</f>
        <v/>
      </c>
      <c r="C474" s="158" t="str">
        <f>IF(Devis!C473="","",Devis!C473)</f>
        <v/>
      </c>
      <c r="D474" s="158" t="str">
        <f>IF(Devis!D473="","",Devis!D473)</f>
        <v/>
      </c>
      <c r="E474" s="158" t="str">
        <f>IF(Devis!E473="","",Devis!E473)</f>
        <v/>
      </c>
      <c r="F474" s="158" t="str">
        <f>IF(Devis!F473="","",Devis!F473)</f>
        <v/>
      </c>
      <c r="G474" s="160" t="str">
        <f>IF(Devis!G473="","",Devis!G473)</f>
        <v/>
      </c>
      <c r="H474" s="160" t="str">
        <f>IF(Devis!H473="","",Devis!H473)</f>
        <v/>
      </c>
      <c r="I474" s="160" t="str">
        <f>IF(Devis!I473="","",Devis!I473)</f>
        <v/>
      </c>
      <c r="J474" s="117"/>
      <c r="K474" s="259" t="str">
        <f t="shared" si="29"/>
        <v/>
      </c>
      <c r="L474" s="161" t="str">
        <f t="shared" si="30"/>
        <v/>
      </c>
      <c r="M474" s="261" t="str">
        <f t="shared" si="31"/>
        <v/>
      </c>
      <c r="N474" s="262" t="str">
        <f t="shared" si="28"/>
        <v/>
      </c>
      <c r="O474" s="119"/>
    </row>
    <row r="475" spans="1:15" ht="20.100000000000001" customHeight="1" x14ac:dyDescent="0.25">
      <c r="A475" s="162">
        <v>469</v>
      </c>
      <c r="B475" s="158" t="str">
        <f>IF(Devis!B474="","",Devis!B474)</f>
        <v/>
      </c>
      <c r="C475" s="158" t="str">
        <f>IF(Devis!C474="","",Devis!C474)</f>
        <v/>
      </c>
      <c r="D475" s="158" t="str">
        <f>IF(Devis!D474="","",Devis!D474)</f>
        <v/>
      </c>
      <c r="E475" s="158" t="str">
        <f>IF(Devis!E474="","",Devis!E474)</f>
        <v/>
      </c>
      <c r="F475" s="158" t="str">
        <f>IF(Devis!F474="","",Devis!F474)</f>
        <v/>
      </c>
      <c r="G475" s="160" t="str">
        <f>IF(Devis!G474="","",Devis!G474)</f>
        <v/>
      </c>
      <c r="H475" s="160" t="str">
        <f>IF(Devis!H474="","",Devis!H474)</f>
        <v/>
      </c>
      <c r="I475" s="160" t="str">
        <f>IF(Devis!I474="","",Devis!I474)</f>
        <v/>
      </c>
      <c r="J475" s="117"/>
      <c r="K475" s="259" t="str">
        <f t="shared" si="29"/>
        <v/>
      </c>
      <c r="L475" s="161" t="str">
        <f t="shared" si="30"/>
        <v/>
      </c>
      <c r="M475" s="261" t="str">
        <f t="shared" si="31"/>
        <v/>
      </c>
      <c r="N475" s="262" t="str">
        <f t="shared" si="28"/>
        <v/>
      </c>
      <c r="O475" s="119"/>
    </row>
    <row r="476" spans="1:15" ht="20.100000000000001" customHeight="1" x14ac:dyDescent="0.25">
      <c r="A476" s="162">
        <v>470</v>
      </c>
      <c r="B476" s="158" t="str">
        <f>IF(Devis!B475="","",Devis!B475)</f>
        <v/>
      </c>
      <c r="C476" s="158" t="str">
        <f>IF(Devis!C475="","",Devis!C475)</f>
        <v/>
      </c>
      <c r="D476" s="158" t="str">
        <f>IF(Devis!D475="","",Devis!D475)</f>
        <v/>
      </c>
      <c r="E476" s="158" t="str">
        <f>IF(Devis!E475="","",Devis!E475)</f>
        <v/>
      </c>
      <c r="F476" s="158" t="str">
        <f>IF(Devis!F475="","",Devis!F475)</f>
        <v/>
      </c>
      <c r="G476" s="160" t="str">
        <f>IF(Devis!G475="","",Devis!G475)</f>
        <v/>
      </c>
      <c r="H476" s="160" t="str">
        <f>IF(Devis!H475="","",Devis!H475)</f>
        <v/>
      </c>
      <c r="I476" s="160" t="str">
        <f>IF(Devis!I475="","",Devis!I475)</f>
        <v/>
      </c>
      <c r="J476" s="117"/>
      <c r="K476" s="259" t="str">
        <f t="shared" si="29"/>
        <v/>
      </c>
      <c r="L476" s="161" t="str">
        <f t="shared" si="30"/>
        <v/>
      </c>
      <c r="M476" s="261" t="str">
        <f t="shared" si="31"/>
        <v/>
      </c>
      <c r="N476" s="262" t="str">
        <f t="shared" si="28"/>
        <v/>
      </c>
      <c r="O476" s="119"/>
    </row>
    <row r="477" spans="1:15" ht="20.100000000000001" customHeight="1" x14ac:dyDescent="0.25">
      <c r="A477" s="162">
        <v>471</v>
      </c>
      <c r="B477" s="158" t="str">
        <f>IF(Devis!B476="","",Devis!B476)</f>
        <v/>
      </c>
      <c r="C477" s="158" t="str">
        <f>IF(Devis!C476="","",Devis!C476)</f>
        <v/>
      </c>
      <c r="D477" s="158" t="str">
        <f>IF(Devis!D476="","",Devis!D476)</f>
        <v/>
      </c>
      <c r="E477" s="158" t="str">
        <f>IF(Devis!E476="","",Devis!E476)</f>
        <v/>
      </c>
      <c r="F477" s="158" t="str">
        <f>IF(Devis!F476="","",Devis!F476)</f>
        <v/>
      </c>
      <c r="G477" s="160" t="str">
        <f>IF(Devis!G476="","",Devis!G476)</f>
        <v/>
      </c>
      <c r="H477" s="160" t="str">
        <f>IF(Devis!H476="","",Devis!H476)</f>
        <v/>
      </c>
      <c r="I477" s="160" t="str">
        <f>IF(Devis!I476="","",Devis!I476)</f>
        <v/>
      </c>
      <c r="J477" s="117"/>
      <c r="K477" s="259" t="str">
        <f t="shared" si="29"/>
        <v/>
      </c>
      <c r="L477" s="161" t="str">
        <f t="shared" si="30"/>
        <v/>
      </c>
      <c r="M477" s="261" t="str">
        <f t="shared" si="31"/>
        <v/>
      </c>
      <c r="N477" s="262" t="str">
        <f t="shared" si="28"/>
        <v/>
      </c>
      <c r="O477" s="119"/>
    </row>
    <row r="478" spans="1:15" ht="20.100000000000001" customHeight="1" x14ac:dyDescent="0.25">
      <c r="A478" s="162">
        <v>472</v>
      </c>
      <c r="B478" s="158" t="str">
        <f>IF(Devis!B477="","",Devis!B477)</f>
        <v/>
      </c>
      <c r="C478" s="158" t="str">
        <f>IF(Devis!C477="","",Devis!C477)</f>
        <v/>
      </c>
      <c r="D478" s="158" t="str">
        <f>IF(Devis!D477="","",Devis!D477)</f>
        <v/>
      </c>
      <c r="E478" s="158" t="str">
        <f>IF(Devis!E477="","",Devis!E477)</f>
        <v/>
      </c>
      <c r="F478" s="158" t="str">
        <f>IF(Devis!F477="","",Devis!F477)</f>
        <v/>
      </c>
      <c r="G478" s="160" t="str">
        <f>IF(Devis!G477="","",Devis!G477)</f>
        <v/>
      </c>
      <c r="H478" s="160" t="str">
        <f>IF(Devis!H477="","",Devis!H477)</f>
        <v/>
      </c>
      <c r="I478" s="160" t="str">
        <f>IF(Devis!I477="","",Devis!I477)</f>
        <v/>
      </c>
      <c r="J478" s="117"/>
      <c r="K478" s="259" t="str">
        <f t="shared" si="29"/>
        <v/>
      </c>
      <c r="L478" s="161" t="str">
        <f t="shared" si="30"/>
        <v/>
      </c>
      <c r="M478" s="261" t="str">
        <f t="shared" si="31"/>
        <v/>
      </c>
      <c r="N478" s="262" t="str">
        <f t="shared" si="28"/>
        <v/>
      </c>
      <c r="O478" s="119"/>
    </row>
    <row r="479" spans="1:15" ht="20.100000000000001" customHeight="1" x14ac:dyDescent="0.25">
      <c r="A479" s="162">
        <v>473</v>
      </c>
      <c r="B479" s="158" t="str">
        <f>IF(Devis!B478="","",Devis!B478)</f>
        <v/>
      </c>
      <c r="C479" s="158" t="str">
        <f>IF(Devis!C478="","",Devis!C478)</f>
        <v/>
      </c>
      <c r="D479" s="158" t="str">
        <f>IF(Devis!D478="","",Devis!D478)</f>
        <v/>
      </c>
      <c r="E479" s="158" t="str">
        <f>IF(Devis!E478="","",Devis!E478)</f>
        <v/>
      </c>
      <c r="F479" s="158" t="str">
        <f>IF(Devis!F478="","",Devis!F478)</f>
        <v/>
      </c>
      <c r="G479" s="160" t="str">
        <f>IF(Devis!G478="","",Devis!G478)</f>
        <v/>
      </c>
      <c r="H479" s="160" t="str">
        <f>IF(Devis!H478="","",Devis!H478)</f>
        <v/>
      </c>
      <c r="I479" s="160" t="str">
        <f>IF(Devis!I478="","",Devis!I478)</f>
        <v/>
      </c>
      <c r="J479" s="117"/>
      <c r="K479" s="259" t="str">
        <f t="shared" si="29"/>
        <v/>
      </c>
      <c r="L479" s="161" t="str">
        <f t="shared" si="30"/>
        <v/>
      </c>
      <c r="M479" s="261" t="str">
        <f t="shared" si="31"/>
        <v/>
      </c>
      <c r="N479" s="262" t="str">
        <f t="shared" si="28"/>
        <v/>
      </c>
      <c r="O479" s="119"/>
    </row>
    <row r="480" spans="1:15" ht="20.100000000000001" customHeight="1" x14ac:dyDescent="0.25">
      <c r="A480" s="162">
        <v>474</v>
      </c>
      <c r="B480" s="158" t="str">
        <f>IF(Devis!B479="","",Devis!B479)</f>
        <v/>
      </c>
      <c r="C480" s="158" t="str">
        <f>IF(Devis!C479="","",Devis!C479)</f>
        <v/>
      </c>
      <c r="D480" s="158" t="str">
        <f>IF(Devis!D479="","",Devis!D479)</f>
        <v/>
      </c>
      <c r="E480" s="158" t="str">
        <f>IF(Devis!E479="","",Devis!E479)</f>
        <v/>
      </c>
      <c r="F480" s="158" t="str">
        <f>IF(Devis!F479="","",Devis!F479)</f>
        <v/>
      </c>
      <c r="G480" s="160" t="str">
        <f>IF(Devis!G479="","",Devis!G479)</f>
        <v/>
      </c>
      <c r="H480" s="160" t="str">
        <f>IF(Devis!H479="","",Devis!H479)</f>
        <v/>
      </c>
      <c r="I480" s="160" t="str">
        <f>IF(Devis!I479="","",Devis!I479)</f>
        <v/>
      </c>
      <c r="J480" s="117"/>
      <c r="K480" s="259" t="str">
        <f t="shared" si="29"/>
        <v/>
      </c>
      <c r="L480" s="161" t="str">
        <f t="shared" si="30"/>
        <v/>
      </c>
      <c r="M480" s="261" t="str">
        <f t="shared" si="31"/>
        <v/>
      </c>
      <c r="N480" s="262" t="str">
        <f t="shared" si="28"/>
        <v/>
      </c>
      <c r="O480" s="119"/>
    </row>
    <row r="481" spans="1:15" ht="20.100000000000001" customHeight="1" x14ac:dyDescent="0.25">
      <c r="A481" s="162">
        <v>475</v>
      </c>
      <c r="B481" s="158" t="str">
        <f>IF(Devis!B480="","",Devis!B480)</f>
        <v/>
      </c>
      <c r="C481" s="158" t="str">
        <f>IF(Devis!C480="","",Devis!C480)</f>
        <v/>
      </c>
      <c r="D481" s="158" t="str">
        <f>IF(Devis!D480="","",Devis!D480)</f>
        <v/>
      </c>
      <c r="E481" s="158" t="str">
        <f>IF(Devis!E480="","",Devis!E480)</f>
        <v/>
      </c>
      <c r="F481" s="158" t="str">
        <f>IF(Devis!F480="","",Devis!F480)</f>
        <v/>
      </c>
      <c r="G481" s="160" t="str">
        <f>IF(Devis!G480="","",Devis!G480)</f>
        <v/>
      </c>
      <c r="H481" s="160" t="str">
        <f>IF(Devis!H480="","",Devis!H480)</f>
        <v/>
      </c>
      <c r="I481" s="160" t="str">
        <f>IF(Devis!I480="","",Devis!I480)</f>
        <v/>
      </c>
      <c r="J481" s="117"/>
      <c r="K481" s="259" t="str">
        <f t="shared" si="29"/>
        <v/>
      </c>
      <c r="L481" s="161" t="str">
        <f t="shared" si="30"/>
        <v/>
      </c>
      <c r="M481" s="261" t="str">
        <f t="shared" si="31"/>
        <v/>
      </c>
      <c r="N481" s="262" t="str">
        <f t="shared" si="28"/>
        <v/>
      </c>
      <c r="O481" s="119"/>
    </row>
    <row r="482" spans="1:15" ht="20.100000000000001" customHeight="1" x14ac:dyDescent="0.25">
      <c r="A482" s="162">
        <v>476</v>
      </c>
      <c r="B482" s="158" t="str">
        <f>IF(Devis!B481="","",Devis!B481)</f>
        <v/>
      </c>
      <c r="C482" s="158" t="str">
        <f>IF(Devis!C481="","",Devis!C481)</f>
        <v/>
      </c>
      <c r="D482" s="158" t="str">
        <f>IF(Devis!D481="","",Devis!D481)</f>
        <v/>
      </c>
      <c r="E482" s="158" t="str">
        <f>IF(Devis!E481="","",Devis!E481)</f>
        <v/>
      </c>
      <c r="F482" s="158" t="str">
        <f>IF(Devis!F481="","",Devis!F481)</f>
        <v/>
      </c>
      <c r="G482" s="160" t="str">
        <f>IF(Devis!G481="","",Devis!G481)</f>
        <v/>
      </c>
      <c r="H482" s="160" t="str">
        <f>IF(Devis!H481="","",Devis!H481)</f>
        <v/>
      </c>
      <c r="I482" s="160" t="str">
        <f>IF(Devis!I481="","",Devis!I481)</f>
        <v/>
      </c>
      <c r="J482" s="117"/>
      <c r="K482" s="259" t="str">
        <f t="shared" si="29"/>
        <v/>
      </c>
      <c r="L482" s="161" t="str">
        <f t="shared" si="30"/>
        <v/>
      </c>
      <c r="M482" s="261" t="str">
        <f t="shared" si="31"/>
        <v/>
      </c>
      <c r="N482" s="262" t="str">
        <f t="shared" si="28"/>
        <v/>
      </c>
      <c r="O482" s="119"/>
    </row>
    <row r="483" spans="1:15" ht="20.100000000000001" customHeight="1" x14ac:dyDescent="0.25">
      <c r="A483" s="162">
        <v>477</v>
      </c>
      <c r="B483" s="158" t="str">
        <f>IF(Devis!B482="","",Devis!B482)</f>
        <v/>
      </c>
      <c r="C483" s="158" t="str">
        <f>IF(Devis!C482="","",Devis!C482)</f>
        <v/>
      </c>
      <c r="D483" s="158" t="str">
        <f>IF(Devis!D482="","",Devis!D482)</f>
        <v/>
      </c>
      <c r="E483" s="158" t="str">
        <f>IF(Devis!E482="","",Devis!E482)</f>
        <v/>
      </c>
      <c r="F483" s="158" t="str">
        <f>IF(Devis!F482="","",Devis!F482)</f>
        <v/>
      </c>
      <c r="G483" s="160" t="str">
        <f>IF(Devis!G482="","",Devis!G482)</f>
        <v/>
      </c>
      <c r="H483" s="160" t="str">
        <f>IF(Devis!H482="","",Devis!H482)</f>
        <v/>
      </c>
      <c r="I483" s="160" t="str">
        <f>IF(Devis!I482="","",Devis!I482)</f>
        <v/>
      </c>
      <c r="J483" s="117"/>
      <c r="K483" s="259" t="str">
        <f t="shared" si="29"/>
        <v/>
      </c>
      <c r="L483" s="161" t="str">
        <f t="shared" si="30"/>
        <v/>
      </c>
      <c r="M483" s="261" t="str">
        <f t="shared" si="31"/>
        <v/>
      </c>
      <c r="N483" s="262" t="str">
        <f t="shared" si="28"/>
        <v/>
      </c>
      <c r="O483" s="119"/>
    </row>
    <row r="484" spans="1:15" ht="20.100000000000001" customHeight="1" x14ac:dyDescent="0.25">
      <c r="A484" s="162">
        <v>478</v>
      </c>
      <c r="B484" s="158" t="str">
        <f>IF(Devis!B483="","",Devis!B483)</f>
        <v/>
      </c>
      <c r="C484" s="158" t="str">
        <f>IF(Devis!C483="","",Devis!C483)</f>
        <v/>
      </c>
      <c r="D484" s="158" t="str">
        <f>IF(Devis!D483="","",Devis!D483)</f>
        <v/>
      </c>
      <c r="E484" s="158" t="str">
        <f>IF(Devis!E483="","",Devis!E483)</f>
        <v/>
      </c>
      <c r="F484" s="158" t="str">
        <f>IF(Devis!F483="","",Devis!F483)</f>
        <v/>
      </c>
      <c r="G484" s="160" t="str">
        <f>IF(Devis!G483="","",Devis!G483)</f>
        <v/>
      </c>
      <c r="H484" s="160" t="str">
        <f>IF(Devis!H483="","",Devis!H483)</f>
        <v/>
      </c>
      <c r="I484" s="160" t="str">
        <f>IF(Devis!I483="","",Devis!I483)</f>
        <v/>
      </c>
      <c r="J484" s="117"/>
      <c r="K484" s="259" t="str">
        <f t="shared" si="29"/>
        <v/>
      </c>
      <c r="L484" s="161" t="str">
        <f t="shared" si="30"/>
        <v/>
      </c>
      <c r="M484" s="261" t="str">
        <f t="shared" si="31"/>
        <v/>
      </c>
      <c r="N484" s="262" t="str">
        <f t="shared" si="28"/>
        <v/>
      </c>
      <c r="O484" s="119"/>
    </row>
    <row r="485" spans="1:15" ht="20.100000000000001" customHeight="1" x14ac:dyDescent="0.25">
      <c r="A485" s="162">
        <v>479</v>
      </c>
      <c r="B485" s="158" t="str">
        <f>IF(Devis!B484="","",Devis!B484)</f>
        <v/>
      </c>
      <c r="C485" s="158" t="str">
        <f>IF(Devis!C484="","",Devis!C484)</f>
        <v/>
      </c>
      <c r="D485" s="158" t="str">
        <f>IF(Devis!D484="","",Devis!D484)</f>
        <v/>
      </c>
      <c r="E485" s="158" t="str">
        <f>IF(Devis!E484="","",Devis!E484)</f>
        <v/>
      </c>
      <c r="F485" s="158" t="str">
        <f>IF(Devis!F484="","",Devis!F484)</f>
        <v/>
      </c>
      <c r="G485" s="160" t="str">
        <f>IF(Devis!G484="","",Devis!G484)</f>
        <v/>
      </c>
      <c r="H485" s="160" t="str">
        <f>IF(Devis!H484="","",Devis!H484)</f>
        <v/>
      </c>
      <c r="I485" s="160" t="str">
        <f>IF(Devis!I484="","",Devis!I484)</f>
        <v/>
      </c>
      <c r="J485" s="117"/>
      <c r="K485" s="259" t="str">
        <f t="shared" si="29"/>
        <v/>
      </c>
      <c r="L485" s="161" t="str">
        <f t="shared" si="30"/>
        <v/>
      </c>
      <c r="M485" s="261" t="str">
        <f t="shared" si="31"/>
        <v/>
      </c>
      <c r="N485" s="262" t="str">
        <f t="shared" si="28"/>
        <v/>
      </c>
      <c r="O485" s="119"/>
    </row>
    <row r="486" spans="1:15" ht="20.100000000000001" customHeight="1" x14ac:dyDescent="0.25">
      <c r="A486" s="162">
        <v>480</v>
      </c>
      <c r="B486" s="158" t="str">
        <f>IF(Devis!B485="","",Devis!B485)</f>
        <v/>
      </c>
      <c r="C486" s="158" t="str">
        <f>IF(Devis!C485="","",Devis!C485)</f>
        <v/>
      </c>
      <c r="D486" s="158" t="str">
        <f>IF(Devis!D485="","",Devis!D485)</f>
        <v/>
      </c>
      <c r="E486" s="158" t="str">
        <f>IF(Devis!E485="","",Devis!E485)</f>
        <v/>
      </c>
      <c r="F486" s="158" t="str">
        <f>IF(Devis!F485="","",Devis!F485)</f>
        <v/>
      </c>
      <c r="G486" s="160" t="str">
        <f>IF(Devis!G485="","",Devis!G485)</f>
        <v/>
      </c>
      <c r="H486" s="160" t="str">
        <f>IF(Devis!H485="","",Devis!H485)</f>
        <v/>
      </c>
      <c r="I486" s="160" t="str">
        <f>IF(Devis!I485="","",Devis!I485)</f>
        <v/>
      </c>
      <c r="J486" s="117"/>
      <c r="K486" s="259" t="str">
        <f t="shared" si="29"/>
        <v/>
      </c>
      <c r="L486" s="161" t="str">
        <f t="shared" si="30"/>
        <v/>
      </c>
      <c r="M486" s="261" t="str">
        <f t="shared" si="31"/>
        <v/>
      </c>
      <c r="N486" s="262" t="str">
        <f t="shared" si="28"/>
        <v/>
      </c>
      <c r="O486" s="119"/>
    </row>
    <row r="487" spans="1:15" ht="20.100000000000001" customHeight="1" x14ac:dyDescent="0.25">
      <c r="A487" s="162">
        <v>481</v>
      </c>
      <c r="B487" s="158" t="str">
        <f>IF(Devis!B486="","",Devis!B486)</f>
        <v/>
      </c>
      <c r="C487" s="158" t="str">
        <f>IF(Devis!C486="","",Devis!C486)</f>
        <v/>
      </c>
      <c r="D487" s="158" t="str">
        <f>IF(Devis!D486="","",Devis!D486)</f>
        <v/>
      </c>
      <c r="E487" s="158" t="str">
        <f>IF(Devis!E486="","",Devis!E486)</f>
        <v/>
      </c>
      <c r="F487" s="158" t="str">
        <f>IF(Devis!F486="","",Devis!F486)</f>
        <v/>
      </c>
      <c r="G487" s="160" t="str">
        <f>IF(Devis!G486="","",Devis!G486)</f>
        <v/>
      </c>
      <c r="H487" s="160" t="str">
        <f>IF(Devis!H486="","",Devis!H486)</f>
        <v/>
      </c>
      <c r="I487" s="160" t="str">
        <f>IF(Devis!I486="","",Devis!I486)</f>
        <v/>
      </c>
      <c r="J487" s="117"/>
      <c r="K487" s="259" t="str">
        <f t="shared" si="29"/>
        <v/>
      </c>
      <c r="L487" s="161" t="str">
        <f t="shared" si="30"/>
        <v/>
      </c>
      <c r="M487" s="261" t="str">
        <f t="shared" si="31"/>
        <v/>
      </c>
      <c r="N487" s="262" t="str">
        <f t="shared" si="28"/>
        <v/>
      </c>
      <c r="O487" s="119"/>
    </row>
    <row r="488" spans="1:15" ht="20.100000000000001" customHeight="1" x14ac:dyDescent="0.25">
      <c r="A488" s="162">
        <v>482</v>
      </c>
      <c r="B488" s="158" t="str">
        <f>IF(Devis!B487="","",Devis!B487)</f>
        <v/>
      </c>
      <c r="C488" s="158" t="str">
        <f>IF(Devis!C487="","",Devis!C487)</f>
        <v/>
      </c>
      <c r="D488" s="158" t="str">
        <f>IF(Devis!D487="","",Devis!D487)</f>
        <v/>
      </c>
      <c r="E488" s="158" t="str">
        <f>IF(Devis!E487="","",Devis!E487)</f>
        <v/>
      </c>
      <c r="F488" s="158" t="str">
        <f>IF(Devis!F487="","",Devis!F487)</f>
        <v/>
      </c>
      <c r="G488" s="160" t="str">
        <f>IF(Devis!G487="","",Devis!G487)</f>
        <v/>
      </c>
      <c r="H488" s="160" t="str">
        <f>IF(Devis!H487="","",Devis!H487)</f>
        <v/>
      </c>
      <c r="I488" s="160" t="str">
        <f>IF(Devis!I487="","",Devis!I487)</f>
        <v/>
      </c>
      <c r="J488" s="117"/>
      <c r="K488" s="259" t="str">
        <f t="shared" si="29"/>
        <v/>
      </c>
      <c r="L488" s="161" t="str">
        <f t="shared" si="30"/>
        <v/>
      </c>
      <c r="M488" s="261" t="str">
        <f t="shared" si="31"/>
        <v/>
      </c>
      <c r="N488" s="262" t="str">
        <f t="shared" si="28"/>
        <v/>
      </c>
      <c r="O488" s="119"/>
    </row>
    <row r="489" spans="1:15" ht="20.100000000000001" customHeight="1" x14ac:dyDescent="0.25">
      <c r="A489" s="162">
        <v>483</v>
      </c>
      <c r="B489" s="158" t="str">
        <f>IF(Devis!B488="","",Devis!B488)</f>
        <v/>
      </c>
      <c r="C489" s="158" t="str">
        <f>IF(Devis!C488="","",Devis!C488)</f>
        <v/>
      </c>
      <c r="D489" s="158" t="str">
        <f>IF(Devis!D488="","",Devis!D488)</f>
        <v/>
      </c>
      <c r="E489" s="158" t="str">
        <f>IF(Devis!E488="","",Devis!E488)</f>
        <v/>
      </c>
      <c r="F489" s="158" t="str">
        <f>IF(Devis!F488="","",Devis!F488)</f>
        <v/>
      </c>
      <c r="G489" s="160" t="str">
        <f>IF(Devis!G488="","",Devis!G488)</f>
        <v/>
      </c>
      <c r="H489" s="160" t="str">
        <f>IF(Devis!H488="","",Devis!H488)</f>
        <v/>
      </c>
      <c r="I489" s="160" t="str">
        <f>IF(Devis!I488="","",Devis!I488)</f>
        <v/>
      </c>
      <c r="J489" s="117"/>
      <c r="K489" s="259" t="str">
        <f t="shared" si="29"/>
        <v/>
      </c>
      <c r="L489" s="161" t="str">
        <f t="shared" si="30"/>
        <v/>
      </c>
      <c r="M489" s="261" t="str">
        <f t="shared" si="31"/>
        <v/>
      </c>
      <c r="N489" s="262" t="str">
        <f t="shared" si="28"/>
        <v/>
      </c>
      <c r="O489" s="119"/>
    </row>
    <row r="490" spans="1:15" ht="20.100000000000001" customHeight="1" x14ac:dyDescent="0.25">
      <c r="A490" s="162">
        <v>484</v>
      </c>
      <c r="B490" s="158" t="str">
        <f>IF(Devis!B489="","",Devis!B489)</f>
        <v/>
      </c>
      <c r="C490" s="158" t="str">
        <f>IF(Devis!C489="","",Devis!C489)</f>
        <v/>
      </c>
      <c r="D490" s="158" t="str">
        <f>IF(Devis!D489="","",Devis!D489)</f>
        <v/>
      </c>
      <c r="E490" s="158" t="str">
        <f>IF(Devis!E489="","",Devis!E489)</f>
        <v/>
      </c>
      <c r="F490" s="158" t="str">
        <f>IF(Devis!F489="","",Devis!F489)</f>
        <v/>
      </c>
      <c r="G490" s="160" t="str">
        <f>IF(Devis!G489="","",Devis!G489)</f>
        <v/>
      </c>
      <c r="H490" s="160" t="str">
        <f>IF(Devis!H489="","",Devis!H489)</f>
        <v/>
      </c>
      <c r="I490" s="160" t="str">
        <f>IF(Devis!I489="","",Devis!I489)</f>
        <v/>
      </c>
      <c r="J490" s="117"/>
      <c r="K490" s="259" t="str">
        <f t="shared" si="29"/>
        <v/>
      </c>
      <c r="L490" s="161" t="str">
        <f t="shared" si="30"/>
        <v/>
      </c>
      <c r="M490" s="261" t="str">
        <f t="shared" si="31"/>
        <v/>
      </c>
      <c r="N490" s="262" t="str">
        <f t="shared" si="28"/>
        <v/>
      </c>
      <c r="O490" s="119"/>
    </row>
    <row r="491" spans="1:15" ht="20.100000000000001" customHeight="1" x14ac:dyDescent="0.25">
      <c r="A491" s="162">
        <v>485</v>
      </c>
      <c r="B491" s="158" t="str">
        <f>IF(Devis!B490="","",Devis!B490)</f>
        <v/>
      </c>
      <c r="C491" s="158" t="str">
        <f>IF(Devis!C490="","",Devis!C490)</f>
        <v/>
      </c>
      <c r="D491" s="158" t="str">
        <f>IF(Devis!D490="","",Devis!D490)</f>
        <v/>
      </c>
      <c r="E491" s="158" t="str">
        <f>IF(Devis!E490="","",Devis!E490)</f>
        <v/>
      </c>
      <c r="F491" s="158" t="str">
        <f>IF(Devis!F490="","",Devis!F490)</f>
        <v/>
      </c>
      <c r="G491" s="160" t="str">
        <f>IF(Devis!G490="","",Devis!G490)</f>
        <v/>
      </c>
      <c r="H491" s="160" t="str">
        <f>IF(Devis!H490="","",Devis!H490)</f>
        <v/>
      </c>
      <c r="I491" s="160" t="str">
        <f>IF(Devis!I490="","",Devis!I490)</f>
        <v/>
      </c>
      <c r="J491" s="117"/>
      <c r="K491" s="259" t="str">
        <f t="shared" si="29"/>
        <v/>
      </c>
      <c r="L491" s="161" t="str">
        <f t="shared" si="30"/>
        <v/>
      </c>
      <c r="M491" s="261" t="str">
        <f t="shared" si="31"/>
        <v/>
      </c>
      <c r="N491" s="262" t="str">
        <f t="shared" si="28"/>
        <v/>
      </c>
      <c r="O491" s="119"/>
    </row>
    <row r="492" spans="1:15" ht="20.100000000000001" customHeight="1" x14ac:dyDescent="0.25">
      <c r="A492" s="162">
        <v>486</v>
      </c>
      <c r="B492" s="158" t="str">
        <f>IF(Devis!B491="","",Devis!B491)</f>
        <v/>
      </c>
      <c r="C492" s="158" t="str">
        <f>IF(Devis!C491="","",Devis!C491)</f>
        <v/>
      </c>
      <c r="D492" s="158" t="str">
        <f>IF(Devis!D491="","",Devis!D491)</f>
        <v/>
      </c>
      <c r="E492" s="158" t="str">
        <f>IF(Devis!E491="","",Devis!E491)</f>
        <v/>
      </c>
      <c r="F492" s="158" t="str">
        <f>IF(Devis!F491="","",Devis!F491)</f>
        <v/>
      </c>
      <c r="G492" s="160" t="str">
        <f>IF(Devis!G491="","",Devis!G491)</f>
        <v/>
      </c>
      <c r="H492" s="160" t="str">
        <f>IF(Devis!H491="","",Devis!H491)</f>
        <v/>
      </c>
      <c r="I492" s="160" t="str">
        <f>IF(Devis!I491="","",Devis!I491)</f>
        <v/>
      </c>
      <c r="J492" s="117"/>
      <c r="K492" s="259" t="str">
        <f t="shared" si="29"/>
        <v/>
      </c>
      <c r="L492" s="161" t="str">
        <f t="shared" si="30"/>
        <v/>
      </c>
      <c r="M492" s="261" t="str">
        <f t="shared" si="31"/>
        <v/>
      </c>
      <c r="N492" s="262" t="str">
        <f t="shared" si="28"/>
        <v/>
      </c>
      <c r="O492" s="119"/>
    </row>
    <row r="493" spans="1:15" ht="20.100000000000001" customHeight="1" x14ac:dyDescent="0.25">
      <c r="A493" s="162">
        <v>487</v>
      </c>
      <c r="B493" s="158" t="str">
        <f>IF(Devis!B492="","",Devis!B492)</f>
        <v/>
      </c>
      <c r="C493" s="158" t="str">
        <f>IF(Devis!C492="","",Devis!C492)</f>
        <v/>
      </c>
      <c r="D493" s="158" t="str">
        <f>IF(Devis!D492="","",Devis!D492)</f>
        <v/>
      </c>
      <c r="E493" s="158" t="str">
        <f>IF(Devis!E492="","",Devis!E492)</f>
        <v/>
      </c>
      <c r="F493" s="158" t="str">
        <f>IF(Devis!F492="","",Devis!F492)</f>
        <v/>
      </c>
      <c r="G493" s="160" t="str">
        <f>IF(Devis!G492="","",Devis!G492)</f>
        <v/>
      </c>
      <c r="H493" s="160" t="str">
        <f>IF(Devis!H492="","",Devis!H492)</f>
        <v/>
      </c>
      <c r="I493" s="160" t="str">
        <f>IF(Devis!I492="","",Devis!I492)</f>
        <v/>
      </c>
      <c r="J493" s="117"/>
      <c r="K493" s="259" t="str">
        <f t="shared" si="29"/>
        <v/>
      </c>
      <c r="L493" s="161" t="str">
        <f t="shared" si="30"/>
        <v/>
      </c>
      <c r="M493" s="261" t="str">
        <f t="shared" si="31"/>
        <v/>
      </c>
      <c r="N493" s="262" t="str">
        <f t="shared" si="28"/>
        <v/>
      </c>
      <c r="O493" s="119"/>
    </row>
    <row r="494" spans="1:15" ht="20.100000000000001" customHeight="1" x14ac:dyDescent="0.25">
      <c r="A494" s="162">
        <v>488</v>
      </c>
      <c r="B494" s="158" t="str">
        <f>IF(Devis!B493="","",Devis!B493)</f>
        <v/>
      </c>
      <c r="C494" s="158" t="str">
        <f>IF(Devis!C493="","",Devis!C493)</f>
        <v/>
      </c>
      <c r="D494" s="158" t="str">
        <f>IF(Devis!D493="","",Devis!D493)</f>
        <v/>
      </c>
      <c r="E494" s="158" t="str">
        <f>IF(Devis!E493="","",Devis!E493)</f>
        <v/>
      </c>
      <c r="F494" s="158" t="str">
        <f>IF(Devis!F493="","",Devis!F493)</f>
        <v/>
      </c>
      <c r="G494" s="160" t="str">
        <f>IF(Devis!G493="","",Devis!G493)</f>
        <v/>
      </c>
      <c r="H494" s="160" t="str">
        <f>IF(Devis!H493="","",Devis!H493)</f>
        <v/>
      </c>
      <c r="I494" s="160" t="str">
        <f>IF(Devis!I493="","",Devis!I493)</f>
        <v/>
      </c>
      <c r="J494" s="117"/>
      <c r="K494" s="259" t="str">
        <f t="shared" si="29"/>
        <v/>
      </c>
      <c r="L494" s="161" t="str">
        <f t="shared" si="30"/>
        <v/>
      </c>
      <c r="M494" s="261" t="str">
        <f t="shared" si="31"/>
        <v/>
      </c>
      <c r="N494" s="262" t="str">
        <f t="shared" si="28"/>
        <v/>
      </c>
      <c r="O494" s="119"/>
    </row>
    <row r="495" spans="1:15" ht="20.100000000000001" customHeight="1" x14ac:dyDescent="0.25">
      <c r="A495" s="162">
        <v>489</v>
      </c>
      <c r="B495" s="158" t="str">
        <f>IF(Devis!B494="","",Devis!B494)</f>
        <v/>
      </c>
      <c r="C495" s="158" t="str">
        <f>IF(Devis!C494="","",Devis!C494)</f>
        <v/>
      </c>
      <c r="D495" s="158" t="str">
        <f>IF(Devis!D494="","",Devis!D494)</f>
        <v/>
      </c>
      <c r="E495" s="158" t="str">
        <f>IF(Devis!E494="","",Devis!E494)</f>
        <v/>
      </c>
      <c r="F495" s="158" t="str">
        <f>IF(Devis!F494="","",Devis!F494)</f>
        <v/>
      </c>
      <c r="G495" s="160" t="str">
        <f>IF(Devis!G494="","",Devis!G494)</f>
        <v/>
      </c>
      <c r="H495" s="160" t="str">
        <f>IF(Devis!H494="","",Devis!H494)</f>
        <v/>
      </c>
      <c r="I495" s="160" t="str">
        <f>IF(Devis!I494="","",Devis!I494)</f>
        <v/>
      </c>
      <c r="J495" s="117"/>
      <c r="K495" s="259" t="str">
        <f t="shared" si="29"/>
        <v/>
      </c>
      <c r="L495" s="161" t="str">
        <f t="shared" si="30"/>
        <v/>
      </c>
      <c r="M495" s="261" t="str">
        <f t="shared" si="31"/>
        <v/>
      </c>
      <c r="N495" s="262" t="str">
        <f t="shared" si="28"/>
        <v/>
      </c>
      <c r="O495" s="119"/>
    </row>
    <row r="496" spans="1:15" ht="20.100000000000001" customHeight="1" x14ac:dyDescent="0.25">
      <c r="A496" s="162">
        <v>490</v>
      </c>
      <c r="B496" s="158" t="str">
        <f>IF(Devis!B495="","",Devis!B495)</f>
        <v/>
      </c>
      <c r="C496" s="158" t="str">
        <f>IF(Devis!C495="","",Devis!C495)</f>
        <v/>
      </c>
      <c r="D496" s="158" t="str">
        <f>IF(Devis!D495="","",Devis!D495)</f>
        <v/>
      </c>
      <c r="E496" s="158" t="str">
        <f>IF(Devis!E495="","",Devis!E495)</f>
        <v/>
      </c>
      <c r="F496" s="158" t="str">
        <f>IF(Devis!F495="","",Devis!F495)</f>
        <v/>
      </c>
      <c r="G496" s="160" t="str">
        <f>IF(Devis!G495="","",Devis!G495)</f>
        <v/>
      </c>
      <c r="H496" s="160" t="str">
        <f>IF(Devis!H495="","",Devis!H495)</f>
        <v/>
      </c>
      <c r="I496" s="160" t="str">
        <f>IF(Devis!I495="","",Devis!I495)</f>
        <v/>
      </c>
      <c r="J496" s="117"/>
      <c r="K496" s="259" t="str">
        <f t="shared" si="29"/>
        <v/>
      </c>
      <c r="L496" s="161" t="str">
        <f t="shared" si="30"/>
        <v/>
      </c>
      <c r="M496" s="261" t="str">
        <f t="shared" si="31"/>
        <v/>
      </c>
      <c r="N496" s="262" t="str">
        <f t="shared" si="28"/>
        <v/>
      </c>
      <c r="O496" s="119"/>
    </row>
    <row r="497" spans="1:15" ht="20.100000000000001" customHeight="1" x14ac:dyDescent="0.25">
      <c r="A497" s="162">
        <v>491</v>
      </c>
      <c r="B497" s="158" t="str">
        <f>IF(Devis!B496="","",Devis!B496)</f>
        <v/>
      </c>
      <c r="C497" s="158" t="str">
        <f>IF(Devis!C496="","",Devis!C496)</f>
        <v/>
      </c>
      <c r="D497" s="158" t="str">
        <f>IF(Devis!D496="","",Devis!D496)</f>
        <v/>
      </c>
      <c r="E497" s="158" t="str">
        <f>IF(Devis!E496="","",Devis!E496)</f>
        <v/>
      </c>
      <c r="F497" s="158" t="str">
        <f>IF(Devis!F496="","",Devis!F496)</f>
        <v/>
      </c>
      <c r="G497" s="160" t="str">
        <f>IF(Devis!G496="","",Devis!G496)</f>
        <v/>
      </c>
      <c r="H497" s="160" t="str">
        <f>IF(Devis!H496="","",Devis!H496)</f>
        <v/>
      </c>
      <c r="I497" s="160" t="str">
        <f>IF(Devis!I496="","",Devis!I496)</f>
        <v/>
      </c>
      <c r="J497" s="117"/>
      <c r="K497" s="259" t="str">
        <f t="shared" si="29"/>
        <v/>
      </c>
      <c r="L497" s="161" t="str">
        <f t="shared" si="30"/>
        <v/>
      </c>
      <c r="M497" s="261" t="str">
        <f t="shared" si="31"/>
        <v/>
      </c>
      <c r="N497" s="262" t="str">
        <f t="shared" si="28"/>
        <v/>
      </c>
      <c r="O497" s="119"/>
    </row>
    <row r="498" spans="1:15" ht="20.100000000000001" customHeight="1" x14ac:dyDescent="0.25">
      <c r="A498" s="162">
        <v>492</v>
      </c>
      <c r="B498" s="158" t="str">
        <f>IF(Devis!B497="","",Devis!B497)</f>
        <v/>
      </c>
      <c r="C498" s="158" t="str">
        <f>IF(Devis!C497="","",Devis!C497)</f>
        <v/>
      </c>
      <c r="D498" s="158" t="str">
        <f>IF(Devis!D497="","",Devis!D497)</f>
        <v/>
      </c>
      <c r="E498" s="158" t="str">
        <f>IF(Devis!E497="","",Devis!E497)</f>
        <v/>
      </c>
      <c r="F498" s="158" t="str">
        <f>IF(Devis!F497="","",Devis!F497)</f>
        <v/>
      </c>
      <c r="G498" s="160" t="str">
        <f>IF(Devis!G497="","",Devis!G497)</f>
        <v/>
      </c>
      <c r="H498" s="160" t="str">
        <f>IF(Devis!H497="","",Devis!H497)</f>
        <v/>
      </c>
      <c r="I498" s="160" t="str">
        <f>IF(Devis!I497="","",Devis!I497)</f>
        <v/>
      </c>
      <c r="J498" s="117"/>
      <c r="K498" s="259" t="str">
        <f t="shared" si="29"/>
        <v/>
      </c>
      <c r="L498" s="161" t="str">
        <f t="shared" si="30"/>
        <v/>
      </c>
      <c r="M498" s="261" t="str">
        <f t="shared" si="31"/>
        <v/>
      </c>
      <c r="N498" s="262" t="str">
        <f t="shared" si="28"/>
        <v/>
      </c>
      <c r="O498" s="119"/>
    </row>
    <row r="499" spans="1:15" ht="20.100000000000001" customHeight="1" x14ac:dyDescent="0.25">
      <c r="A499" s="162">
        <v>493</v>
      </c>
      <c r="B499" s="158" t="str">
        <f>IF(Devis!B498="","",Devis!B498)</f>
        <v/>
      </c>
      <c r="C499" s="158" t="str">
        <f>IF(Devis!C498="","",Devis!C498)</f>
        <v/>
      </c>
      <c r="D499" s="158" t="str">
        <f>IF(Devis!D498="","",Devis!D498)</f>
        <v/>
      </c>
      <c r="E499" s="158" t="str">
        <f>IF(Devis!E498="","",Devis!E498)</f>
        <v/>
      </c>
      <c r="F499" s="158" t="str">
        <f>IF(Devis!F498="","",Devis!F498)</f>
        <v/>
      </c>
      <c r="G499" s="160" t="str">
        <f>IF(Devis!G498="","",Devis!G498)</f>
        <v/>
      </c>
      <c r="H499" s="160" t="str">
        <f>IF(Devis!H498="","",Devis!H498)</f>
        <v/>
      </c>
      <c r="I499" s="160" t="str">
        <f>IF(Devis!I498="","",Devis!I498)</f>
        <v/>
      </c>
      <c r="J499" s="117"/>
      <c r="K499" s="259" t="str">
        <f t="shared" si="29"/>
        <v/>
      </c>
      <c r="L499" s="161" t="str">
        <f t="shared" si="30"/>
        <v/>
      </c>
      <c r="M499" s="261" t="str">
        <f t="shared" si="31"/>
        <v/>
      </c>
      <c r="N499" s="262" t="str">
        <f t="shared" si="28"/>
        <v/>
      </c>
      <c r="O499" s="119"/>
    </row>
    <row r="500" spans="1:15" ht="20.100000000000001" customHeight="1" x14ac:dyDescent="0.25">
      <c r="A500" s="162">
        <v>494</v>
      </c>
      <c r="B500" s="158" t="str">
        <f>IF(Devis!B499="","",Devis!B499)</f>
        <v/>
      </c>
      <c r="C500" s="158" t="str">
        <f>IF(Devis!C499="","",Devis!C499)</f>
        <v/>
      </c>
      <c r="D500" s="158" t="str">
        <f>IF(Devis!D499="","",Devis!D499)</f>
        <v/>
      </c>
      <c r="E500" s="158" t="str">
        <f>IF(Devis!E499="","",Devis!E499)</f>
        <v/>
      </c>
      <c r="F500" s="158" t="str">
        <f>IF(Devis!F499="","",Devis!F499)</f>
        <v/>
      </c>
      <c r="G500" s="160" t="str">
        <f>IF(Devis!G499="","",Devis!G499)</f>
        <v/>
      </c>
      <c r="H500" s="160" t="str">
        <f>IF(Devis!H499="","",Devis!H499)</f>
        <v/>
      </c>
      <c r="I500" s="160" t="str">
        <f>IF(Devis!I499="","",Devis!I499)</f>
        <v/>
      </c>
      <c r="J500" s="117"/>
      <c r="K500" s="259" t="str">
        <f t="shared" si="29"/>
        <v/>
      </c>
      <c r="L500" s="161" t="str">
        <f t="shared" si="30"/>
        <v/>
      </c>
      <c r="M500" s="261" t="str">
        <f t="shared" si="31"/>
        <v/>
      </c>
      <c r="N500" s="262" t="str">
        <f t="shared" si="28"/>
        <v/>
      </c>
      <c r="O500" s="119"/>
    </row>
    <row r="501" spans="1:15" ht="20.100000000000001" customHeight="1" x14ac:dyDescent="0.25">
      <c r="A501" s="162">
        <v>495</v>
      </c>
      <c r="B501" s="158" t="str">
        <f>IF(Devis!B500="","",Devis!B500)</f>
        <v/>
      </c>
      <c r="C501" s="158" t="str">
        <f>IF(Devis!C500="","",Devis!C500)</f>
        <v/>
      </c>
      <c r="D501" s="158" t="str">
        <f>IF(Devis!D500="","",Devis!D500)</f>
        <v/>
      </c>
      <c r="E501" s="158" t="str">
        <f>IF(Devis!E500="","",Devis!E500)</f>
        <v/>
      </c>
      <c r="F501" s="158" t="str">
        <f>IF(Devis!F500="","",Devis!F500)</f>
        <v/>
      </c>
      <c r="G501" s="160" t="str">
        <f>IF(Devis!G500="","",Devis!G500)</f>
        <v/>
      </c>
      <c r="H501" s="160" t="str">
        <f>IF(Devis!H500="","",Devis!H500)</f>
        <v/>
      </c>
      <c r="I501" s="160" t="str">
        <f>IF(Devis!I500="","",Devis!I500)</f>
        <v/>
      </c>
      <c r="J501" s="117"/>
      <c r="K501" s="259" t="str">
        <f t="shared" si="29"/>
        <v/>
      </c>
      <c r="L501" s="161" t="str">
        <f t="shared" si="30"/>
        <v/>
      </c>
      <c r="M501" s="261" t="str">
        <f t="shared" si="31"/>
        <v/>
      </c>
      <c r="N501" s="262" t="str">
        <f t="shared" si="28"/>
        <v/>
      </c>
      <c r="O501" s="119"/>
    </row>
    <row r="502" spans="1:15" ht="20.100000000000001" customHeight="1" x14ac:dyDescent="0.25">
      <c r="A502" s="162">
        <v>496</v>
      </c>
      <c r="B502" s="158" t="str">
        <f>IF(Devis!B501="","",Devis!B501)</f>
        <v/>
      </c>
      <c r="C502" s="158" t="str">
        <f>IF(Devis!C501="","",Devis!C501)</f>
        <v/>
      </c>
      <c r="D502" s="158" t="str">
        <f>IF(Devis!D501="","",Devis!D501)</f>
        <v/>
      </c>
      <c r="E502" s="158" t="str">
        <f>IF(Devis!E501="","",Devis!E501)</f>
        <v/>
      </c>
      <c r="F502" s="158" t="str">
        <f>IF(Devis!F501="","",Devis!F501)</f>
        <v/>
      </c>
      <c r="G502" s="160" t="str">
        <f>IF(Devis!G501="","",Devis!G501)</f>
        <v/>
      </c>
      <c r="H502" s="160" t="str">
        <f>IF(Devis!H501="","",Devis!H501)</f>
        <v/>
      </c>
      <c r="I502" s="160" t="str">
        <f>IF(Devis!I501="","",Devis!I501)</f>
        <v/>
      </c>
      <c r="J502" s="117"/>
      <c r="K502" s="259" t="str">
        <f t="shared" si="29"/>
        <v/>
      </c>
      <c r="L502" s="161" t="str">
        <f t="shared" si="30"/>
        <v/>
      </c>
      <c r="M502" s="261" t="str">
        <f t="shared" si="31"/>
        <v/>
      </c>
      <c r="N502" s="262" t="str">
        <f t="shared" si="28"/>
        <v/>
      </c>
      <c r="O502" s="119"/>
    </row>
    <row r="503" spans="1:15" ht="20.100000000000001" customHeight="1" x14ac:dyDescent="0.25">
      <c r="A503" s="162">
        <v>497</v>
      </c>
      <c r="B503" s="158" t="str">
        <f>IF(Devis!B502="","",Devis!B502)</f>
        <v/>
      </c>
      <c r="C503" s="158" t="str">
        <f>IF(Devis!C502="","",Devis!C502)</f>
        <v/>
      </c>
      <c r="D503" s="158" t="str">
        <f>IF(Devis!D502="","",Devis!D502)</f>
        <v/>
      </c>
      <c r="E503" s="158" t="str">
        <f>IF(Devis!E502="","",Devis!E502)</f>
        <v/>
      </c>
      <c r="F503" s="158" t="str">
        <f>IF(Devis!F502="","",Devis!F502)</f>
        <v/>
      </c>
      <c r="G503" s="160" t="str">
        <f>IF(Devis!G502="","",Devis!G502)</f>
        <v/>
      </c>
      <c r="H503" s="160" t="str">
        <f>IF(Devis!H502="","",Devis!H502)</f>
        <v/>
      </c>
      <c r="I503" s="160" t="str">
        <f>IF(Devis!I502="","",Devis!I502)</f>
        <v/>
      </c>
      <c r="J503" s="117"/>
      <c r="K503" s="259" t="str">
        <f t="shared" si="29"/>
        <v/>
      </c>
      <c r="L503" s="161" t="str">
        <f t="shared" si="30"/>
        <v/>
      </c>
      <c r="M503" s="261" t="str">
        <f t="shared" si="31"/>
        <v/>
      </c>
      <c r="N503" s="262" t="str">
        <f t="shared" si="28"/>
        <v/>
      </c>
      <c r="O503" s="119"/>
    </row>
    <row r="504" spans="1:15" ht="20.100000000000001" customHeight="1" x14ac:dyDescent="0.25">
      <c r="A504" s="162">
        <v>498</v>
      </c>
      <c r="B504" s="158" t="str">
        <f>IF(Devis!B503="","",Devis!B503)</f>
        <v/>
      </c>
      <c r="C504" s="158" t="str">
        <f>IF(Devis!C503="","",Devis!C503)</f>
        <v/>
      </c>
      <c r="D504" s="158" t="str">
        <f>IF(Devis!D503="","",Devis!D503)</f>
        <v/>
      </c>
      <c r="E504" s="158" t="str">
        <f>IF(Devis!E503="","",Devis!E503)</f>
        <v/>
      </c>
      <c r="F504" s="158" t="str">
        <f>IF(Devis!F503="","",Devis!F503)</f>
        <v/>
      </c>
      <c r="G504" s="160" t="str">
        <f>IF(Devis!G503="","",Devis!G503)</f>
        <v/>
      </c>
      <c r="H504" s="160" t="str">
        <f>IF(Devis!H503="","",Devis!H503)</f>
        <v/>
      </c>
      <c r="I504" s="160" t="str">
        <f>IF(Devis!I503="","",Devis!I503)</f>
        <v/>
      </c>
      <c r="J504" s="117"/>
      <c r="K504" s="259" t="str">
        <f t="shared" si="29"/>
        <v/>
      </c>
      <c r="L504" s="161" t="str">
        <f t="shared" si="30"/>
        <v/>
      </c>
      <c r="M504" s="261" t="str">
        <f t="shared" si="31"/>
        <v/>
      </c>
      <c r="N504" s="262" t="str">
        <f t="shared" si="28"/>
        <v/>
      </c>
      <c r="O504" s="119"/>
    </row>
    <row r="505" spans="1:15" ht="20.100000000000001" customHeight="1" x14ac:dyDescent="0.25">
      <c r="A505" s="162">
        <v>499</v>
      </c>
      <c r="B505" s="158" t="str">
        <f>IF(Devis!B504="","",Devis!B504)</f>
        <v/>
      </c>
      <c r="C505" s="158" t="str">
        <f>IF(Devis!C504="","",Devis!C504)</f>
        <v/>
      </c>
      <c r="D505" s="158" t="str">
        <f>IF(Devis!D504="","",Devis!D504)</f>
        <v/>
      </c>
      <c r="E505" s="158" t="str">
        <f>IF(Devis!E504="","",Devis!E504)</f>
        <v/>
      </c>
      <c r="F505" s="158" t="str">
        <f>IF(Devis!F504="","",Devis!F504)</f>
        <v/>
      </c>
      <c r="G505" s="160" t="str">
        <f>IF(Devis!G504="","",Devis!G504)</f>
        <v/>
      </c>
      <c r="H505" s="160" t="str">
        <f>IF(Devis!H504="","",Devis!H504)</f>
        <v/>
      </c>
      <c r="I505" s="160" t="str">
        <f>IF(Devis!I504="","",Devis!I504)</f>
        <v/>
      </c>
      <c r="J505" s="117"/>
      <c r="K505" s="259" t="str">
        <f t="shared" si="29"/>
        <v/>
      </c>
      <c r="L505" s="161" t="str">
        <f t="shared" si="30"/>
        <v/>
      </c>
      <c r="M505" s="261" t="str">
        <f t="shared" si="31"/>
        <v/>
      </c>
      <c r="N505" s="262" t="str">
        <f t="shared" si="28"/>
        <v/>
      </c>
      <c r="O505" s="119"/>
    </row>
    <row r="506" spans="1:15" ht="20.100000000000001" customHeight="1" thickBot="1" x14ac:dyDescent="0.3">
      <c r="A506" s="163">
        <v>500</v>
      </c>
      <c r="B506" s="164" t="str">
        <f>IF(Devis!B505="","",Devis!B505)</f>
        <v/>
      </c>
      <c r="C506" s="164" t="str">
        <f>IF(Devis!C505="","",Devis!C505)</f>
        <v/>
      </c>
      <c r="D506" s="164" t="str">
        <f>IF(Devis!D505="","",Devis!D505)</f>
        <v/>
      </c>
      <c r="E506" s="164" t="str">
        <f>IF(Devis!E505="","",Devis!E505)</f>
        <v/>
      </c>
      <c r="F506" s="158" t="str">
        <f>IF(Devis!F505="","",Devis!F505)</f>
        <v/>
      </c>
      <c r="G506" s="165" t="str">
        <f>IF(Devis!G505="","",Devis!G505)</f>
        <v/>
      </c>
      <c r="H506" s="165" t="str">
        <f>IF(Devis!H505="","",Devis!H505)</f>
        <v/>
      </c>
      <c r="I506" s="165" t="str">
        <f>IF(Devis!I505="","",Devis!I505)</f>
        <v/>
      </c>
      <c r="J506" s="118"/>
      <c r="K506" s="260" t="str">
        <f t="shared" si="29"/>
        <v/>
      </c>
      <c r="L506" s="165" t="str">
        <f>IF(J506="","",MIN(G506,H506,I506)*1.15)</f>
        <v/>
      </c>
      <c r="M506" s="263" t="str">
        <f>IF(J506="","",MIN($L506,J506))</f>
        <v/>
      </c>
      <c r="N506" s="263" t="str">
        <f t="shared" si="28"/>
        <v/>
      </c>
      <c r="O506" s="120"/>
    </row>
    <row r="507" spans="1:15" s="53" customFormat="1" ht="20.100000000000001" customHeight="1" thickBot="1" x14ac:dyDescent="0.35">
      <c r="A507" s="166"/>
      <c r="B507" s="166"/>
      <c r="C507" s="166"/>
      <c r="D507" s="166"/>
      <c r="E507" s="166"/>
      <c r="F507" s="166"/>
      <c r="I507" s="289" t="s">
        <v>52</v>
      </c>
      <c r="J507" s="167">
        <f>SUM(J7:J506)</f>
        <v>0</v>
      </c>
      <c r="K507" s="168"/>
      <c r="L507" s="242" t="s">
        <v>52</v>
      </c>
      <c r="M507" s="167">
        <f>SUM(M7:M506)</f>
        <v>0</v>
      </c>
      <c r="N507" s="166"/>
      <c r="O507" s="169"/>
    </row>
  </sheetData>
  <sheetProtection algorithmName="SHA-512" hashValue="AcMUFj/XP1DqrBLRIHmCg6kikwii5W/HMB5SabIy0TZpF8/L7JjDAVurGjLiq5xIisQcZjQyzfjmw49CKLmfdw==" saltValue="EDe8U5Mgmfd56CX0VNL3hQ==" spinCount="100000" sheet="1" objects="1" scenarios="1"/>
  <mergeCells count="3">
    <mergeCell ref="A1:O1"/>
    <mergeCell ref="A2:O2"/>
    <mergeCell ref="A3:A4"/>
  </mergeCells>
  <conditionalFormatting sqref="A6:H6">
    <cfRule type="expression" dxfId="54" priority="22">
      <formula>$O6="Oui"</formula>
    </cfRule>
  </conditionalFormatting>
  <conditionalFormatting sqref="J7:J506">
    <cfRule type="expression" dxfId="53" priority="40">
      <formula>AND(J7&lt;&gt;G7,J7&lt;&gt;H7,J7&lt;&gt;I7)</formula>
    </cfRule>
  </conditionalFormatting>
  <conditionalFormatting sqref="K6 A7:O506">
    <cfRule type="expression" dxfId="52" priority="27">
      <formula>$O6="Oui"</formula>
    </cfRule>
  </conditionalFormatting>
  <conditionalFormatting sqref="L506">
    <cfRule type="expression" dxfId="51" priority="8">
      <formula>AND(L506&lt;&gt;F506,L506&lt;&gt;G506,L506&lt;&gt;H506,L506&lt;&gt;K506)</formula>
    </cfRule>
  </conditionalFormatting>
  <conditionalFormatting sqref="L506:M506">
    <cfRule type="cellIs" dxfId="50" priority="5" operator="equal">
      <formula>"Le montant raisonnable ne peux pas etre supérieur au montant éligible"</formula>
    </cfRule>
  </conditionalFormatting>
  <conditionalFormatting sqref="N7:N506">
    <cfRule type="cellIs" dxfId="49" priority="44" operator="equal">
      <formula>"Le montant raisonnable ne peux pas etre supérieur au montant éligible"</formula>
    </cfRule>
  </conditionalFormatting>
  <conditionalFormatting sqref="N6:O6">
    <cfRule type="expression" dxfId="48" priority="25">
      <formula>$O6="Oui"</formula>
    </cfRule>
  </conditionalFormatting>
  <dataValidations count="2">
    <dataValidation type="list" allowBlank="1" showInputMessage="1" showErrorMessage="1" sqref="O7:O506">
      <formula1>"Oui"</formula1>
    </dataValidation>
    <dataValidation type="decimal" operator="greaterThan" allowBlank="1" showInputMessage="1" showErrorMessage="1" sqref="L7:M506 L5 G7:J506">
      <formula1>0</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52" operator="notEqual" id="{BABF383E-6D11-4520-82E0-A597D34D9666}">
            <xm:f>Devis!$B5</xm:f>
            <x14:dxf>
              <font>
                <color rgb="FFFF0000"/>
              </font>
            </x14:dxf>
          </x14:cfRule>
          <xm:sqref>B6:H6 K6 N6:O6 B7:B506</xm:sqref>
        </x14:conditionalFormatting>
        <x14:conditionalFormatting xmlns:xm="http://schemas.microsoft.com/office/excel/2006/main">
          <x14:cfRule type="cellIs" priority="51" operator="notEqual" id="{9CB17BF4-63CB-4A6A-A0FE-2C9D30449FF2}">
            <xm:f>Devis!$C6</xm:f>
            <x14:dxf>
              <font>
                <color rgb="FFFF0000"/>
              </font>
            </x14:dxf>
          </x14:cfRule>
          <xm:sqref>C7:C506</xm:sqref>
        </x14:conditionalFormatting>
        <x14:conditionalFormatting xmlns:xm="http://schemas.microsoft.com/office/excel/2006/main">
          <x14:cfRule type="cellIs" priority="50" operator="notEqual" id="{B728FD2A-D113-4640-A90A-CECB32E7240C}">
            <xm:f>Devis!$D6</xm:f>
            <x14:dxf>
              <font>
                <color rgb="FFFF0000"/>
              </font>
            </x14:dxf>
          </x14:cfRule>
          <xm:sqref>D7:D506</xm:sqref>
        </x14:conditionalFormatting>
        <x14:conditionalFormatting xmlns:xm="http://schemas.microsoft.com/office/excel/2006/main">
          <x14:cfRule type="cellIs" priority="48" operator="notEqual" id="{DD3B1C25-7A35-4AB7-A23B-4818848D7CA7}">
            <xm:f>Devis!$G6</xm:f>
            <x14:dxf>
              <font>
                <color rgb="FFFF0000"/>
              </font>
            </x14:dxf>
          </x14:cfRule>
          <xm:sqref>G7:G506</xm:sqref>
        </x14:conditionalFormatting>
        <x14:conditionalFormatting xmlns:xm="http://schemas.microsoft.com/office/excel/2006/main">
          <x14:cfRule type="cellIs" priority="47" operator="notEqual" id="{69246F17-3D4C-4BA8-B8A3-B5C7D7E3219D}">
            <xm:f>Devis!$H6</xm:f>
            <x14:dxf>
              <font>
                <color rgb="FFFF0000"/>
              </font>
            </x14:dxf>
          </x14:cfRule>
          <xm:sqref>H7:H506</xm:sqref>
        </x14:conditionalFormatting>
        <x14:conditionalFormatting xmlns:xm="http://schemas.microsoft.com/office/excel/2006/main">
          <x14:cfRule type="cellIs" priority="46" operator="notEqual" id="{DEE81848-75A9-4AC2-9120-A23D01A9DEC3}">
            <xm:f>Devis!$I6</xm:f>
            <x14:dxf>
              <font>
                <color rgb="FFFF0000"/>
              </font>
            </x14:dxf>
          </x14:cfRule>
          <xm:sqref>I7:I506 L506</xm:sqref>
        </x14:conditionalFormatting>
        <x14:conditionalFormatting xmlns:xm="http://schemas.microsoft.com/office/excel/2006/main">
          <x14:cfRule type="cellIs" priority="1" operator="notEqual" id="{E9BCA7E7-9110-4DB0-BB4C-5CC2D29E3385}">
            <xm:f>Devis!$G6</xm:f>
            <x14:dxf>
              <font>
                <color rgb="FFFF0000"/>
              </font>
            </x14:dxf>
          </x14:cfRule>
          <xm:sqref>J7:J8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Listes!$A$12:$A$28</xm:f>
          </x14:formula1>
          <xm:sqref>K7:K506</xm:sqref>
        </x14:dataValidation>
        <x14:dataValidation type="list" allowBlank="1" showInputMessage="1" showErrorMessage="1">
          <x14:formula1>
            <xm:f>Listes!$A$3:$A$8</xm:f>
          </x14:formula1>
          <xm:sqref>E7:E506</xm:sqref>
        </x14:dataValidation>
        <x14:dataValidation type="list" allowBlank="1" showInputMessage="1" showErrorMessage="1">
          <x14:formula1>
            <xm:f>Listes!$G$2:$G$3</xm:f>
          </x14:formula1>
          <xm:sqref>F7:F506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theme="5" tint="0.39997558519241921"/>
  </sheetPr>
  <dimension ref="A1:AE529"/>
  <sheetViews>
    <sheetView zoomScale="85" zoomScaleNormal="85" workbookViewId="0">
      <pane ySplit="6" topLeftCell="A7" activePane="bottomLeft" state="frozen"/>
      <selection activeCell="I86" sqref="I86"/>
      <selection pane="bottomLeft" activeCell="B7" sqref="B7"/>
    </sheetView>
  </sheetViews>
  <sheetFormatPr baseColWidth="10" defaultColWidth="11.42578125" defaultRowHeight="15" x14ac:dyDescent="0.25"/>
  <cols>
    <col min="1" max="1" width="10.7109375" style="193" customWidth="1"/>
    <col min="2" max="2" width="50.7109375" style="193" customWidth="1"/>
    <col min="3" max="3" width="30.7109375" style="193" customWidth="1"/>
    <col min="4" max="4" width="20.7109375" style="193" customWidth="1"/>
    <col min="5" max="5" width="31.85546875" style="193" bestFit="1" customWidth="1"/>
    <col min="6" max="6" width="31.85546875" style="193" customWidth="1"/>
    <col min="7" max="14" width="17.7109375" style="193" customWidth="1"/>
    <col min="15" max="15" width="72.28515625" style="193" bestFit="1" customWidth="1"/>
    <col min="16" max="18" width="17.7109375" style="193" customWidth="1"/>
    <col min="19" max="19" width="75.7109375" style="193" customWidth="1"/>
    <col min="20" max="20" width="10.7109375" style="193" customWidth="1"/>
    <col min="21" max="21" width="11.42578125" style="193"/>
    <col min="22" max="22" width="11.42578125" style="193" hidden="1" customWidth="1"/>
    <col min="23" max="23" width="24.140625" style="193" hidden="1" customWidth="1"/>
    <col min="24" max="25" width="24.140625" style="193" customWidth="1"/>
    <col min="26" max="26" width="34.42578125" style="193" customWidth="1"/>
    <col min="27" max="27" width="33.140625" style="193" customWidth="1"/>
    <col min="28" max="29" width="44" style="193" customWidth="1"/>
    <col min="30" max="30" width="39.5703125" style="193" customWidth="1"/>
    <col min="31" max="16384" width="11.42578125" style="193"/>
  </cols>
  <sheetData>
    <row r="1" spans="1:23" ht="30" customHeight="1" thickBot="1" x14ac:dyDescent="0.3">
      <c r="A1" s="451" t="s">
        <v>216</v>
      </c>
      <c r="B1" s="452"/>
      <c r="C1" s="452"/>
      <c r="D1" s="452"/>
      <c r="E1" s="452"/>
      <c r="F1" s="452"/>
      <c r="G1" s="452"/>
      <c r="H1" s="452"/>
      <c r="I1" s="452"/>
      <c r="J1" s="452"/>
      <c r="K1" s="452"/>
      <c r="L1" s="452"/>
      <c r="M1" s="452"/>
      <c r="N1" s="452"/>
      <c r="O1" s="452"/>
      <c r="P1" s="452"/>
      <c r="Q1" s="452"/>
      <c r="R1" s="452"/>
      <c r="S1" s="452"/>
      <c r="T1" s="453"/>
      <c r="V1" s="194" t="s">
        <v>103</v>
      </c>
      <c r="W1" s="195">
        <f>SUMIFS($R$7:$R$506,$E$7:$E$506,"Salaire_technicien")</f>
        <v>0</v>
      </c>
    </row>
    <row r="2" spans="1:23" ht="45" customHeight="1" thickBot="1" x14ac:dyDescent="0.3">
      <c r="A2" s="444" t="s">
        <v>203</v>
      </c>
      <c r="B2" s="445"/>
      <c r="C2" s="445"/>
      <c r="D2" s="445"/>
      <c r="E2" s="445"/>
      <c r="F2" s="445"/>
      <c r="G2" s="445"/>
      <c r="H2" s="445"/>
      <c r="I2" s="445"/>
      <c r="J2" s="445"/>
      <c r="K2" s="445"/>
      <c r="L2" s="445"/>
      <c r="M2" s="445"/>
      <c r="N2" s="445"/>
      <c r="O2" s="445"/>
      <c r="P2" s="445"/>
      <c r="Q2" s="445"/>
      <c r="R2" s="445"/>
      <c r="S2" s="445"/>
      <c r="T2" s="446"/>
      <c r="V2" s="196" t="s">
        <v>106</v>
      </c>
      <c r="W2" s="197">
        <f>SUMIFS($R$7:$R$506,$E$7:$E$506,"Salaire_ingénieur")</f>
        <v>0</v>
      </c>
    </row>
    <row r="3" spans="1:23" ht="45.75" customHeight="1" x14ac:dyDescent="0.25">
      <c r="A3" s="447" t="s">
        <v>0</v>
      </c>
      <c r="B3" s="142" t="s">
        <v>97</v>
      </c>
      <c r="C3" s="142" t="s">
        <v>98</v>
      </c>
      <c r="D3" s="142" t="s">
        <v>99</v>
      </c>
      <c r="E3" s="142" t="s">
        <v>48</v>
      </c>
      <c r="F3" s="142" t="s">
        <v>300</v>
      </c>
      <c r="G3" s="142" t="s">
        <v>100</v>
      </c>
      <c r="H3" s="142" t="s">
        <v>311</v>
      </c>
      <c r="I3" s="142" t="s">
        <v>312</v>
      </c>
      <c r="J3" s="170" t="s">
        <v>101</v>
      </c>
      <c r="K3" s="143" t="s">
        <v>220</v>
      </c>
      <c r="L3" s="143" t="s">
        <v>221</v>
      </c>
      <c r="M3" s="143" t="s">
        <v>222</v>
      </c>
      <c r="N3" s="143" t="s">
        <v>64</v>
      </c>
      <c r="O3" s="143" t="s">
        <v>5</v>
      </c>
      <c r="P3" s="143" t="s">
        <v>223</v>
      </c>
      <c r="Q3" s="143" t="s">
        <v>208</v>
      </c>
      <c r="R3" s="143" t="s">
        <v>308</v>
      </c>
      <c r="S3" s="143" t="s">
        <v>23</v>
      </c>
      <c r="T3" s="144" t="s">
        <v>73</v>
      </c>
      <c r="V3" s="196" t="s">
        <v>104</v>
      </c>
      <c r="W3" s="197">
        <f>SUMIFS($R$7:$R$506,$E$7:$E$506,"Salaire_Chercheur")</f>
        <v>0</v>
      </c>
    </row>
    <row r="4" spans="1:23" ht="33.75" customHeight="1" thickBot="1" x14ac:dyDescent="0.3">
      <c r="A4" s="448"/>
      <c r="B4" s="171" t="s">
        <v>165</v>
      </c>
      <c r="C4" s="171" t="s">
        <v>166</v>
      </c>
      <c r="D4" s="171" t="s">
        <v>171</v>
      </c>
      <c r="E4" s="171" t="s">
        <v>102</v>
      </c>
      <c r="F4" s="298" t="s">
        <v>292</v>
      </c>
      <c r="G4" s="454" t="s">
        <v>164</v>
      </c>
      <c r="H4" s="455"/>
      <c r="I4" s="456"/>
      <c r="J4" s="172"/>
      <c r="K4" s="433" t="s">
        <v>164</v>
      </c>
      <c r="L4" s="457"/>
      <c r="M4" s="434"/>
      <c r="N4" s="146"/>
      <c r="O4" s="147" t="s">
        <v>72</v>
      </c>
      <c r="P4" s="146"/>
      <c r="Q4" s="449"/>
      <c r="R4" s="450"/>
      <c r="S4" s="147"/>
      <c r="T4" s="148"/>
      <c r="V4" s="198" t="s">
        <v>105</v>
      </c>
      <c r="W4" s="199">
        <f>SUMIFS($R$7:$R$506,$E$7:$E$506,"Salaire_Directeur")</f>
        <v>0</v>
      </c>
    </row>
    <row r="5" spans="1:23" ht="15.75" thickBot="1" x14ac:dyDescent="0.3">
      <c r="A5" s="149" t="s">
        <v>43</v>
      </c>
      <c r="B5" s="150" t="s">
        <v>163</v>
      </c>
      <c r="C5" s="150" t="s">
        <v>162</v>
      </c>
      <c r="D5" s="150" t="s">
        <v>106</v>
      </c>
      <c r="E5" s="150" t="s">
        <v>167</v>
      </c>
      <c r="F5" s="45" t="s">
        <v>233</v>
      </c>
      <c r="G5" s="151">
        <v>34000</v>
      </c>
      <c r="H5" s="173">
        <v>212</v>
      </c>
      <c r="I5" s="173">
        <v>204</v>
      </c>
      <c r="J5" s="174">
        <f>IF($E5="","",IF(OR(($G5=0),($H5=0)),0,$G5/$H5*$I5))</f>
        <v>32716.981132075471</v>
      </c>
      <c r="K5" s="174">
        <f>IF($E5="","",IF(OR(($G5=0),($H5=0)),0,$G5/$H5*$I5))</f>
        <v>32716.981132075471</v>
      </c>
      <c r="L5" s="301">
        <v>450</v>
      </c>
      <c r="M5" s="301">
        <v>450</v>
      </c>
      <c r="N5" s="153">
        <v>32716.98</v>
      </c>
      <c r="O5" s="175" t="s">
        <v>15</v>
      </c>
      <c r="P5" s="176">
        <v>31245.64</v>
      </c>
      <c r="Q5" s="176">
        <v>30802.74</v>
      </c>
      <c r="R5" s="176">
        <v>30802.74</v>
      </c>
      <c r="S5" s="155"/>
      <c r="T5" s="156" t="s">
        <v>74</v>
      </c>
    </row>
    <row r="6" spans="1:23" ht="18" thickBot="1" x14ac:dyDescent="0.35">
      <c r="A6" s="157"/>
      <c r="B6" s="159"/>
      <c r="C6" s="159"/>
      <c r="D6" s="159"/>
      <c r="E6" s="158"/>
      <c r="F6" s="158"/>
      <c r="G6" s="158"/>
      <c r="H6" s="271"/>
      <c r="I6" s="271"/>
      <c r="J6" s="271"/>
      <c r="K6" s="271"/>
      <c r="L6" s="271"/>
      <c r="M6" s="274" t="s">
        <v>2</v>
      </c>
      <c r="N6" s="275">
        <f>SUM(N7:N506)</f>
        <v>0</v>
      </c>
      <c r="O6" s="297"/>
      <c r="P6" s="159"/>
      <c r="Q6" s="274" t="s">
        <v>2</v>
      </c>
      <c r="R6" s="275">
        <f>SUM(R7:R506)</f>
        <v>0</v>
      </c>
      <c r="S6" s="159"/>
      <c r="T6" s="276"/>
    </row>
    <row r="7" spans="1:23" ht="20.100000000000001" customHeight="1" x14ac:dyDescent="0.25">
      <c r="A7" s="277">
        <v>1</v>
      </c>
      <c r="B7" s="279" t="str">
        <f>IF('Frais de personnel'!B6="","",'Frais de personnel'!B6)</f>
        <v/>
      </c>
      <c r="C7" s="279" t="str">
        <f>IF('Frais de personnel'!C6="","",'Frais de personnel'!C6)</f>
        <v/>
      </c>
      <c r="D7" s="279" t="str">
        <f>IF('Frais de personnel'!D6="","",'Frais de personnel'!D6)</f>
        <v/>
      </c>
      <c r="E7" s="279" t="str">
        <f>IF('Frais de personnel'!E6="","",'Frais de personnel'!E6)</f>
        <v/>
      </c>
      <c r="F7" s="279" t="str">
        <f>IF('Frais de personnel'!F6="","",'Frais de personnel'!F6)</f>
        <v/>
      </c>
      <c r="G7" s="279" t="str">
        <f>IF('Frais de personnel'!G6="","",'Frais de personnel'!G6)</f>
        <v/>
      </c>
      <c r="H7" s="279" t="str">
        <f>IF('Frais de personnel'!H6="","",'Frais de personnel'!H6)</f>
        <v/>
      </c>
      <c r="I7" s="279" t="str">
        <f>IF('Frais de personnel'!I6="","",'Frais de personnel'!I6)</f>
        <v/>
      </c>
      <c r="J7" s="279" t="str">
        <f>IF('Frais de personnel'!J6="","",'Frais de personnel'!J6)</f>
        <v/>
      </c>
      <c r="K7" s="254"/>
      <c r="L7" s="109"/>
      <c r="M7" s="109"/>
      <c r="N7" s="178" t="str">
        <f t="shared" ref="N7:N70" si="0">IF($E7="","",IF(OR(($K7=0),($L7=0)),0,$K7/$L7*$M7))</f>
        <v/>
      </c>
      <c r="O7" s="259" t="str">
        <f t="shared" ref="O7:O70" si="1">IF($J7="","",IF($N7&gt;$J7,"Le montant éligible ne peut etre supérieur au montant présenté",""))</f>
        <v/>
      </c>
      <c r="P7" s="264" t="str">
        <f>IF(OR(N7=0, ISBLANK(N7)), "", N7)</f>
        <v/>
      </c>
      <c r="Q7" s="179" t="str">
        <f t="shared" ref="Q7:Q70" si="2">IF(M7="","",IF(E7="Salaire_chercheur",MIN(140000/1607*M7,140000),IF(E7="Salaire_directeur",MIN(110000/1607*M7,110000),IF(E7="Salaire_ingénieur",MIN(80000/1607*M7,80000),IF(E7="Salaire_technicien",MIN(60000/1607*M7,60000),"")))))</f>
        <v/>
      </c>
      <c r="R7" s="266" t="str">
        <f t="shared" ref="R7:R70" si="3">IF(MIN(P7,Q7)=0,"",MIN(P7,Q7))</f>
        <v/>
      </c>
      <c r="S7" s="269" t="str">
        <f t="shared" ref="S7:S70" si="4">IF($R7 &gt; $P7, "Le montant éligible retenu ne peut pas être supérieur au montant raisonnable",IF($R7 &gt; $Q7, "Le montant éligible retenu ne peut pas être supérieur au montant du plafond", ""))</f>
        <v/>
      </c>
      <c r="T7" s="270"/>
    </row>
    <row r="8" spans="1:23" ht="20.100000000000001" customHeight="1" x14ac:dyDescent="0.25">
      <c r="A8" s="162">
        <v>2</v>
      </c>
      <c r="B8" s="279" t="str">
        <f>IF('Frais de personnel'!B7="","",'Frais de personnel'!B7)</f>
        <v/>
      </c>
      <c r="C8" s="279" t="str">
        <f>IF('Frais de personnel'!C7="","",'Frais de personnel'!C7)</f>
        <v/>
      </c>
      <c r="D8" s="279" t="str">
        <f>IF('Frais de personnel'!D7="","",'Frais de personnel'!D7)</f>
        <v/>
      </c>
      <c r="E8" s="279" t="str">
        <f>IF('Frais de personnel'!E7="","",'Frais de personnel'!E7)</f>
        <v/>
      </c>
      <c r="F8" s="279" t="str">
        <f>IF('Frais de personnel'!F7="","",'Frais de personnel'!F7)</f>
        <v/>
      </c>
      <c r="G8" s="279" t="str">
        <f>IF('Frais de personnel'!G7="","",'Frais de personnel'!G7)</f>
        <v/>
      </c>
      <c r="H8" s="279" t="str">
        <f>IF('Frais de personnel'!H7="","",'Frais de personnel'!H7)</f>
        <v/>
      </c>
      <c r="I8" s="279" t="str">
        <f>IF('Frais de personnel'!I7="","",'Frais de personnel'!I7)</f>
        <v/>
      </c>
      <c r="J8" s="279" t="str">
        <f>IF('Frais de personnel'!J7="","",'Frais de personnel'!J7)</f>
        <v/>
      </c>
      <c r="K8" s="254"/>
      <c r="L8" s="256"/>
      <c r="M8" s="109"/>
      <c r="N8" s="178" t="str">
        <f t="shared" si="0"/>
        <v/>
      </c>
      <c r="O8" s="259" t="str">
        <f t="shared" si="1"/>
        <v/>
      </c>
      <c r="P8" s="264" t="str">
        <f t="shared" ref="P8:P71" si="5">IF(OR(N8=0, ISBLANK(N8)), "", N8)</f>
        <v/>
      </c>
      <c r="Q8" s="179" t="str">
        <f t="shared" si="2"/>
        <v/>
      </c>
      <c r="R8" s="266" t="str">
        <f t="shared" si="3"/>
        <v/>
      </c>
      <c r="S8" s="262" t="str">
        <f t="shared" si="4"/>
        <v/>
      </c>
      <c r="T8" s="119"/>
    </row>
    <row r="9" spans="1:23" ht="20.100000000000001" customHeight="1" x14ac:dyDescent="0.25">
      <c r="A9" s="162">
        <v>3</v>
      </c>
      <c r="B9" s="279" t="str">
        <f>IF('Frais de personnel'!B8="","",'Frais de personnel'!B8)</f>
        <v/>
      </c>
      <c r="C9" s="279" t="str">
        <f>IF('Frais de personnel'!C8="","",'Frais de personnel'!C8)</f>
        <v/>
      </c>
      <c r="D9" s="279" t="str">
        <f>IF('Frais de personnel'!D8="","",'Frais de personnel'!D8)</f>
        <v/>
      </c>
      <c r="E9" s="279" t="str">
        <f>IF('Frais de personnel'!E8="","",'Frais de personnel'!E8)</f>
        <v/>
      </c>
      <c r="F9" s="279" t="str">
        <f>IF('Frais de personnel'!F8="","",'Frais de personnel'!F8)</f>
        <v/>
      </c>
      <c r="G9" s="279" t="str">
        <f>IF('Frais de personnel'!G8="","",'Frais de personnel'!G8)</f>
        <v/>
      </c>
      <c r="H9" s="279" t="str">
        <f>IF('Frais de personnel'!H8="","",'Frais de personnel'!H8)</f>
        <v/>
      </c>
      <c r="I9" s="279" t="str">
        <f>IF('Frais de personnel'!I8="","",'Frais de personnel'!I8)</f>
        <v/>
      </c>
      <c r="J9" s="279" t="str">
        <f>IF('Frais de personnel'!J8="","",'Frais de personnel'!J8)</f>
        <v/>
      </c>
      <c r="K9" s="254"/>
      <c r="L9" s="109"/>
      <c r="M9" s="109"/>
      <c r="N9" s="178" t="str">
        <f t="shared" si="0"/>
        <v/>
      </c>
      <c r="O9" s="259" t="str">
        <f t="shared" si="1"/>
        <v/>
      </c>
      <c r="P9" s="264" t="str">
        <f t="shared" si="5"/>
        <v/>
      </c>
      <c r="Q9" s="179" t="str">
        <f t="shared" si="2"/>
        <v/>
      </c>
      <c r="R9" s="266" t="str">
        <f t="shared" si="3"/>
        <v/>
      </c>
      <c r="S9" s="262" t="str">
        <f t="shared" si="4"/>
        <v/>
      </c>
      <c r="T9" s="119"/>
    </row>
    <row r="10" spans="1:23" ht="20.100000000000001" customHeight="1" x14ac:dyDescent="0.25">
      <c r="A10" s="162">
        <v>4</v>
      </c>
      <c r="B10" s="279" t="str">
        <f>IF('Frais de personnel'!B9="","",'Frais de personnel'!B9)</f>
        <v/>
      </c>
      <c r="C10" s="279" t="str">
        <f>IF('Frais de personnel'!C9="","",'Frais de personnel'!C9)</f>
        <v/>
      </c>
      <c r="D10" s="279" t="str">
        <f>IF('Frais de personnel'!D9="","",'Frais de personnel'!D9)</f>
        <v/>
      </c>
      <c r="E10" s="279" t="str">
        <f>IF('Frais de personnel'!E9="","",'Frais de personnel'!E9)</f>
        <v/>
      </c>
      <c r="F10" s="279" t="str">
        <f>IF('Frais de personnel'!F9="","",'Frais de personnel'!F9)</f>
        <v/>
      </c>
      <c r="G10" s="279" t="str">
        <f>IF('Frais de personnel'!G9="","",'Frais de personnel'!G9)</f>
        <v/>
      </c>
      <c r="H10" s="279" t="str">
        <f>IF('Frais de personnel'!H9="","",'Frais de personnel'!H9)</f>
        <v/>
      </c>
      <c r="I10" s="279" t="str">
        <f>IF('Frais de personnel'!I9="","",'Frais de personnel'!I9)</f>
        <v/>
      </c>
      <c r="J10" s="279" t="str">
        <f>IF('Frais de personnel'!J9="","",'Frais de personnel'!J9)</f>
        <v/>
      </c>
      <c r="K10" s="254"/>
      <c r="L10" s="109"/>
      <c r="M10" s="109"/>
      <c r="N10" s="178" t="str">
        <f t="shared" si="0"/>
        <v/>
      </c>
      <c r="O10" s="259" t="str">
        <f t="shared" si="1"/>
        <v/>
      </c>
      <c r="P10" s="264" t="str">
        <f t="shared" si="5"/>
        <v/>
      </c>
      <c r="Q10" s="179" t="str">
        <f t="shared" si="2"/>
        <v/>
      </c>
      <c r="R10" s="266" t="str">
        <f t="shared" si="3"/>
        <v/>
      </c>
      <c r="S10" s="262" t="str">
        <f t="shared" si="4"/>
        <v/>
      </c>
      <c r="T10" s="119"/>
    </row>
    <row r="11" spans="1:23" ht="20.100000000000001" customHeight="1" x14ac:dyDescent="0.25">
      <c r="A11" s="162">
        <v>5</v>
      </c>
      <c r="B11" s="279" t="str">
        <f>IF('Frais de personnel'!B10="","",'Frais de personnel'!B10)</f>
        <v/>
      </c>
      <c r="C11" s="279" t="str">
        <f>IF('Frais de personnel'!C10="","",'Frais de personnel'!C10)</f>
        <v/>
      </c>
      <c r="D11" s="279" t="str">
        <f>IF('Frais de personnel'!D10="","",'Frais de personnel'!D10)</f>
        <v/>
      </c>
      <c r="E11" s="279" t="str">
        <f>IF('Frais de personnel'!E10="","",'Frais de personnel'!E10)</f>
        <v/>
      </c>
      <c r="F11" s="279" t="str">
        <f>IF('Frais de personnel'!F10="","",'Frais de personnel'!F10)</f>
        <v/>
      </c>
      <c r="G11" s="279" t="str">
        <f>IF('Frais de personnel'!G10="","",'Frais de personnel'!G10)</f>
        <v/>
      </c>
      <c r="H11" s="279" t="str">
        <f>IF('Frais de personnel'!H10="","",'Frais de personnel'!H10)</f>
        <v/>
      </c>
      <c r="I11" s="279" t="str">
        <f>IF('Frais de personnel'!I10="","",'Frais de personnel'!I10)</f>
        <v/>
      </c>
      <c r="J11" s="279" t="str">
        <f>IF('Frais de personnel'!J10="","",'Frais de personnel'!J10)</f>
        <v/>
      </c>
      <c r="K11" s="254"/>
      <c r="L11" s="109"/>
      <c r="M11" s="109"/>
      <c r="N11" s="178" t="str">
        <f t="shared" si="0"/>
        <v/>
      </c>
      <c r="O11" s="259" t="str">
        <f t="shared" si="1"/>
        <v/>
      </c>
      <c r="P11" s="264" t="str">
        <f t="shared" si="5"/>
        <v/>
      </c>
      <c r="Q11" s="179" t="str">
        <f t="shared" si="2"/>
        <v/>
      </c>
      <c r="R11" s="266" t="str">
        <f t="shared" si="3"/>
        <v/>
      </c>
      <c r="S11" s="262" t="str">
        <f t="shared" si="4"/>
        <v/>
      </c>
      <c r="T11" s="119"/>
    </row>
    <row r="12" spans="1:23" ht="20.100000000000001" customHeight="1" x14ac:dyDescent="0.25">
      <c r="A12" s="162">
        <v>6</v>
      </c>
      <c r="B12" s="279" t="str">
        <f>IF('Frais de personnel'!B11="","",'Frais de personnel'!B11)</f>
        <v/>
      </c>
      <c r="C12" s="279" t="str">
        <f>IF('Frais de personnel'!C11="","",'Frais de personnel'!C11)</f>
        <v/>
      </c>
      <c r="D12" s="279" t="str">
        <f>IF('Frais de personnel'!D11="","",'Frais de personnel'!D11)</f>
        <v/>
      </c>
      <c r="E12" s="279" t="str">
        <f>IF('Frais de personnel'!E11="","",'Frais de personnel'!E11)</f>
        <v/>
      </c>
      <c r="F12" s="279" t="str">
        <f>IF('Frais de personnel'!F11="","",'Frais de personnel'!F11)</f>
        <v/>
      </c>
      <c r="G12" s="279" t="str">
        <f>IF('Frais de personnel'!G11="","",'Frais de personnel'!G11)</f>
        <v/>
      </c>
      <c r="H12" s="279" t="str">
        <f>IF('Frais de personnel'!H11="","",'Frais de personnel'!H11)</f>
        <v/>
      </c>
      <c r="I12" s="279" t="str">
        <f>IF('Frais de personnel'!I11="","",'Frais de personnel'!I11)</f>
        <v/>
      </c>
      <c r="J12" s="279" t="str">
        <f>IF('Frais de personnel'!J11="","",'Frais de personnel'!J11)</f>
        <v/>
      </c>
      <c r="K12" s="254"/>
      <c r="L12" s="109"/>
      <c r="M12" s="109"/>
      <c r="N12" s="178" t="str">
        <f t="shared" si="0"/>
        <v/>
      </c>
      <c r="O12" s="259" t="str">
        <f t="shared" si="1"/>
        <v/>
      </c>
      <c r="P12" s="264" t="str">
        <f t="shared" si="5"/>
        <v/>
      </c>
      <c r="Q12" s="179" t="str">
        <f t="shared" si="2"/>
        <v/>
      </c>
      <c r="R12" s="266" t="str">
        <f t="shared" si="3"/>
        <v/>
      </c>
      <c r="S12" s="262" t="str">
        <f t="shared" si="4"/>
        <v/>
      </c>
      <c r="T12" s="119"/>
    </row>
    <row r="13" spans="1:23" ht="20.100000000000001" customHeight="1" x14ac:dyDescent="0.25">
      <c r="A13" s="162">
        <v>7</v>
      </c>
      <c r="B13" s="279" t="str">
        <f>IF('Frais de personnel'!B12="","",'Frais de personnel'!B12)</f>
        <v/>
      </c>
      <c r="C13" s="279" t="str">
        <f>IF('Frais de personnel'!C12="","",'Frais de personnel'!C12)</f>
        <v/>
      </c>
      <c r="D13" s="279" t="str">
        <f>IF('Frais de personnel'!D12="","",'Frais de personnel'!D12)</f>
        <v/>
      </c>
      <c r="E13" s="279" t="str">
        <f>IF('Frais de personnel'!E12="","",'Frais de personnel'!E12)</f>
        <v/>
      </c>
      <c r="F13" s="279" t="str">
        <f>IF('Frais de personnel'!F12="","",'Frais de personnel'!F12)</f>
        <v/>
      </c>
      <c r="G13" s="279" t="str">
        <f>IF('Frais de personnel'!G12="","",'Frais de personnel'!G12)</f>
        <v/>
      </c>
      <c r="H13" s="279" t="str">
        <f>IF('Frais de personnel'!H12="","",'Frais de personnel'!H12)</f>
        <v/>
      </c>
      <c r="I13" s="279" t="str">
        <f>IF('Frais de personnel'!I12="","",'Frais de personnel'!I12)</f>
        <v/>
      </c>
      <c r="J13" s="279" t="str">
        <f>IF('Frais de personnel'!J12="","",'Frais de personnel'!J12)</f>
        <v/>
      </c>
      <c r="K13" s="254"/>
      <c r="L13" s="109"/>
      <c r="M13" s="109"/>
      <c r="N13" s="178" t="str">
        <f t="shared" si="0"/>
        <v/>
      </c>
      <c r="O13" s="259" t="str">
        <f t="shared" si="1"/>
        <v/>
      </c>
      <c r="P13" s="264" t="str">
        <f t="shared" si="5"/>
        <v/>
      </c>
      <c r="Q13" s="179" t="str">
        <f t="shared" si="2"/>
        <v/>
      </c>
      <c r="R13" s="266" t="str">
        <f t="shared" si="3"/>
        <v/>
      </c>
      <c r="S13" s="262" t="str">
        <f t="shared" si="4"/>
        <v/>
      </c>
      <c r="T13" s="119"/>
    </row>
    <row r="14" spans="1:23" ht="20.100000000000001" customHeight="1" x14ac:dyDescent="0.25">
      <c r="A14" s="162">
        <v>8</v>
      </c>
      <c r="B14" s="279" t="str">
        <f>IF('Frais de personnel'!B13="","",'Frais de personnel'!B13)</f>
        <v/>
      </c>
      <c r="C14" s="279" t="str">
        <f>IF('Frais de personnel'!C13="","",'Frais de personnel'!C13)</f>
        <v/>
      </c>
      <c r="D14" s="279" t="str">
        <f>IF('Frais de personnel'!D13="","",'Frais de personnel'!D13)</f>
        <v/>
      </c>
      <c r="E14" s="279" t="str">
        <f>IF('Frais de personnel'!E13="","",'Frais de personnel'!E13)</f>
        <v/>
      </c>
      <c r="F14" s="279" t="str">
        <f>IF('Frais de personnel'!F13="","",'Frais de personnel'!F13)</f>
        <v/>
      </c>
      <c r="G14" s="279" t="str">
        <f>IF('Frais de personnel'!G13="","",'Frais de personnel'!G13)</f>
        <v/>
      </c>
      <c r="H14" s="279" t="str">
        <f>IF('Frais de personnel'!H13="","",'Frais de personnel'!H13)</f>
        <v/>
      </c>
      <c r="I14" s="279" t="str">
        <f>IF('Frais de personnel'!I13="","",'Frais de personnel'!I13)</f>
        <v/>
      </c>
      <c r="J14" s="279" t="str">
        <f>IF('Frais de personnel'!J13="","",'Frais de personnel'!J13)</f>
        <v/>
      </c>
      <c r="K14" s="254"/>
      <c r="L14" s="109"/>
      <c r="M14" s="109"/>
      <c r="N14" s="178" t="str">
        <f t="shared" si="0"/>
        <v/>
      </c>
      <c r="O14" s="259" t="str">
        <f t="shared" si="1"/>
        <v/>
      </c>
      <c r="P14" s="264" t="str">
        <f t="shared" si="5"/>
        <v/>
      </c>
      <c r="Q14" s="179" t="str">
        <f t="shared" si="2"/>
        <v/>
      </c>
      <c r="R14" s="266" t="str">
        <f t="shared" si="3"/>
        <v/>
      </c>
      <c r="S14" s="262" t="str">
        <f t="shared" si="4"/>
        <v/>
      </c>
      <c r="T14" s="119"/>
    </row>
    <row r="15" spans="1:23" ht="20.100000000000001" customHeight="1" x14ac:dyDescent="0.25">
      <c r="A15" s="162">
        <v>9</v>
      </c>
      <c r="B15" s="279" t="str">
        <f>IF('Frais de personnel'!B14="","",'Frais de personnel'!B14)</f>
        <v/>
      </c>
      <c r="C15" s="279" t="str">
        <f>IF('Frais de personnel'!C14="","",'Frais de personnel'!C14)</f>
        <v/>
      </c>
      <c r="D15" s="279" t="str">
        <f>IF('Frais de personnel'!D14="","",'Frais de personnel'!D14)</f>
        <v/>
      </c>
      <c r="E15" s="279" t="str">
        <f>IF('Frais de personnel'!E14="","",'Frais de personnel'!E14)</f>
        <v/>
      </c>
      <c r="F15" s="279" t="str">
        <f>IF('Frais de personnel'!F14="","",'Frais de personnel'!F14)</f>
        <v/>
      </c>
      <c r="G15" s="279" t="str">
        <f>IF('Frais de personnel'!G14="","",'Frais de personnel'!G14)</f>
        <v/>
      </c>
      <c r="H15" s="279" t="str">
        <f>IF('Frais de personnel'!H14="","",'Frais de personnel'!H14)</f>
        <v/>
      </c>
      <c r="I15" s="279" t="str">
        <f>IF('Frais de personnel'!I14="","",'Frais de personnel'!I14)</f>
        <v/>
      </c>
      <c r="J15" s="279" t="str">
        <f>IF('Frais de personnel'!J14="","",'Frais de personnel'!J14)</f>
        <v/>
      </c>
      <c r="K15" s="254"/>
      <c r="L15" s="109"/>
      <c r="M15" s="109"/>
      <c r="N15" s="178" t="str">
        <f t="shared" si="0"/>
        <v/>
      </c>
      <c r="O15" s="259" t="str">
        <f t="shared" si="1"/>
        <v/>
      </c>
      <c r="P15" s="264" t="str">
        <f t="shared" si="5"/>
        <v/>
      </c>
      <c r="Q15" s="179" t="str">
        <f t="shared" si="2"/>
        <v/>
      </c>
      <c r="R15" s="266" t="str">
        <f t="shared" si="3"/>
        <v/>
      </c>
      <c r="S15" s="262" t="str">
        <f t="shared" si="4"/>
        <v/>
      </c>
      <c r="T15" s="119"/>
    </row>
    <row r="16" spans="1:23" ht="20.100000000000001" customHeight="1" x14ac:dyDescent="0.25">
      <c r="A16" s="162">
        <v>10</v>
      </c>
      <c r="B16" s="279" t="str">
        <f>IF('Frais de personnel'!B15="","",'Frais de personnel'!B15)</f>
        <v/>
      </c>
      <c r="C16" s="279" t="str">
        <f>IF('Frais de personnel'!C15="","",'Frais de personnel'!C15)</f>
        <v/>
      </c>
      <c r="D16" s="279" t="str">
        <f>IF('Frais de personnel'!D15="","",'Frais de personnel'!D15)</f>
        <v/>
      </c>
      <c r="E16" s="279" t="str">
        <f>IF('Frais de personnel'!E15="","",'Frais de personnel'!E15)</f>
        <v/>
      </c>
      <c r="F16" s="279" t="str">
        <f>IF('Frais de personnel'!F15="","",'Frais de personnel'!F15)</f>
        <v/>
      </c>
      <c r="G16" s="279" t="str">
        <f>IF('Frais de personnel'!G15="","",'Frais de personnel'!G15)</f>
        <v/>
      </c>
      <c r="H16" s="279" t="str">
        <f>IF('Frais de personnel'!H15="","",'Frais de personnel'!H15)</f>
        <v/>
      </c>
      <c r="I16" s="279" t="str">
        <f>IF('Frais de personnel'!I15="","",'Frais de personnel'!I15)</f>
        <v/>
      </c>
      <c r="J16" s="279" t="str">
        <f>IF('Frais de personnel'!J15="","",'Frais de personnel'!J15)</f>
        <v/>
      </c>
      <c r="K16" s="254"/>
      <c r="L16" s="109"/>
      <c r="M16" s="109"/>
      <c r="N16" s="178" t="str">
        <f t="shared" si="0"/>
        <v/>
      </c>
      <c r="O16" s="259" t="str">
        <f t="shared" si="1"/>
        <v/>
      </c>
      <c r="P16" s="264" t="str">
        <f t="shared" si="5"/>
        <v/>
      </c>
      <c r="Q16" s="179" t="str">
        <f t="shared" si="2"/>
        <v/>
      </c>
      <c r="R16" s="266" t="str">
        <f t="shared" si="3"/>
        <v/>
      </c>
      <c r="S16" s="262" t="str">
        <f t="shared" si="4"/>
        <v/>
      </c>
      <c r="T16" s="119"/>
    </row>
    <row r="17" spans="1:20" ht="20.100000000000001" customHeight="1" x14ac:dyDescent="0.25">
      <c r="A17" s="162">
        <v>11</v>
      </c>
      <c r="B17" s="279" t="str">
        <f>IF('Frais de personnel'!B16="","",'Frais de personnel'!B16)</f>
        <v/>
      </c>
      <c r="C17" s="279" t="str">
        <f>IF('Frais de personnel'!C16="","",'Frais de personnel'!C16)</f>
        <v/>
      </c>
      <c r="D17" s="279" t="str">
        <f>IF('Frais de personnel'!D16="","",'Frais de personnel'!D16)</f>
        <v/>
      </c>
      <c r="E17" s="279" t="str">
        <f>IF('Frais de personnel'!E16="","",'Frais de personnel'!E16)</f>
        <v/>
      </c>
      <c r="F17" s="279" t="str">
        <f>IF('Frais de personnel'!F16="","",'Frais de personnel'!F16)</f>
        <v/>
      </c>
      <c r="G17" s="279" t="str">
        <f>IF('Frais de personnel'!G16="","",'Frais de personnel'!G16)</f>
        <v/>
      </c>
      <c r="H17" s="279" t="str">
        <f>IF('Frais de personnel'!H16="","",'Frais de personnel'!H16)</f>
        <v/>
      </c>
      <c r="I17" s="279" t="str">
        <f>IF('Frais de personnel'!I16="","",'Frais de personnel'!I16)</f>
        <v/>
      </c>
      <c r="J17" s="279" t="str">
        <f>IF('Frais de personnel'!J16="","",'Frais de personnel'!J16)</f>
        <v/>
      </c>
      <c r="K17" s="254"/>
      <c r="L17" s="109"/>
      <c r="M17" s="109"/>
      <c r="N17" s="178" t="str">
        <f t="shared" si="0"/>
        <v/>
      </c>
      <c r="O17" s="259" t="str">
        <f t="shared" si="1"/>
        <v/>
      </c>
      <c r="P17" s="264" t="str">
        <f t="shared" si="5"/>
        <v/>
      </c>
      <c r="Q17" s="179" t="str">
        <f t="shared" si="2"/>
        <v/>
      </c>
      <c r="R17" s="266" t="str">
        <f t="shared" si="3"/>
        <v/>
      </c>
      <c r="S17" s="262" t="str">
        <f t="shared" si="4"/>
        <v/>
      </c>
      <c r="T17" s="119"/>
    </row>
    <row r="18" spans="1:20" ht="20.100000000000001" customHeight="1" x14ac:dyDescent="0.25">
      <c r="A18" s="162">
        <v>12</v>
      </c>
      <c r="B18" s="279" t="str">
        <f>IF('Frais de personnel'!B17="","",'Frais de personnel'!B17)</f>
        <v/>
      </c>
      <c r="C18" s="279" t="str">
        <f>IF('Frais de personnel'!C17="","",'Frais de personnel'!C17)</f>
        <v/>
      </c>
      <c r="D18" s="279" t="str">
        <f>IF('Frais de personnel'!D17="","",'Frais de personnel'!D17)</f>
        <v/>
      </c>
      <c r="E18" s="279" t="str">
        <f>IF('Frais de personnel'!E17="","",'Frais de personnel'!E17)</f>
        <v/>
      </c>
      <c r="F18" s="279" t="str">
        <f>IF('Frais de personnel'!F17="","",'Frais de personnel'!F17)</f>
        <v/>
      </c>
      <c r="G18" s="279" t="str">
        <f>IF('Frais de personnel'!G17="","",'Frais de personnel'!G17)</f>
        <v/>
      </c>
      <c r="H18" s="279" t="str">
        <f>IF('Frais de personnel'!H17="","",'Frais de personnel'!H17)</f>
        <v/>
      </c>
      <c r="I18" s="279" t="str">
        <f>IF('Frais de personnel'!I17="","",'Frais de personnel'!I17)</f>
        <v/>
      </c>
      <c r="J18" s="279" t="str">
        <f>IF('Frais de personnel'!J17="","",'Frais de personnel'!J17)</f>
        <v/>
      </c>
      <c r="K18" s="254"/>
      <c r="L18" s="109"/>
      <c r="M18" s="109"/>
      <c r="N18" s="178" t="str">
        <f t="shared" si="0"/>
        <v/>
      </c>
      <c r="O18" s="259" t="str">
        <f t="shared" si="1"/>
        <v/>
      </c>
      <c r="P18" s="264" t="str">
        <f t="shared" si="5"/>
        <v/>
      </c>
      <c r="Q18" s="179" t="str">
        <f t="shared" si="2"/>
        <v/>
      </c>
      <c r="R18" s="266" t="str">
        <f t="shared" si="3"/>
        <v/>
      </c>
      <c r="S18" s="262" t="str">
        <f t="shared" si="4"/>
        <v/>
      </c>
      <c r="T18" s="119"/>
    </row>
    <row r="19" spans="1:20" ht="20.100000000000001" customHeight="1" x14ac:dyDescent="0.25">
      <c r="A19" s="162">
        <v>13</v>
      </c>
      <c r="B19" s="279" t="str">
        <f>IF('Frais de personnel'!B18="","",'Frais de personnel'!B18)</f>
        <v/>
      </c>
      <c r="C19" s="279" t="str">
        <f>IF('Frais de personnel'!C18="","",'Frais de personnel'!C18)</f>
        <v/>
      </c>
      <c r="D19" s="279" t="str">
        <f>IF('Frais de personnel'!D18="","",'Frais de personnel'!D18)</f>
        <v/>
      </c>
      <c r="E19" s="279" t="str">
        <f>IF('Frais de personnel'!E18="","",'Frais de personnel'!E18)</f>
        <v/>
      </c>
      <c r="F19" s="279" t="str">
        <f>IF('Frais de personnel'!F18="","",'Frais de personnel'!F18)</f>
        <v/>
      </c>
      <c r="G19" s="279" t="str">
        <f>IF('Frais de personnel'!G18="","",'Frais de personnel'!G18)</f>
        <v/>
      </c>
      <c r="H19" s="279" t="str">
        <f>IF('Frais de personnel'!H18="","",'Frais de personnel'!H18)</f>
        <v/>
      </c>
      <c r="I19" s="279" t="str">
        <f>IF('Frais de personnel'!I18="","",'Frais de personnel'!I18)</f>
        <v/>
      </c>
      <c r="J19" s="279" t="str">
        <f>IF('Frais de personnel'!J18="","",'Frais de personnel'!J18)</f>
        <v/>
      </c>
      <c r="K19" s="254"/>
      <c r="L19" s="109"/>
      <c r="M19" s="109"/>
      <c r="N19" s="178" t="str">
        <f t="shared" si="0"/>
        <v/>
      </c>
      <c r="O19" s="259" t="str">
        <f t="shared" si="1"/>
        <v/>
      </c>
      <c r="P19" s="264" t="str">
        <f t="shared" si="5"/>
        <v/>
      </c>
      <c r="Q19" s="179" t="str">
        <f t="shared" si="2"/>
        <v/>
      </c>
      <c r="R19" s="266" t="str">
        <f t="shared" si="3"/>
        <v/>
      </c>
      <c r="S19" s="262" t="str">
        <f t="shared" si="4"/>
        <v/>
      </c>
      <c r="T19" s="119"/>
    </row>
    <row r="20" spans="1:20" ht="20.100000000000001" customHeight="1" x14ac:dyDescent="0.25">
      <c r="A20" s="162">
        <v>14</v>
      </c>
      <c r="B20" s="279" t="str">
        <f>IF('Frais de personnel'!B19="","",'Frais de personnel'!B19)</f>
        <v/>
      </c>
      <c r="C20" s="279" t="str">
        <f>IF('Frais de personnel'!C19="","",'Frais de personnel'!C19)</f>
        <v/>
      </c>
      <c r="D20" s="279" t="str">
        <f>IF('Frais de personnel'!D19="","",'Frais de personnel'!D19)</f>
        <v/>
      </c>
      <c r="E20" s="279" t="str">
        <f>IF('Frais de personnel'!E19="","",'Frais de personnel'!E19)</f>
        <v/>
      </c>
      <c r="F20" s="279" t="str">
        <f>IF('Frais de personnel'!F19="","",'Frais de personnel'!F19)</f>
        <v/>
      </c>
      <c r="G20" s="279" t="str">
        <f>IF('Frais de personnel'!G19="","",'Frais de personnel'!G19)</f>
        <v/>
      </c>
      <c r="H20" s="279" t="str">
        <f>IF('Frais de personnel'!H19="","",'Frais de personnel'!H19)</f>
        <v/>
      </c>
      <c r="I20" s="279" t="str">
        <f>IF('Frais de personnel'!I19="","",'Frais de personnel'!I19)</f>
        <v/>
      </c>
      <c r="J20" s="279" t="str">
        <f>IF('Frais de personnel'!J19="","",'Frais de personnel'!J19)</f>
        <v/>
      </c>
      <c r="K20" s="254"/>
      <c r="L20" s="109"/>
      <c r="M20" s="109"/>
      <c r="N20" s="178" t="str">
        <f t="shared" si="0"/>
        <v/>
      </c>
      <c r="O20" s="259" t="str">
        <f t="shared" si="1"/>
        <v/>
      </c>
      <c r="P20" s="264" t="str">
        <f t="shared" si="5"/>
        <v/>
      </c>
      <c r="Q20" s="179" t="str">
        <f t="shared" si="2"/>
        <v/>
      </c>
      <c r="R20" s="266" t="str">
        <f t="shared" si="3"/>
        <v/>
      </c>
      <c r="S20" s="262" t="str">
        <f t="shared" si="4"/>
        <v/>
      </c>
      <c r="T20" s="119"/>
    </row>
    <row r="21" spans="1:20" ht="20.100000000000001" customHeight="1" x14ac:dyDescent="0.25">
      <c r="A21" s="162">
        <v>15</v>
      </c>
      <c r="B21" s="279" t="str">
        <f>IF('Frais de personnel'!B20="","",'Frais de personnel'!B20)</f>
        <v/>
      </c>
      <c r="C21" s="279" t="str">
        <f>IF('Frais de personnel'!C20="","",'Frais de personnel'!C20)</f>
        <v/>
      </c>
      <c r="D21" s="279" t="str">
        <f>IF('Frais de personnel'!D20="","",'Frais de personnel'!D20)</f>
        <v/>
      </c>
      <c r="E21" s="279" t="str">
        <f>IF('Frais de personnel'!E20="","",'Frais de personnel'!E20)</f>
        <v/>
      </c>
      <c r="F21" s="279" t="str">
        <f>IF('Frais de personnel'!F20="","",'Frais de personnel'!F20)</f>
        <v/>
      </c>
      <c r="G21" s="279" t="str">
        <f>IF('Frais de personnel'!G20="","",'Frais de personnel'!G20)</f>
        <v/>
      </c>
      <c r="H21" s="279" t="str">
        <f>IF('Frais de personnel'!H20="","",'Frais de personnel'!H20)</f>
        <v/>
      </c>
      <c r="I21" s="279" t="str">
        <f>IF('Frais de personnel'!I20="","",'Frais de personnel'!I20)</f>
        <v/>
      </c>
      <c r="J21" s="279" t="str">
        <f>IF('Frais de personnel'!J20="","",'Frais de personnel'!J20)</f>
        <v/>
      </c>
      <c r="K21" s="254"/>
      <c r="L21" s="109"/>
      <c r="M21" s="109"/>
      <c r="N21" s="178" t="str">
        <f t="shared" si="0"/>
        <v/>
      </c>
      <c r="O21" s="259" t="str">
        <f t="shared" si="1"/>
        <v/>
      </c>
      <c r="P21" s="264" t="str">
        <f t="shared" si="5"/>
        <v/>
      </c>
      <c r="Q21" s="179" t="str">
        <f t="shared" si="2"/>
        <v/>
      </c>
      <c r="R21" s="266" t="str">
        <f t="shared" si="3"/>
        <v/>
      </c>
      <c r="S21" s="262" t="str">
        <f t="shared" si="4"/>
        <v/>
      </c>
      <c r="T21" s="119"/>
    </row>
    <row r="22" spans="1:20" ht="20.100000000000001" customHeight="1" x14ac:dyDescent="0.25">
      <c r="A22" s="162">
        <v>16</v>
      </c>
      <c r="B22" s="279" t="str">
        <f>IF('Frais de personnel'!B21="","",'Frais de personnel'!B21)</f>
        <v/>
      </c>
      <c r="C22" s="279" t="str">
        <f>IF('Frais de personnel'!C21="","",'Frais de personnel'!C21)</f>
        <v/>
      </c>
      <c r="D22" s="279" t="str">
        <f>IF('Frais de personnel'!D21="","",'Frais de personnel'!D21)</f>
        <v/>
      </c>
      <c r="E22" s="279" t="str">
        <f>IF('Frais de personnel'!E21="","",'Frais de personnel'!E21)</f>
        <v/>
      </c>
      <c r="F22" s="279" t="str">
        <f>IF('Frais de personnel'!F21="","",'Frais de personnel'!F21)</f>
        <v/>
      </c>
      <c r="G22" s="279" t="str">
        <f>IF('Frais de personnel'!G21="","",'Frais de personnel'!G21)</f>
        <v/>
      </c>
      <c r="H22" s="279" t="str">
        <f>IF('Frais de personnel'!H21="","",'Frais de personnel'!H21)</f>
        <v/>
      </c>
      <c r="I22" s="279" t="str">
        <f>IF('Frais de personnel'!I21="","",'Frais de personnel'!I21)</f>
        <v/>
      </c>
      <c r="J22" s="279" t="str">
        <f>IF('Frais de personnel'!J21="","",'Frais de personnel'!J21)</f>
        <v/>
      </c>
      <c r="K22" s="254"/>
      <c r="L22" s="109"/>
      <c r="M22" s="109"/>
      <c r="N22" s="178" t="str">
        <f t="shared" si="0"/>
        <v/>
      </c>
      <c r="O22" s="259" t="str">
        <f t="shared" si="1"/>
        <v/>
      </c>
      <c r="P22" s="264" t="str">
        <f t="shared" si="5"/>
        <v/>
      </c>
      <c r="Q22" s="179" t="str">
        <f t="shared" si="2"/>
        <v/>
      </c>
      <c r="R22" s="266" t="str">
        <f t="shared" si="3"/>
        <v/>
      </c>
      <c r="S22" s="262" t="str">
        <f t="shared" si="4"/>
        <v/>
      </c>
      <c r="T22" s="119"/>
    </row>
    <row r="23" spans="1:20" ht="20.100000000000001" customHeight="1" x14ac:dyDescent="0.25">
      <c r="A23" s="162">
        <v>17</v>
      </c>
      <c r="B23" s="279" t="str">
        <f>IF('Frais de personnel'!B22="","",'Frais de personnel'!B22)</f>
        <v/>
      </c>
      <c r="C23" s="279" t="str">
        <f>IF('Frais de personnel'!C22="","",'Frais de personnel'!C22)</f>
        <v/>
      </c>
      <c r="D23" s="279" t="str">
        <f>IF('Frais de personnel'!D22="","",'Frais de personnel'!D22)</f>
        <v/>
      </c>
      <c r="E23" s="279" t="str">
        <f>IF('Frais de personnel'!E22="","",'Frais de personnel'!E22)</f>
        <v/>
      </c>
      <c r="F23" s="279" t="str">
        <f>IF('Frais de personnel'!F22="","",'Frais de personnel'!F22)</f>
        <v/>
      </c>
      <c r="G23" s="279" t="str">
        <f>IF('Frais de personnel'!G22="","",'Frais de personnel'!G22)</f>
        <v/>
      </c>
      <c r="H23" s="279" t="str">
        <f>IF('Frais de personnel'!H22="","",'Frais de personnel'!H22)</f>
        <v/>
      </c>
      <c r="I23" s="279" t="str">
        <f>IF('Frais de personnel'!I22="","",'Frais de personnel'!I22)</f>
        <v/>
      </c>
      <c r="J23" s="279" t="str">
        <f>IF('Frais de personnel'!J22="","",'Frais de personnel'!J22)</f>
        <v/>
      </c>
      <c r="K23" s="254"/>
      <c r="L23" s="109"/>
      <c r="M23" s="109"/>
      <c r="N23" s="178" t="str">
        <f t="shared" si="0"/>
        <v/>
      </c>
      <c r="O23" s="259" t="str">
        <f t="shared" si="1"/>
        <v/>
      </c>
      <c r="P23" s="264" t="str">
        <f t="shared" si="5"/>
        <v/>
      </c>
      <c r="Q23" s="179" t="str">
        <f t="shared" si="2"/>
        <v/>
      </c>
      <c r="R23" s="266" t="str">
        <f t="shared" si="3"/>
        <v/>
      </c>
      <c r="S23" s="262" t="str">
        <f t="shared" si="4"/>
        <v/>
      </c>
      <c r="T23" s="119"/>
    </row>
    <row r="24" spans="1:20" ht="20.100000000000001" customHeight="1" x14ac:dyDescent="0.25">
      <c r="A24" s="162">
        <v>18</v>
      </c>
      <c r="B24" s="279" t="str">
        <f>IF('Frais de personnel'!B23="","",'Frais de personnel'!B23)</f>
        <v/>
      </c>
      <c r="C24" s="279" t="str">
        <f>IF('Frais de personnel'!C23="","",'Frais de personnel'!C23)</f>
        <v/>
      </c>
      <c r="D24" s="279" t="str">
        <f>IF('Frais de personnel'!D23="","",'Frais de personnel'!D23)</f>
        <v/>
      </c>
      <c r="E24" s="279" t="str">
        <f>IF('Frais de personnel'!E23="","",'Frais de personnel'!E23)</f>
        <v/>
      </c>
      <c r="F24" s="279" t="str">
        <f>IF('Frais de personnel'!F23="","",'Frais de personnel'!F23)</f>
        <v/>
      </c>
      <c r="G24" s="279" t="str">
        <f>IF('Frais de personnel'!G23="","",'Frais de personnel'!G23)</f>
        <v/>
      </c>
      <c r="H24" s="279" t="str">
        <f>IF('Frais de personnel'!H23="","",'Frais de personnel'!H23)</f>
        <v/>
      </c>
      <c r="I24" s="279" t="str">
        <f>IF('Frais de personnel'!I23="","",'Frais de personnel'!I23)</f>
        <v/>
      </c>
      <c r="J24" s="279" t="str">
        <f>IF('Frais de personnel'!J23="","",'Frais de personnel'!J23)</f>
        <v/>
      </c>
      <c r="K24" s="254"/>
      <c r="L24" s="109"/>
      <c r="M24" s="109"/>
      <c r="N24" s="178" t="str">
        <f t="shared" si="0"/>
        <v/>
      </c>
      <c r="O24" s="259" t="str">
        <f t="shared" si="1"/>
        <v/>
      </c>
      <c r="P24" s="264" t="str">
        <f t="shared" si="5"/>
        <v/>
      </c>
      <c r="Q24" s="179" t="str">
        <f t="shared" si="2"/>
        <v/>
      </c>
      <c r="R24" s="266" t="str">
        <f t="shared" si="3"/>
        <v/>
      </c>
      <c r="S24" s="262" t="str">
        <f t="shared" si="4"/>
        <v/>
      </c>
      <c r="T24" s="119"/>
    </row>
    <row r="25" spans="1:20" ht="20.100000000000001" customHeight="1" x14ac:dyDescent="0.25">
      <c r="A25" s="162">
        <v>19</v>
      </c>
      <c r="B25" s="279" t="str">
        <f>IF('Frais de personnel'!B24="","",'Frais de personnel'!B24)</f>
        <v/>
      </c>
      <c r="C25" s="279" t="str">
        <f>IF('Frais de personnel'!C24="","",'Frais de personnel'!C24)</f>
        <v/>
      </c>
      <c r="D25" s="279" t="str">
        <f>IF('Frais de personnel'!D24="","",'Frais de personnel'!D24)</f>
        <v/>
      </c>
      <c r="E25" s="279" t="str">
        <f>IF('Frais de personnel'!E24="","",'Frais de personnel'!E24)</f>
        <v/>
      </c>
      <c r="F25" s="279" t="str">
        <f>IF('Frais de personnel'!F24="","",'Frais de personnel'!F24)</f>
        <v/>
      </c>
      <c r="G25" s="279" t="str">
        <f>IF('Frais de personnel'!G24="","",'Frais de personnel'!G24)</f>
        <v/>
      </c>
      <c r="H25" s="279" t="str">
        <f>IF('Frais de personnel'!H24="","",'Frais de personnel'!H24)</f>
        <v/>
      </c>
      <c r="I25" s="279" t="str">
        <f>IF('Frais de personnel'!I24="","",'Frais de personnel'!I24)</f>
        <v/>
      </c>
      <c r="J25" s="279" t="str">
        <f>IF('Frais de personnel'!J24="","",'Frais de personnel'!J24)</f>
        <v/>
      </c>
      <c r="K25" s="254"/>
      <c r="L25" s="109"/>
      <c r="M25" s="109"/>
      <c r="N25" s="178" t="str">
        <f t="shared" si="0"/>
        <v/>
      </c>
      <c r="O25" s="259" t="str">
        <f t="shared" si="1"/>
        <v/>
      </c>
      <c r="P25" s="264" t="str">
        <f t="shared" si="5"/>
        <v/>
      </c>
      <c r="Q25" s="179" t="str">
        <f t="shared" si="2"/>
        <v/>
      </c>
      <c r="R25" s="266" t="str">
        <f t="shared" si="3"/>
        <v/>
      </c>
      <c r="S25" s="262" t="str">
        <f t="shared" si="4"/>
        <v/>
      </c>
      <c r="T25" s="119"/>
    </row>
    <row r="26" spans="1:20" ht="20.100000000000001" customHeight="1" x14ac:dyDescent="0.25">
      <c r="A26" s="162">
        <v>20</v>
      </c>
      <c r="B26" s="279" t="str">
        <f>IF('Frais de personnel'!B25="","",'Frais de personnel'!B25)</f>
        <v/>
      </c>
      <c r="C26" s="279" t="str">
        <f>IF('Frais de personnel'!C25="","",'Frais de personnel'!C25)</f>
        <v/>
      </c>
      <c r="D26" s="279" t="str">
        <f>IF('Frais de personnel'!D25="","",'Frais de personnel'!D25)</f>
        <v/>
      </c>
      <c r="E26" s="279" t="str">
        <f>IF('Frais de personnel'!E25="","",'Frais de personnel'!E25)</f>
        <v/>
      </c>
      <c r="F26" s="279" t="str">
        <f>IF('Frais de personnel'!F25="","",'Frais de personnel'!F25)</f>
        <v/>
      </c>
      <c r="G26" s="279" t="str">
        <f>IF('Frais de personnel'!G25="","",'Frais de personnel'!G25)</f>
        <v/>
      </c>
      <c r="H26" s="279" t="str">
        <f>IF('Frais de personnel'!H25="","",'Frais de personnel'!H25)</f>
        <v/>
      </c>
      <c r="I26" s="279" t="str">
        <f>IF('Frais de personnel'!I25="","",'Frais de personnel'!I25)</f>
        <v/>
      </c>
      <c r="J26" s="279" t="str">
        <f>IF('Frais de personnel'!J25="","",'Frais de personnel'!J25)</f>
        <v/>
      </c>
      <c r="K26" s="254"/>
      <c r="L26" s="109"/>
      <c r="M26" s="109"/>
      <c r="N26" s="178" t="str">
        <f t="shared" si="0"/>
        <v/>
      </c>
      <c r="O26" s="259" t="str">
        <f t="shared" si="1"/>
        <v/>
      </c>
      <c r="P26" s="264" t="str">
        <f t="shared" si="5"/>
        <v/>
      </c>
      <c r="Q26" s="179" t="str">
        <f t="shared" si="2"/>
        <v/>
      </c>
      <c r="R26" s="266" t="str">
        <f t="shared" si="3"/>
        <v/>
      </c>
      <c r="S26" s="262" t="str">
        <f t="shared" si="4"/>
        <v/>
      </c>
      <c r="T26" s="119"/>
    </row>
    <row r="27" spans="1:20" ht="20.100000000000001" customHeight="1" x14ac:dyDescent="0.25">
      <c r="A27" s="162">
        <v>21</v>
      </c>
      <c r="B27" s="279" t="str">
        <f>IF('Frais de personnel'!B26="","",'Frais de personnel'!B26)</f>
        <v/>
      </c>
      <c r="C27" s="279" t="str">
        <f>IF('Frais de personnel'!C26="","",'Frais de personnel'!C26)</f>
        <v/>
      </c>
      <c r="D27" s="279" t="str">
        <f>IF('Frais de personnel'!D26="","",'Frais de personnel'!D26)</f>
        <v/>
      </c>
      <c r="E27" s="279" t="str">
        <f>IF('Frais de personnel'!E26="","",'Frais de personnel'!E26)</f>
        <v/>
      </c>
      <c r="F27" s="279" t="str">
        <f>IF('Frais de personnel'!F26="","",'Frais de personnel'!F26)</f>
        <v/>
      </c>
      <c r="G27" s="279" t="str">
        <f>IF('Frais de personnel'!G26="","",'Frais de personnel'!G26)</f>
        <v/>
      </c>
      <c r="H27" s="279" t="str">
        <f>IF('Frais de personnel'!H26="","",'Frais de personnel'!H26)</f>
        <v/>
      </c>
      <c r="I27" s="279" t="str">
        <f>IF('Frais de personnel'!I26="","",'Frais de personnel'!I26)</f>
        <v/>
      </c>
      <c r="J27" s="279" t="str">
        <f>IF('Frais de personnel'!J26="","",'Frais de personnel'!J26)</f>
        <v/>
      </c>
      <c r="K27" s="254"/>
      <c r="L27" s="109"/>
      <c r="M27" s="109"/>
      <c r="N27" s="178" t="str">
        <f t="shared" si="0"/>
        <v/>
      </c>
      <c r="O27" s="259" t="str">
        <f t="shared" si="1"/>
        <v/>
      </c>
      <c r="P27" s="264" t="str">
        <f t="shared" si="5"/>
        <v/>
      </c>
      <c r="Q27" s="179" t="str">
        <f t="shared" si="2"/>
        <v/>
      </c>
      <c r="R27" s="266" t="str">
        <f t="shared" si="3"/>
        <v/>
      </c>
      <c r="S27" s="262" t="str">
        <f t="shared" si="4"/>
        <v/>
      </c>
      <c r="T27" s="119"/>
    </row>
    <row r="28" spans="1:20" ht="20.100000000000001" customHeight="1" x14ac:dyDescent="0.25">
      <c r="A28" s="162">
        <v>22</v>
      </c>
      <c r="B28" s="279" t="str">
        <f>IF('Frais de personnel'!B27="","",'Frais de personnel'!B27)</f>
        <v/>
      </c>
      <c r="C28" s="279" t="str">
        <f>IF('Frais de personnel'!C27="","",'Frais de personnel'!C27)</f>
        <v/>
      </c>
      <c r="D28" s="279" t="str">
        <f>IF('Frais de personnel'!D27="","",'Frais de personnel'!D27)</f>
        <v/>
      </c>
      <c r="E28" s="279" t="str">
        <f>IF('Frais de personnel'!E27="","",'Frais de personnel'!E27)</f>
        <v/>
      </c>
      <c r="F28" s="279" t="str">
        <f>IF('Frais de personnel'!F27="","",'Frais de personnel'!F27)</f>
        <v/>
      </c>
      <c r="G28" s="279" t="str">
        <f>IF('Frais de personnel'!G27="","",'Frais de personnel'!G27)</f>
        <v/>
      </c>
      <c r="H28" s="279" t="str">
        <f>IF('Frais de personnel'!H27="","",'Frais de personnel'!H27)</f>
        <v/>
      </c>
      <c r="I28" s="279" t="str">
        <f>IF('Frais de personnel'!I27="","",'Frais de personnel'!I27)</f>
        <v/>
      </c>
      <c r="J28" s="279" t="str">
        <f>IF('Frais de personnel'!J27="","",'Frais de personnel'!J27)</f>
        <v/>
      </c>
      <c r="K28" s="254"/>
      <c r="L28" s="109"/>
      <c r="M28" s="109"/>
      <c r="N28" s="178" t="str">
        <f t="shared" si="0"/>
        <v/>
      </c>
      <c r="O28" s="259" t="str">
        <f t="shared" si="1"/>
        <v/>
      </c>
      <c r="P28" s="264" t="str">
        <f t="shared" si="5"/>
        <v/>
      </c>
      <c r="Q28" s="179" t="str">
        <f t="shared" si="2"/>
        <v/>
      </c>
      <c r="R28" s="266" t="str">
        <f t="shared" si="3"/>
        <v/>
      </c>
      <c r="S28" s="262" t="str">
        <f t="shared" si="4"/>
        <v/>
      </c>
      <c r="T28" s="119"/>
    </row>
    <row r="29" spans="1:20" ht="20.100000000000001" customHeight="1" x14ac:dyDescent="0.25">
      <c r="A29" s="162">
        <v>23</v>
      </c>
      <c r="B29" s="279" t="str">
        <f>IF('Frais de personnel'!B28="","",'Frais de personnel'!B28)</f>
        <v/>
      </c>
      <c r="C29" s="279" t="str">
        <f>IF('Frais de personnel'!C28="","",'Frais de personnel'!C28)</f>
        <v/>
      </c>
      <c r="D29" s="279" t="str">
        <f>IF('Frais de personnel'!D28="","",'Frais de personnel'!D28)</f>
        <v/>
      </c>
      <c r="E29" s="279" t="str">
        <f>IF('Frais de personnel'!E28="","",'Frais de personnel'!E28)</f>
        <v/>
      </c>
      <c r="F29" s="279" t="str">
        <f>IF('Frais de personnel'!F28="","",'Frais de personnel'!F28)</f>
        <v/>
      </c>
      <c r="G29" s="279" t="str">
        <f>IF('Frais de personnel'!G28="","",'Frais de personnel'!G28)</f>
        <v/>
      </c>
      <c r="H29" s="279" t="str">
        <f>IF('Frais de personnel'!H28="","",'Frais de personnel'!H28)</f>
        <v/>
      </c>
      <c r="I29" s="279" t="str">
        <f>IF('Frais de personnel'!I28="","",'Frais de personnel'!I28)</f>
        <v/>
      </c>
      <c r="J29" s="279" t="str">
        <f>IF('Frais de personnel'!J28="","",'Frais de personnel'!J28)</f>
        <v/>
      </c>
      <c r="K29" s="254"/>
      <c r="L29" s="109"/>
      <c r="M29" s="109"/>
      <c r="N29" s="178" t="str">
        <f t="shared" si="0"/>
        <v/>
      </c>
      <c r="O29" s="259" t="str">
        <f t="shared" si="1"/>
        <v/>
      </c>
      <c r="P29" s="264" t="str">
        <f t="shared" si="5"/>
        <v/>
      </c>
      <c r="Q29" s="179" t="str">
        <f t="shared" si="2"/>
        <v/>
      </c>
      <c r="R29" s="266" t="str">
        <f t="shared" si="3"/>
        <v/>
      </c>
      <c r="S29" s="262" t="str">
        <f t="shared" si="4"/>
        <v/>
      </c>
      <c r="T29" s="119"/>
    </row>
    <row r="30" spans="1:20" ht="20.100000000000001" customHeight="1" x14ac:dyDescent="0.25">
      <c r="A30" s="162">
        <v>24</v>
      </c>
      <c r="B30" s="279" t="str">
        <f>IF('Frais de personnel'!B29="","",'Frais de personnel'!B29)</f>
        <v/>
      </c>
      <c r="C30" s="279" t="str">
        <f>IF('Frais de personnel'!C29="","",'Frais de personnel'!C29)</f>
        <v/>
      </c>
      <c r="D30" s="279" t="str">
        <f>IF('Frais de personnel'!D29="","",'Frais de personnel'!D29)</f>
        <v/>
      </c>
      <c r="E30" s="279" t="str">
        <f>IF('Frais de personnel'!E29="","",'Frais de personnel'!E29)</f>
        <v/>
      </c>
      <c r="F30" s="279" t="str">
        <f>IF('Frais de personnel'!F29="","",'Frais de personnel'!F29)</f>
        <v/>
      </c>
      <c r="G30" s="279" t="str">
        <f>IF('Frais de personnel'!G29="","",'Frais de personnel'!G29)</f>
        <v/>
      </c>
      <c r="H30" s="279" t="str">
        <f>IF('Frais de personnel'!H29="","",'Frais de personnel'!H29)</f>
        <v/>
      </c>
      <c r="I30" s="279" t="str">
        <f>IF('Frais de personnel'!I29="","",'Frais de personnel'!I29)</f>
        <v/>
      </c>
      <c r="J30" s="279" t="str">
        <f>IF('Frais de personnel'!J29="","",'Frais de personnel'!J29)</f>
        <v/>
      </c>
      <c r="K30" s="254"/>
      <c r="L30" s="109"/>
      <c r="M30" s="109"/>
      <c r="N30" s="178" t="str">
        <f t="shared" si="0"/>
        <v/>
      </c>
      <c r="O30" s="259" t="str">
        <f t="shared" si="1"/>
        <v/>
      </c>
      <c r="P30" s="264" t="str">
        <f t="shared" si="5"/>
        <v/>
      </c>
      <c r="Q30" s="179" t="str">
        <f t="shared" si="2"/>
        <v/>
      </c>
      <c r="R30" s="266" t="str">
        <f t="shared" si="3"/>
        <v/>
      </c>
      <c r="S30" s="262" t="str">
        <f t="shared" si="4"/>
        <v/>
      </c>
      <c r="T30" s="119"/>
    </row>
    <row r="31" spans="1:20" ht="20.100000000000001" customHeight="1" x14ac:dyDescent="0.25">
      <c r="A31" s="162">
        <v>25</v>
      </c>
      <c r="B31" s="279" t="str">
        <f>IF('Frais de personnel'!B30="","",'Frais de personnel'!B30)</f>
        <v/>
      </c>
      <c r="C31" s="279" t="str">
        <f>IF('Frais de personnel'!C30="","",'Frais de personnel'!C30)</f>
        <v/>
      </c>
      <c r="D31" s="279" t="str">
        <f>IF('Frais de personnel'!D30="","",'Frais de personnel'!D30)</f>
        <v/>
      </c>
      <c r="E31" s="279" t="str">
        <f>IF('Frais de personnel'!E30="","",'Frais de personnel'!E30)</f>
        <v/>
      </c>
      <c r="F31" s="279" t="str">
        <f>IF('Frais de personnel'!F30="","",'Frais de personnel'!F30)</f>
        <v/>
      </c>
      <c r="G31" s="279" t="str">
        <f>IF('Frais de personnel'!G30="","",'Frais de personnel'!G30)</f>
        <v/>
      </c>
      <c r="H31" s="279" t="str">
        <f>IF('Frais de personnel'!H30="","",'Frais de personnel'!H30)</f>
        <v/>
      </c>
      <c r="I31" s="279" t="str">
        <f>IF('Frais de personnel'!I30="","",'Frais de personnel'!I30)</f>
        <v/>
      </c>
      <c r="J31" s="279" t="str">
        <f>IF('Frais de personnel'!J30="","",'Frais de personnel'!J30)</f>
        <v/>
      </c>
      <c r="K31" s="254"/>
      <c r="L31" s="109"/>
      <c r="M31" s="109"/>
      <c r="N31" s="178" t="str">
        <f t="shared" si="0"/>
        <v/>
      </c>
      <c r="O31" s="259" t="str">
        <f t="shared" si="1"/>
        <v/>
      </c>
      <c r="P31" s="264" t="str">
        <f t="shared" si="5"/>
        <v/>
      </c>
      <c r="Q31" s="179" t="str">
        <f t="shared" si="2"/>
        <v/>
      </c>
      <c r="R31" s="266" t="str">
        <f t="shared" si="3"/>
        <v/>
      </c>
      <c r="S31" s="262" t="str">
        <f t="shared" si="4"/>
        <v/>
      </c>
      <c r="T31" s="119"/>
    </row>
    <row r="32" spans="1:20" ht="20.100000000000001" customHeight="1" x14ac:dyDescent="0.25">
      <c r="A32" s="162">
        <v>26</v>
      </c>
      <c r="B32" s="279" t="str">
        <f>IF('Frais de personnel'!B31="","",'Frais de personnel'!B31)</f>
        <v/>
      </c>
      <c r="C32" s="279" t="str">
        <f>IF('Frais de personnel'!C31="","",'Frais de personnel'!C31)</f>
        <v/>
      </c>
      <c r="D32" s="279" t="str">
        <f>IF('Frais de personnel'!D31="","",'Frais de personnel'!D31)</f>
        <v/>
      </c>
      <c r="E32" s="279" t="str">
        <f>IF('Frais de personnel'!E31="","",'Frais de personnel'!E31)</f>
        <v/>
      </c>
      <c r="F32" s="279" t="str">
        <f>IF('Frais de personnel'!F31="","",'Frais de personnel'!F31)</f>
        <v/>
      </c>
      <c r="G32" s="279" t="str">
        <f>IF('Frais de personnel'!G31="","",'Frais de personnel'!G31)</f>
        <v/>
      </c>
      <c r="H32" s="279" t="str">
        <f>IF('Frais de personnel'!H31="","",'Frais de personnel'!H31)</f>
        <v/>
      </c>
      <c r="I32" s="279" t="str">
        <f>IF('Frais de personnel'!I31="","",'Frais de personnel'!I31)</f>
        <v/>
      </c>
      <c r="J32" s="279" t="str">
        <f>IF('Frais de personnel'!J31="","",'Frais de personnel'!J31)</f>
        <v/>
      </c>
      <c r="K32" s="254"/>
      <c r="L32" s="109"/>
      <c r="M32" s="109"/>
      <c r="N32" s="178" t="str">
        <f t="shared" si="0"/>
        <v/>
      </c>
      <c r="O32" s="259" t="str">
        <f t="shared" si="1"/>
        <v/>
      </c>
      <c r="P32" s="264" t="str">
        <f t="shared" si="5"/>
        <v/>
      </c>
      <c r="Q32" s="179" t="str">
        <f t="shared" si="2"/>
        <v/>
      </c>
      <c r="R32" s="266" t="str">
        <f t="shared" si="3"/>
        <v/>
      </c>
      <c r="S32" s="262" t="str">
        <f t="shared" si="4"/>
        <v/>
      </c>
      <c r="T32" s="119"/>
    </row>
    <row r="33" spans="1:20" ht="20.100000000000001" customHeight="1" x14ac:dyDescent="0.25">
      <c r="A33" s="162">
        <v>27</v>
      </c>
      <c r="B33" s="279" t="str">
        <f>IF('Frais de personnel'!B32="","",'Frais de personnel'!B32)</f>
        <v/>
      </c>
      <c r="C33" s="279" t="str">
        <f>IF('Frais de personnel'!C32="","",'Frais de personnel'!C32)</f>
        <v/>
      </c>
      <c r="D33" s="279" t="str">
        <f>IF('Frais de personnel'!D32="","",'Frais de personnel'!D32)</f>
        <v/>
      </c>
      <c r="E33" s="279" t="str">
        <f>IF('Frais de personnel'!E32="","",'Frais de personnel'!E32)</f>
        <v/>
      </c>
      <c r="F33" s="279" t="str">
        <f>IF('Frais de personnel'!F32="","",'Frais de personnel'!F32)</f>
        <v/>
      </c>
      <c r="G33" s="279" t="str">
        <f>IF('Frais de personnel'!G32="","",'Frais de personnel'!G32)</f>
        <v/>
      </c>
      <c r="H33" s="279" t="str">
        <f>IF('Frais de personnel'!H32="","",'Frais de personnel'!H32)</f>
        <v/>
      </c>
      <c r="I33" s="279" t="str">
        <f>IF('Frais de personnel'!I32="","",'Frais de personnel'!I32)</f>
        <v/>
      </c>
      <c r="J33" s="279" t="str">
        <f>IF('Frais de personnel'!J32="","",'Frais de personnel'!J32)</f>
        <v/>
      </c>
      <c r="K33" s="254"/>
      <c r="L33" s="109"/>
      <c r="M33" s="109"/>
      <c r="N33" s="178" t="str">
        <f t="shared" si="0"/>
        <v/>
      </c>
      <c r="O33" s="259" t="str">
        <f t="shared" si="1"/>
        <v/>
      </c>
      <c r="P33" s="264" t="str">
        <f t="shared" si="5"/>
        <v/>
      </c>
      <c r="Q33" s="179" t="str">
        <f t="shared" si="2"/>
        <v/>
      </c>
      <c r="R33" s="266" t="str">
        <f t="shared" si="3"/>
        <v/>
      </c>
      <c r="S33" s="262" t="str">
        <f t="shared" si="4"/>
        <v/>
      </c>
      <c r="T33" s="119"/>
    </row>
    <row r="34" spans="1:20" ht="20.100000000000001" customHeight="1" x14ac:dyDescent="0.25">
      <c r="A34" s="162">
        <v>28</v>
      </c>
      <c r="B34" s="279" t="str">
        <f>IF('Frais de personnel'!B33="","",'Frais de personnel'!B33)</f>
        <v/>
      </c>
      <c r="C34" s="279" t="str">
        <f>IF('Frais de personnel'!C33="","",'Frais de personnel'!C33)</f>
        <v/>
      </c>
      <c r="D34" s="279" t="str">
        <f>IF('Frais de personnel'!D33="","",'Frais de personnel'!D33)</f>
        <v/>
      </c>
      <c r="E34" s="279" t="str">
        <f>IF('Frais de personnel'!E33="","",'Frais de personnel'!E33)</f>
        <v/>
      </c>
      <c r="F34" s="279" t="str">
        <f>IF('Frais de personnel'!F33="","",'Frais de personnel'!F33)</f>
        <v/>
      </c>
      <c r="G34" s="279" t="str">
        <f>IF('Frais de personnel'!G33="","",'Frais de personnel'!G33)</f>
        <v/>
      </c>
      <c r="H34" s="279" t="str">
        <f>IF('Frais de personnel'!H33="","",'Frais de personnel'!H33)</f>
        <v/>
      </c>
      <c r="I34" s="279" t="str">
        <f>IF('Frais de personnel'!I33="","",'Frais de personnel'!I33)</f>
        <v/>
      </c>
      <c r="J34" s="279" t="str">
        <f>IF('Frais de personnel'!J33="","",'Frais de personnel'!J33)</f>
        <v/>
      </c>
      <c r="K34" s="254"/>
      <c r="L34" s="109"/>
      <c r="M34" s="109"/>
      <c r="N34" s="178" t="str">
        <f t="shared" si="0"/>
        <v/>
      </c>
      <c r="O34" s="259" t="str">
        <f t="shared" si="1"/>
        <v/>
      </c>
      <c r="P34" s="264" t="str">
        <f t="shared" si="5"/>
        <v/>
      </c>
      <c r="Q34" s="179" t="str">
        <f t="shared" si="2"/>
        <v/>
      </c>
      <c r="R34" s="266" t="str">
        <f t="shared" si="3"/>
        <v/>
      </c>
      <c r="S34" s="262" t="str">
        <f t="shared" si="4"/>
        <v/>
      </c>
      <c r="T34" s="119"/>
    </row>
    <row r="35" spans="1:20" ht="20.100000000000001" customHeight="1" x14ac:dyDescent="0.25">
      <c r="A35" s="162">
        <v>29</v>
      </c>
      <c r="B35" s="279" t="str">
        <f>IF('Frais de personnel'!B34="","",'Frais de personnel'!B34)</f>
        <v/>
      </c>
      <c r="C35" s="279" t="str">
        <f>IF('Frais de personnel'!C34="","",'Frais de personnel'!C34)</f>
        <v/>
      </c>
      <c r="D35" s="279" t="str">
        <f>IF('Frais de personnel'!D34="","",'Frais de personnel'!D34)</f>
        <v/>
      </c>
      <c r="E35" s="279" t="str">
        <f>IF('Frais de personnel'!E34="","",'Frais de personnel'!E34)</f>
        <v/>
      </c>
      <c r="F35" s="279" t="str">
        <f>IF('Frais de personnel'!F34="","",'Frais de personnel'!F34)</f>
        <v/>
      </c>
      <c r="G35" s="279" t="str">
        <f>IF('Frais de personnel'!G34="","",'Frais de personnel'!G34)</f>
        <v/>
      </c>
      <c r="H35" s="279" t="str">
        <f>IF('Frais de personnel'!H34="","",'Frais de personnel'!H34)</f>
        <v/>
      </c>
      <c r="I35" s="279" t="str">
        <f>IF('Frais de personnel'!I34="","",'Frais de personnel'!I34)</f>
        <v/>
      </c>
      <c r="J35" s="279" t="str">
        <f>IF('Frais de personnel'!J34="","",'Frais de personnel'!J34)</f>
        <v/>
      </c>
      <c r="K35" s="254"/>
      <c r="L35" s="109"/>
      <c r="M35" s="109"/>
      <c r="N35" s="178" t="str">
        <f t="shared" si="0"/>
        <v/>
      </c>
      <c r="O35" s="259" t="str">
        <f t="shared" si="1"/>
        <v/>
      </c>
      <c r="P35" s="264" t="str">
        <f t="shared" si="5"/>
        <v/>
      </c>
      <c r="Q35" s="179" t="str">
        <f t="shared" si="2"/>
        <v/>
      </c>
      <c r="R35" s="266" t="str">
        <f t="shared" si="3"/>
        <v/>
      </c>
      <c r="S35" s="262" t="str">
        <f t="shared" si="4"/>
        <v/>
      </c>
      <c r="T35" s="119"/>
    </row>
    <row r="36" spans="1:20" ht="20.100000000000001" customHeight="1" x14ac:dyDescent="0.25">
      <c r="A36" s="162">
        <v>30</v>
      </c>
      <c r="B36" s="279" t="str">
        <f>IF('Frais de personnel'!B35="","",'Frais de personnel'!B35)</f>
        <v/>
      </c>
      <c r="C36" s="279" t="str">
        <f>IF('Frais de personnel'!C35="","",'Frais de personnel'!C35)</f>
        <v/>
      </c>
      <c r="D36" s="279" t="str">
        <f>IF('Frais de personnel'!D35="","",'Frais de personnel'!D35)</f>
        <v/>
      </c>
      <c r="E36" s="279" t="str">
        <f>IF('Frais de personnel'!E35="","",'Frais de personnel'!E35)</f>
        <v/>
      </c>
      <c r="F36" s="279" t="str">
        <f>IF('Frais de personnel'!F35="","",'Frais de personnel'!F35)</f>
        <v/>
      </c>
      <c r="G36" s="279" t="str">
        <f>IF('Frais de personnel'!G35="","",'Frais de personnel'!G35)</f>
        <v/>
      </c>
      <c r="H36" s="279" t="str">
        <f>IF('Frais de personnel'!H35="","",'Frais de personnel'!H35)</f>
        <v/>
      </c>
      <c r="I36" s="279" t="str">
        <f>IF('Frais de personnel'!I35="","",'Frais de personnel'!I35)</f>
        <v/>
      </c>
      <c r="J36" s="279" t="str">
        <f>IF('Frais de personnel'!J35="","",'Frais de personnel'!J35)</f>
        <v/>
      </c>
      <c r="K36" s="254"/>
      <c r="L36" s="109"/>
      <c r="M36" s="109"/>
      <c r="N36" s="178" t="str">
        <f t="shared" si="0"/>
        <v/>
      </c>
      <c r="O36" s="259" t="str">
        <f t="shared" si="1"/>
        <v/>
      </c>
      <c r="P36" s="264" t="str">
        <f t="shared" si="5"/>
        <v/>
      </c>
      <c r="Q36" s="179" t="str">
        <f t="shared" si="2"/>
        <v/>
      </c>
      <c r="R36" s="266" t="str">
        <f t="shared" si="3"/>
        <v/>
      </c>
      <c r="S36" s="262" t="str">
        <f t="shared" si="4"/>
        <v/>
      </c>
      <c r="T36" s="119"/>
    </row>
    <row r="37" spans="1:20" ht="20.100000000000001" customHeight="1" x14ac:dyDescent="0.25">
      <c r="A37" s="162">
        <v>31</v>
      </c>
      <c r="B37" s="279" t="str">
        <f>IF('Frais de personnel'!B36="","",'Frais de personnel'!B36)</f>
        <v/>
      </c>
      <c r="C37" s="279" t="str">
        <f>IF('Frais de personnel'!C36="","",'Frais de personnel'!C36)</f>
        <v/>
      </c>
      <c r="D37" s="279" t="str">
        <f>IF('Frais de personnel'!D36="","",'Frais de personnel'!D36)</f>
        <v/>
      </c>
      <c r="E37" s="279" t="str">
        <f>IF('Frais de personnel'!E36="","",'Frais de personnel'!E36)</f>
        <v/>
      </c>
      <c r="F37" s="279" t="str">
        <f>IF('Frais de personnel'!F36="","",'Frais de personnel'!F36)</f>
        <v/>
      </c>
      <c r="G37" s="279" t="str">
        <f>IF('Frais de personnel'!G36="","",'Frais de personnel'!G36)</f>
        <v/>
      </c>
      <c r="H37" s="279" t="str">
        <f>IF('Frais de personnel'!H36="","",'Frais de personnel'!H36)</f>
        <v/>
      </c>
      <c r="I37" s="279" t="str">
        <f>IF('Frais de personnel'!I36="","",'Frais de personnel'!I36)</f>
        <v/>
      </c>
      <c r="J37" s="279" t="str">
        <f>IF('Frais de personnel'!J36="","",'Frais de personnel'!J36)</f>
        <v/>
      </c>
      <c r="K37" s="254"/>
      <c r="L37" s="109"/>
      <c r="M37" s="109"/>
      <c r="N37" s="178" t="str">
        <f t="shared" si="0"/>
        <v/>
      </c>
      <c r="O37" s="259" t="str">
        <f t="shared" si="1"/>
        <v/>
      </c>
      <c r="P37" s="264" t="str">
        <f t="shared" si="5"/>
        <v/>
      </c>
      <c r="Q37" s="179" t="str">
        <f t="shared" si="2"/>
        <v/>
      </c>
      <c r="R37" s="266" t="str">
        <f t="shared" si="3"/>
        <v/>
      </c>
      <c r="S37" s="262" t="str">
        <f t="shared" si="4"/>
        <v/>
      </c>
      <c r="T37" s="119"/>
    </row>
    <row r="38" spans="1:20" ht="20.100000000000001" customHeight="1" x14ac:dyDescent="0.25">
      <c r="A38" s="162">
        <v>32</v>
      </c>
      <c r="B38" s="279" t="str">
        <f>IF('Frais de personnel'!B37="","",'Frais de personnel'!B37)</f>
        <v/>
      </c>
      <c r="C38" s="279" t="str">
        <f>IF('Frais de personnel'!C37="","",'Frais de personnel'!C37)</f>
        <v/>
      </c>
      <c r="D38" s="279" t="str">
        <f>IF('Frais de personnel'!D37="","",'Frais de personnel'!D37)</f>
        <v/>
      </c>
      <c r="E38" s="279" t="str">
        <f>IF('Frais de personnel'!E37="","",'Frais de personnel'!E37)</f>
        <v/>
      </c>
      <c r="F38" s="279" t="str">
        <f>IF('Frais de personnel'!F37="","",'Frais de personnel'!F37)</f>
        <v/>
      </c>
      <c r="G38" s="279" t="str">
        <f>IF('Frais de personnel'!G37="","",'Frais de personnel'!G37)</f>
        <v/>
      </c>
      <c r="H38" s="279" t="str">
        <f>IF('Frais de personnel'!H37="","",'Frais de personnel'!H37)</f>
        <v/>
      </c>
      <c r="I38" s="279" t="str">
        <f>IF('Frais de personnel'!I37="","",'Frais de personnel'!I37)</f>
        <v/>
      </c>
      <c r="J38" s="279" t="str">
        <f>IF('Frais de personnel'!J37="","",'Frais de personnel'!J37)</f>
        <v/>
      </c>
      <c r="K38" s="254"/>
      <c r="L38" s="109"/>
      <c r="M38" s="109"/>
      <c r="N38" s="178" t="str">
        <f t="shared" si="0"/>
        <v/>
      </c>
      <c r="O38" s="259" t="str">
        <f t="shared" si="1"/>
        <v/>
      </c>
      <c r="P38" s="264" t="str">
        <f t="shared" si="5"/>
        <v/>
      </c>
      <c r="Q38" s="179" t="str">
        <f t="shared" si="2"/>
        <v/>
      </c>
      <c r="R38" s="266" t="str">
        <f t="shared" si="3"/>
        <v/>
      </c>
      <c r="S38" s="262" t="str">
        <f t="shared" si="4"/>
        <v/>
      </c>
      <c r="T38" s="119"/>
    </row>
    <row r="39" spans="1:20" ht="20.100000000000001" customHeight="1" x14ac:dyDescent="0.25">
      <c r="A39" s="162">
        <v>33</v>
      </c>
      <c r="B39" s="279" t="str">
        <f>IF('Frais de personnel'!B38="","",'Frais de personnel'!B38)</f>
        <v/>
      </c>
      <c r="C39" s="279" t="str">
        <f>IF('Frais de personnel'!C38="","",'Frais de personnel'!C38)</f>
        <v/>
      </c>
      <c r="D39" s="279" t="str">
        <f>IF('Frais de personnel'!D38="","",'Frais de personnel'!D38)</f>
        <v/>
      </c>
      <c r="E39" s="279" t="str">
        <f>IF('Frais de personnel'!E38="","",'Frais de personnel'!E38)</f>
        <v/>
      </c>
      <c r="F39" s="279" t="str">
        <f>IF('Frais de personnel'!F38="","",'Frais de personnel'!F38)</f>
        <v/>
      </c>
      <c r="G39" s="279" t="str">
        <f>IF('Frais de personnel'!G38="","",'Frais de personnel'!G38)</f>
        <v/>
      </c>
      <c r="H39" s="279" t="str">
        <f>IF('Frais de personnel'!H38="","",'Frais de personnel'!H38)</f>
        <v/>
      </c>
      <c r="I39" s="279" t="str">
        <f>IF('Frais de personnel'!I38="","",'Frais de personnel'!I38)</f>
        <v/>
      </c>
      <c r="J39" s="279" t="str">
        <f>IF('Frais de personnel'!J38="","",'Frais de personnel'!J38)</f>
        <v/>
      </c>
      <c r="K39" s="254"/>
      <c r="L39" s="109"/>
      <c r="M39" s="109"/>
      <c r="N39" s="178" t="str">
        <f t="shared" si="0"/>
        <v/>
      </c>
      <c r="O39" s="259" t="str">
        <f t="shared" si="1"/>
        <v/>
      </c>
      <c r="P39" s="264" t="str">
        <f t="shared" si="5"/>
        <v/>
      </c>
      <c r="Q39" s="179" t="str">
        <f t="shared" si="2"/>
        <v/>
      </c>
      <c r="R39" s="266" t="str">
        <f t="shared" si="3"/>
        <v/>
      </c>
      <c r="S39" s="262" t="str">
        <f t="shared" si="4"/>
        <v/>
      </c>
      <c r="T39" s="119"/>
    </row>
    <row r="40" spans="1:20" ht="20.100000000000001" customHeight="1" x14ac:dyDescent="0.25">
      <c r="A40" s="162">
        <v>34</v>
      </c>
      <c r="B40" s="279" t="str">
        <f>IF('Frais de personnel'!B39="","",'Frais de personnel'!B39)</f>
        <v/>
      </c>
      <c r="C40" s="279" t="str">
        <f>IF('Frais de personnel'!C39="","",'Frais de personnel'!C39)</f>
        <v/>
      </c>
      <c r="D40" s="279" t="str">
        <f>IF('Frais de personnel'!D39="","",'Frais de personnel'!D39)</f>
        <v/>
      </c>
      <c r="E40" s="279" t="str">
        <f>IF('Frais de personnel'!E39="","",'Frais de personnel'!E39)</f>
        <v/>
      </c>
      <c r="F40" s="279" t="str">
        <f>IF('Frais de personnel'!F39="","",'Frais de personnel'!F39)</f>
        <v/>
      </c>
      <c r="G40" s="279" t="str">
        <f>IF('Frais de personnel'!G39="","",'Frais de personnel'!G39)</f>
        <v/>
      </c>
      <c r="H40" s="279" t="str">
        <f>IF('Frais de personnel'!H39="","",'Frais de personnel'!H39)</f>
        <v/>
      </c>
      <c r="I40" s="279" t="str">
        <f>IF('Frais de personnel'!I39="","",'Frais de personnel'!I39)</f>
        <v/>
      </c>
      <c r="J40" s="279" t="str">
        <f>IF('Frais de personnel'!J39="","",'Frais de personnel'!J39)</f>
        <v/>
      </c>
      <c r="K40" s="254"/>
      <c r="L40" s="109"/>
      <c r="M40" s="109"/>
      <c r="N40" s="178" t="str">
        <f t="shared" si="0"/>
        <v/>
      </c>
      <c r="O40" s="259" t="str">
        <f t="shared" si="1"/>
        <v/>
      </c>
      <c r="P40" s="264" t="str">
        <f t="shared" si="5"/>
        <v/>
      </c>
      <c r="Q40" s="179" t="str">
        <f t="shared" si="2"/>
        <v/>
      </c>
      <c r="R40" s="266" t="str">
        <f t="shared" si="3"/>
        <v/>
      </c>
      <c r="S40" s="262" t="str">
        <f t="shared" si="4"/>
        <v/>
      </c>
      <c r="T40" s="119"/>
    </row>
    <row r="41" spans="1:20" ht="20.100000000000001" customHeight="1" x14ac:dyDescent="0.25">
      <c r="A41" s="162">
        <v>35</v>
      </c>
      <c r="B41" s="279" t="str">
        <f>IF('Frais de personnel'!B40="","",'Frais de personnel'!B40)</f>
        <v/>
      </c>
      <c r="C41" s="279" t="str">
        <f>IF('Frais de personnel'!C40="","",'Frais de personnel'!C40)</f>
        <v/>
      </c>
      <c r="D41" s="279" t="str">
        <f>IF('Frais de personnel'!D40="","",'Frais de personnel'!D40)</f>
        <v/>
      </c>
      <c r="E41" s="279" t="str">
        <f>IF('Frais de personnel'!E40="","",'Frais de personnel'!E40)</f>
        <v/>
      </c>
      <c r="F41" s="279" t="str">
        <f>IF('Frais de personnel'!F40="","",'Frais de personnel'!F40)</f>
        <v/>
      </c>
      <c r="G41" s="279" t="str">
        <f>IF('Frais de personnel'!G40="","",'Frais de personnel'!G40)</f>
        <v/>
      </c>
      <c r="H41" s="279" t="str">
        <f>IF('Frais de personnel'!H40="","",'Frais de personnel'!H40)</f>
        <v/>
      </c>
      <c r="I41" s="279" t="str">
        <f>IF('Frais de personnel'!I40="","",'Frais de personnel'!I40)</f>
        <v/>
      </c>
      <c r="J41" s="279" t="str">
        <f>IF('Frais de personnel'!J40="","",'Frais de personnel'!J40)</f>
        <v/>
      </c>
      <c r="K41" s="254"/>
      <c r="L41" s="109"/>
      <c r="M41" s="109"/>
      <c r="N41" s="178" t="str">
        <f t="shared" si="0"/>
        <v/>
      </c>
      <c r="O41" s="259" t="str">
        <f t="shared" si="1"/>
        <v/>
      </c>
      <c r="P41" s="264" t="str">
        <f t="shared" si="5"/>
        <v/>
      </c>
      <c r="Q41" s="179" t="str">
        <f t="shared" si="2"/>
        <v/>
      </c>
      <c r="R41" s="266" t="str">
        <f t="shared" si="3"/>
        <v/>
      </c>
      <c r="S41" s="262" t="str">
        <f t="shared" si="4"/>
        <v/>
      </c>
      <c r="T41" s="119"/>
    </row>
    <row r="42" spans="1:20" ht="20.100000000000001" customHeight="1" x14ac:dyDescent="0.25">
      <c r="A42" s="162">
        <v>36</v>
      </c>
      <c r="B42" s="279" t="str">
        <f>IF('Frais de personnel'!B41="","",'Frais de personnel'!B41)</f>
        <v/>
      </c>
      <c r="C42" s="279" t="str">
        <f>IF('Frais de personnel'!C41="","",'Frais de personnel'!C41)</f>
        <v/>
      </c>
      <c r="D42" s="279" t="str">
        <f>IF('Frais de personnel'!D41="","",'Frais de personnel'!D41)</f>
        <v/>
      </c>
      <c r="E42" s="279" t="str">
        <f>IF('Frais de personnel'!E41="","",'Frais de personnel'!E41)</f>
        <v/>
      </c>
      <c r="F42" s="279" t="str">
        <f>IF('Frais de personnel'!F41="","",'Frais de personnel'!F41)</f>
        <v/>
      </c>
      <c r="G42" s="279" t="str">
        <f>IF('Frais de personnel'!G41="","",'Frais de personnel'!G41)</f>
        <v/>
      </c>
      <c r="H42" s="279" t="str">
        <f>IF('Frais de personnel'!H41="","",'Frais de personnel'!H41)</f>
        <v/>
      </c>
      <c r="I42" s="279" t="str">
        <f>IF('Frais de personnel'!I41="","",'Frais de personnel'!I41)</f>
        <v/>
      </c>
      <c r="J42" s="279" t="str">
        <f>IF('Frais de personnel'!J41="","",'Frais de personnel'!J41)</f>
        <v/>
      </c>
      <c r="K42" s="254"/>
      <c r="L42" s="109"/>
      <c r="M42" s="109"/>
      <c r="N42" s="178" t="str">
        <f t="shared" si="0"/>
        <v/>
      </c>
      <c r="O42" s="259" t="str">
        <f t="shared" si="1"/>
        <v/>
      </c>
      <c r="P42" s="264" t="str">
        <f t="shared" si="5"/>
        <v/>
      </c>
      <c r="Q42" s="179" t="str">
        <f t="shared" si="2"/>
        <v/>
      </c>
      <c r="R42" s="266" t="str">
        <f t="shared" si="3"/>
        <v/>
      </c>
      <c r="S42" s="262" t="str">
        <f t="shared" si="4"/>
        <v/>
      </c>
      <c r="T42" s="119"/>
    </row>
    <row r="43" spans="1:20" ht="20.100000000000001" customHeight="1" x14ac:dyDescent="0.25">
      <c r="A43" s="162">
        <v>37</v>
      </c>
      <c r="B43" s="279" t="str">
        <f>IF('Frais de personnel'!B42="","",'Frais de personnel'!B42)</f>
        <v/>
      </c>
      <c r="C43" s="279" t="str">
        <f>IF('Frais de personnel'!C42="","",'Frais de personnel'!C42)</f>
        <v/>
      </c>
      <c r="D43" s="279" t="str">
        <f>IF('Frais de personnel'!D42="","",'Frais de personnel'!D42)</f>
        <v/>
      </c>
      <c r="E43" s="279" t="str">
        <f>IF('Frais de personnel'!E42="","",'Frais de personnel'!E42)</f>
        <v/>
      </c>
      <c r="F43" s="279" t="str">
        <f>IF('Frais de personnel'!F42="","",'Frais de personnel'!F42)</f>
        <v/>
      </c>
      <c r="G43" s="279" t="str">
        <f>IF('Frais de personnel'!G42="","",'Frais de personnel'!G42)</f>
        <v/>
      </c>
      <c r="H43" s="279" t="str">
        <f>IF('Frais de personnel'!H42="","",'Frais de personnel'!H42)</f>
        <v/>
      </c>
      <c r="I43" s="279" t="str">
        <f>IF('Frais de personnel'!I42="","",'Frais de personnel'!I42)</f>
        <v/>
      </c>
      <c r="J43" s="279" t="str">
        <f>IF('Frais de personnel'!J42="","",'Frais de personnel'!J42)</f>
        <v/>
      </c>
      <c r="K43" s="254"/>
      <c r="L43" s="109"/>
      <c r="M43" s="109"/>
      <c r="N43" s="178" t="str">
        <f t="shared" si="0"/>
        <v/>
      </c>
      <c r="O43" s="259" t="str">
        <f t="shared" si="1"/>
        <v/>
      </c>
      <c r="P43" s="264" t="str">
        <f t="shared" si="5"/>
        <v/>
      </c>
      <c r="Q43" s="179" t="str">
        <f t="shared" si="2"/>
        <v/>
      </c>
      <c r="R43" s="266" t="str">
        <f t="shared" si="3"/>
        <v/>
      </c>
      <c r="S43" s="262" t="str">
        <f t="shared" si="4"/>
        <v/>
      </c>
      <c r="T43" s="119"/>
    </row>
    <row r="44" spans="1:20" ht="20.100000000000001" customHeight="1" x14ac:dyDescent="0.25">
      <c r="A44" s="162">
        <v>38</v>
      </c>
      <c r="B44" s="279" t="str">
        <f>IF('Frais de personnel'!B43="","",'Frais de personnel'!B43)</f>
        <v/>
      </c>
      <c r="C44" s="279" t="str">
        <f>IF('Frais de personnel'!C43="","",'Frais de personnel'!C43)</f>
        <v/>
      </c>
      <c r="D44" s="279" t="str">
        <f>IF('Frais de personnel'!D43="","",'Frais de personnel'!D43)</f>
        <v/>
      </c>
      <c r="E44" s="279" t="str">
        <f>IF('Frais de personnel'!E43="","",'Frais de personnel'!E43)</f>
        <v/>
      </c>
      <c r="F44" s="279" t="str">
        <f>IF('Frais de personnel'!F43="","",'Frais de personnel'!F43)</f>
        <v/>
      </c>
      <c r="G44" s="279" t="str">
        <f>IF('Frais de personnel'!G43="","",'Frais de personnel'!G43)</f>
        <v/>
      </c>
      <c r="H44" s="279" t="str">
        <f>IF('Frais de personnel'!H43="","",'Frais de personnel'!H43)</f>
        <v/>
      </c>
      <c r="I44" s="279" t="str">
        <f>IF('Frais de personnel'!I43="","",'Frais de personnel'!I43)</f>
        <v/>
      </c>
      <c r="J44" s="279" t="str">
        <f>IF('Frais de personnel'!J43="","",'Frais de personnel'!J43)</f>
        <v/>
      </c>
      <c r="K44" s="254"/>
      <c r="L44" s="109"/>
      <c r="M44" s="109"/>
      <c r="N44" s="178" t="str">
        <f t="shared" si="0"/>
        <v/>
      </c>
      <c r="O44" s="259" t="str">
        <f t="shared" si="1"/>
        <v/>
      </c>
      <c r="P44" s="264" t="str">
        <f t="shared" si="5"/>
        <v/>
      </c>
      <c r="Q44" s="179" t="str">
        <f t="shared" si="2"/>
        <v/>
      </c>
      <c r="R44" s="266" t="str">
        <f t="shared" si="3"/>
        <v/>
      </c>
      <c r="S44" s="262" t="str">
        <f t="shared" si="4"/>
        <v/>
      </c>
      <c r="T44" s="119"/>
    </row>
    <row r="45" spans="1:20" ht="20.100000000000001" customHeight="1" x14ac:dyDescent="0.25">
      <c r="A45" s="162">
        <v>39</v>
      </c>
      <c r="B45" s="279" t="str">
        <f>IF('Frais de personnel'!B44="","",'Frais de personnel'!B44)</f>
        <v/>
      </c>
      <c r="C45" s="279" t="str">
        <f>IF('Frais de personnel'!C44="","",'Frais de personnel'!C44)</f>
        <v/>
      </c>
      <c r="D45" s="279" t="str">
        <f>IF('Frais de personnel'!D44="","",'Frais de personnel'!D44)</f>
        <v/>
      </c>
      <c r="E45" s="279" t="str">
        <f>IF('Frais de personnel'!E44="","",'Frais de personnel'!E44)</f>
        <v/>
      </c>
      <c r="F45" s="279" t="str">
        <f>IF('Frais de personnel'!F44="","",'Frais de personnel'!F44)</f>
        <v/>
      </c>
      <c r="G45" s="279" t="str">
        <f>IF('Frais de personnel'!G44="","",'Frais de personnel'!G44)</f>
        <v/>
      </c>
      <c r="H45" s="279" t="str">
        <f>IF('Frais de personnel'!H44="","",'Frais de personnel'!H44)</f>
        <v/>
      </c>
      <c r="I45" s="279" t="str">
        <f>IF('Frais de personnel'!I44="","",'Frais de personnel'!I44)</f>
        <v/>
      </c>
      <c r="J45" s="279" t="str">
        <f>IF('Frais de personnel'!J44="","",'Frais de personnel'!J44)</f>
        <v/>
      </c>
      <c r="K45" s="254"/>
      <c r="L45" s="109"/>
      <c r="M45" s="109"/>
      <c r="N45" s="178" t="str">
        <f t="shared" si="0"/>
        <v/>
      </c>
      <c r="O45" s="259" t="str">
        <f t="shared" si="1"/>
        <v/>
      </c>
      <c r="P45" s="264" t="str">
        <f t="shared" si="5"/>
        <v/>
      </c>
      <c r="Q45" s="179" t="str">
        <f t="shared" si="2"/>
        <v/>
      </c>
      <c r="R45" s="266" t="str">
        <f t="shared" si="3"/>
        <v/>
      </c>
      <c r="S45" s="262" t="str">
        <f t="shared" si="4"/>
        <v/>
      </c>
      <c r="T45" s="119"/>
    </row>
    <row r="46" spans="1:20" ht="20.100000000000001" customHeight="1" x14ac:dyDescent="0.25">
      <c r="A46" s="162">
        <v>40</v>
      </c>
      <c r="B46" s="279" t="str">
        <f>IF('Frais de personnel'!B45="","",'Frais de personnel'!B45)</f>
        <v/>
      </c>
      <c r="C46" s="279" t="str">
        <f>IF('Frais de personnel'!C45="","",'Frais de personnel'!C45)</f>
        <v/>
      </c>
      <c r="D46" s="279" t="str">
        <f>IF('Frais de personnel'!D45="","",'Frais de personnel'!D45)</f>
        <v/>
      </c>
      <c r="E46" s="279" t="str">
        <f>IF('Frais de personnel'!E45="","",'Frais de personnel'!E45)</f>
        <v/>
      </c>
      <c r="F46" s="279" t="str">
        <f>IF('Frais de personnel'!F45="","",'Frais de personnel'!F45)</f>
        <v/>
      </c>
      <c r="G46" s="279" t="str">
        <f>IF('Frais de personnel'!G45="","",'Frais de personnel'!G45)</f>
        <v/>
      </c>
      <c r="H46" s="279" t="str">
        <f>IF('Frais de personnel'!H45="","",'Frais de personnel'!H45)</f>
        <v/>
      </c>
      <c r="I46" s="279" t="str">
        <f>IF('Frais de personnel'!I45="","",'Frais de personnel'!I45)</f>
        <v/>
      </c>
      <c r="J46" s="279" t="str">
        <f>IF('Frais de personnel'!J45="","",'Frais de personnel'!J45)</f>
        <v/>
      </c>
      <c r="K46" s="254"/>
      <c r="L46" s="109"/>
      <c r="M46" s="109"/>
      <c r="N46" s="178" t="str">
        <f t="shared" si="0"/>
        <v/>
      </c>
      <c r="O46" s="259" t="str">
        <f t="shared" si="1"/>
        <v/>
      </c>
      <c r="P46" s="264" t="str">
        <f t="shared" si="5"/>
        <v/>
      </c>
      <c r="Q46" s="179" t="str">
        <f t="shared" si="2"/>
        <v/>
      </c>
      <c r="R46" s="266" t="str">
        <f t="shared" si="3"/>
        <v/>
      </c>
      <c r="S46" s="262" t="str">
        <f t="shared" si="4"/>
        <v/>
      </c>
      <c r="T46" s="119"/>
    </row>
    <row r="47" spans="1:20" ht="20.100000000000001" customHeight="1" x14ac:dyDescent="0.25">
      <c r="A47" s="162">
        <v>41</v>
      </c>
      <c r="B47" s="279" t="str">
        <f>IF('Frais de personnel'!B46="","",'Frais de personnel'!B46)</f>
        <v/>
      </c>
      <c r="C47" s="279" t="str">
        <f>IF('Frais de personnel'!C46="","",'Frais de personnel'!C46)</f>
        <v/>
      </c>
      <c r="D47" s="279" t="str">
        <f>IF('Frais de personnel'!D46="","",'Frais de personnel'!D46)</f>
        <v/>
      </c>
      <c r="E47" s="279" t="str">
        <f>IF('Frais de personnel'!E46="","",'Frais de personnel'!E46)</f>
        <v/>
      </c>
      <c r="F47" s="279" t="str">
        <f>IF('Frais de personnel'!F46="","",'Frais de personnel'!F46)</f>
        <v/>
      </c>
      <c r="G47" s="279" t="str">
        <f>IF('Frais de personnel'!G46="","",'Frais de personnel'!G46)</f>
        <v/>
      </c>
      <c r="H47" s="279" t="str">
        <f>IF('Frais de personnel'!H46="","",'Frais de personnel'!H46)</f>
        <v/>
      </c>
      <c r="I47" s="279" t="str">
        <f>IF('Frais de personnel'!I46="","",'Frais de personnel'!I46)</f>
        <v/>
      </c>
      <c r="J47" s="279" t="str">
        <f>IF('Frais de personnel'!J46="","",'Frais de personnel'!J46)</f>
        <v/>
      </c>
      <c r="K47" s="254"/>
      <c r="L47" s="109"/>
      <c r="M47" s="109"/>
      <c r="N47" s="178" t="str">
        <f t="shared" si="0"/>
        <v/>
      </c>
      <c r="O47" s="259" t="str">
        <f t="shared" si="1"/>
        <v/>
      </c>
      <c r="P47" s="264" t="str">
        <f t="shared" si="5"/>
        <v/>
      </c>
      <c r="Q47" s="179" t="str">
        <f t="shared" si="2"/>
        <v/>
      </c>
      <c r="R47" s="266" t="str">
        <f t="shared" si="3"/>
        <v/>
      </c>
      <c r="S47" s="262" t="str">
        <f t="shared" si="4"/>
        <v/>
      </c>
      <c r="T47" s="119"/>
    </row>
    <row r="48" spans="1:20" ht="20.100000000000001" customHeight="1" x14ac:dyDescent="0.25">
      <c r="A48" s="162">
        <v>42</v>
      </c>
      <c r="B48" s="279" t="str">
        <f>IF('Frais de personnel'!B47="","",'Frais de personnel'!B47)</f>
        <v/>
      </c>
      <c r="C48" s="279" t="str">
        <f>IF('Frais de personnel'!C47="","",'Frais de personnel'!C47)</f>
        <v/>
      </c>
      <c r="D48" s="279" t="str">
        <f>IF('Frais de personnel'!D47="","",'Frais de personnel'!D47)</f>
        <v/>
      </c>
      <c r="E48" s="279" t="str">
        <f>IF('Frais de personnel'!E47="","",'Frais de personnel'!E47)</f>
        <v/>
      </c>
      <c r="F48" s="279" t="str">
        <f>IF('Frais de personnel'!F47="","",'Frais de personnel'!F47)</f>
        <v/>
      </c>
      <c r="G48" s="279" t="str">
        <f>IF('Frais de personnel'!G47="","",'Frais de personnel'!G47)</f>
        <v/>
      </c>
      <c r="H48" s="279" t="str">
        <f>IF('Frais de personnel'!H47="","",'Frais de personnel'!H47)</f>
        <v/>
      </c>
      <c r="I48" s="279" t="str">
        <f>IF('Frais de personnel'!I47="","",'Frais de personnel'!I47)</f>
        <v/>
      </c>
      <c r="J48" s="279" t="str">
        <f>IF('Frais de personnel'!J47="","",'Frais de personnel'!J47)</f>
        <v/>
      </c>
      <c r="K48" s="254"/>
      <c r="L48" s="109"/>
      <c r="M48" s="109"/>
      <c r="N48" s="178" t="str">
        <f t="shared" si="0"/>
        <v/>
      </c>
      <c r="O48" s="259" t="str">
        <f t="shared" si="1"/>
        <v/>
      </c>
      <c r="P48" s="264" t="str">
        <f t="shared" si="5"/>
        <v/>
      </c>
      <c r="Q48" s="179" t="str">
        <f t="shared" si="2"/>
        <v/>
      </c>
      <c r="R48" s="266" t="str">
        <f t="shared" si="3"/>
        <v/>
      </c>
      <c r="S48" s="262" t="str">
        <f t="shared" si="4"/>
        <v/>
      </c>
      <c r="T48" s="119"/>
    </row>
    <row r="49" spans="1:20" ht="20.100000000000001" customHeight="1" x14ac:dyDescent="0.25">
      <c r="A49" s="162">
        <v>43</v>
      </c>
      <c r="B49" s="279" t="str">
        <f>IF('Frais de personnel'!B48="","",'Frais de personnel'!B48)</f>
        <v/>
      </c>
      <c r="C49" s="279" t="str">
        <f>IF('Frais de personnel'!C48="","",'Frais de personnel'!C48)</f>
        <v/>
      </c>
      <c r="D49" s="279" t="str">
        <f>IF('Frais de personnel'!D48="","",'Frais de personnel'!D48)</f>
        <v/>
      </c>
      <c r="E49" s="279" t="str">
        <f>IF('Frais de personnel'!E48="","",'Frais de personnel'!E48)</f>
        <v/>
      </c>
      <c r="F49" s="279" t="str">
        <f>IF('Frais de personnel'!F48="","",'Frais de personnel'!F48)</f>
        <v/>
      </c>
      <c r="G49" s="279" t="str">
        <f>IF('Frais de personnel'!G48="","",'Frais de personnel'!G48)</f>
        <v/>
      </c>
      <c r="H49" s="279" t="str">
        <f>IF('Frais de personnel'!H48="","",'Frais de personnel'!H48)</f>
        <v/>
      </c>
      <c r="I49" s="279" t="str">
        <f>IF('Frais de personnel'!I48="","",'Frais de personnel'!I48)</f>
        <v/>
      </c>
      <c r="J49" s="279" t="str">
        <f>IF('Frais de personnel'!J48="","",'Frais de personnel'!J48)</f>
        <v/>
      </c>
      <c r="K49" s="254"/>
      <c r="L49" s="109"/>
      <c r="M49" s="109"/>
      <c r="N49" s="178" t="str">
        <f t="shared" si="0"/>
        <v/>
      </c>
      <c r="O49" s="259" t="str">
        <f t="shared" si="1"/>
        <v/>
      </c>
      <c r="P49" s="264" t="str">
        <f t="shared" si="5"/>
        <v/>
      </c>
      <c r="Q49" s="179" t="str">
        <f t="shared" si="2"/>
        <v/>
      </c>
      <c r="R49" s="266" t="str">
        <f t="shared" si="3"/>
        <v/>
      </c>
      <c r="S49" s="262" t="str">
        <f t="shared" si="4"/>
        <v/>
      </c>
      <c r="T49" s="119"/>
    </row>
    <row r="50" spans="1:20" ht="20.100000000000001" customHeight="1" x14ac:dyDescent="0.25">
      <c r="A50" s="162">
        <v>44</v>
      </c>
      <c r="B50" s="279" t="str">
        <f>IF('Frais de personnel'!B49="","",'Frais de personnel'!B49)</f>
        <v/>
      </c>
      <c r="C50" s="279" t="str">
        <f>IF('Frais de personnel'!C49="","",'Frais de personnel'!C49)</f>
        <v/>
      </c>
      <c r="D50" s="279" t="str">
        <f>IF('Frais de personnel'!D49="","",'Frais de personnel'!D49)</f>
        <v/>
      </c>
      <c r="E50" s="279" t="str">
        <f>IF('Frais de personnel'!E49="","",'Frais de personnel'!E49)</f>
        <v/>
      </c>
      <c r="F50" s="279" t="str">
        <f>IF('Frais de personnel'!F49="","",'Frais de personnel'!F49)</f>
        <v/>
      </c>
      <c r="G50" s="279" t="str">
        <f>IF('Frais de personnel'!G49="","",'Frais de personnel'!G49)</f>
        <v/>
      </c>
      <c r="H50" s="279" t="str">
        <f>IF('Frais de personnel'!H49="","",'Frais de personnel'!H49)</f>
        <v/>
      </c>
      <c r="I50" s="279" t="str">
        <f>IF('Frais de personnel'!I49="","",'Frais de personnel'!I49)</f>
        <v/>
      </c>
      <c r="J50" s="279" t="str">
        <f>IF('Frais de personnel'!J49="","",'Frais de personnel'!J49)</f>
        <v/>
      </c>
      <c r="K50" s="254"/>
      <c r="L50" s="109"/>
      <c r="M50" s="109"/>
      <c r="N50" s="178" t="str">
        <f t="shared" si="0"/>
        <v/>
      </c>
      <c r="O50" s="259" t="str">
        <f t="shared" si="1"/>
        <v/>
      </c>
      <c r="P50" s="264" t="str">
        <f t="shared" si="5"/>
        <v/>
      </c>
      <c r="Q50" s="179" t="str">
        <f t="shared" si="2"/>
        <v/>
      </c>
      <c r="R50" s="266" t="str">
        <f t="shared" si="3"/>
        <v/>
      </c>
      <c r="S50" s="262" t="str">
        <f t="shared" si="4"/>
        <v/>
      </c>
      <c r="T50" s="119"/>
    </row>
    <row r="51" spans="1:20" ht="20.100000000000001" customHeight="1" x14ac:dyDescent="0.25">
      <c r="A51" s="162">
        <v>45</v>
      </c>
      <c r="B51" s="279" t="str">
        <f>IF('Frais de personnel'!B50="","",'Frais de personnel'!B50)</f>
        <v/>
      </c>
      <c r="C51" s="279" t="str">
        <f>IF('Frais de personnel'!C50="","",'Frais de personnel'!C50)</f>
        <v/>
      </c>
      <c r="D51" s="279" t="str">
        <f>IF('Frais de personnel'!D50="","",'Frais de personnel'!D50)</f>
        <v/>
      </c>
      <c r="E51" s="279" t="str">
        <f>IF('Frais de personnel'!E50="","",'Frais de personnel'!E50)</f>
        <v/>
      </c>
      <c r="F51" s="279" t="str">
        <f>IF('Frais de personnel'!F50="","",'Frais de personnel'!F50)</f>
        <v/>
      </c>
      <c r="G51" s="279" t="str">
        <f>IF('Frais de personnel'!G50="","",'Frais de personnel'!G50)</f>
        <v/>
      </c>
      <c r="H51" s="279" t="str">
        <f>IF('Frais de personnel'!H50="","",'Frais de personnel'!H50)</f>
        <v/>
      </c>
      <c r="I51" s="279" t="str">
        <f>IF('Frais de personnel'!I50="","",'Frais de personnel'!I50)</f>
        <v/>
      </c>
      <c r="J51" s="279" t="str">
        <f>IF('Frais de personnel'!J50="","",'Frais de personnel'!J50)</f>
        <v/>
      </c>
      <c r="K51" s="254"/>
      <c r="L51" s="109"/>
      <c r="M51" s="109"/>
      <c r="N51" s="178" t="str">
        <f t="shared" si="0"/>
        <v/>
      </c>
      <c r="O51" s="259" t="str">
        <f t="shared" si="1"/>
        <v/>
      </c>
      <c r="P51" s="264" t="str">
        <f t="shared" si="5"/>
        <v/>
      </c>
      <c r="Q51" s="179" t="str">
        <f t="shared" si="2"/>
        <v/>
      </c>
      <c r="R51" s="266" t="str">
        <f t="shared" si="3"/>
        <v/>
      </c>
      <c r="S51" s="262" t="str">
        <f t="shared" si="4"/>
        <v/>
      </c>
      <c r="T51" s="119"/>
    </row>
    <row r="52" spans="1:20" ht="20.100000000000001" customHeight="1" x14ac:dyDescent="0.25">
      <c r="A52" s="162">
        <v>46</v>
      </c>
      <c r="B52" s="279" t="str">
        <f>IF('Frais de personnel'!B51="","",'Frais de personnel'!B51)</f>
        <v/>
      </c>
      <c r="C52" s="279" t="str">
        <f>IF('Frais de personnel'!C51="","",'Frais de personnel'!C51)</f>
        <v/>
      </c>
      <c r="D52" s="279" t="str">
        <f>IF('Frais de personnel'!D51="","",'Frais de personnel'!D51)</f>
        <v/>
      </c>
      <c r="E52" s="279" t="str">
        <f>IF('Frais de personnel'!E51="","",'Frais de personnel'!E51)</f>
        <v/>
      </c>
      <c r="F52" s="279" t="str">
        <f>IF('Frais de personnel'!F51="","",'Frais de personnel'!F51)</f>
        <v/>
      </c>
      <c r="G52" s="279" t="str">
        <f>IF('Frais de personnel'!G51="","",'Frais de personnel'!G51)</f>
        <v/>
      </c>
      <c r="H52" s="279" t="str">
        <f>IF('Frais de personnel'!H51="","",'Frais de personnel'!H51)</f>
        <v/>
      </c>
      <c r="I52" s="279" t="str">
        <f>IF('Frais de personnel'!I51="","",'Frais de personnel'!I51)</f>
        <v/>
      </c>
      <c r="J52" s="279" t="str">
        <f>IF('Frais de personnel'!J51="","",'Frais de personnel'!J51)</f>
        <v/>
      </c>
      <c r="K52" s="254"/>
      <c r="L52" s="109"/>
      <c r="M52" s="109"/>
      <c r="N52" s="178" t="str">
        <f t="shared" si="0"/>
        <v/>
      </c>
      <c r="O52" s="259" t="str">
        <f t="shared" si="1"/>
        <v/>
      </c>
      <c r="P52" s="264" t="str">
        <f t="shared" si="5"/>
        <v/>
      </c>
      <c r="Q52" s="179" t="str">
        <f t="shared" si="2"/>
        <v/>
      </c>
      <c r="R52" s="266" t="str">
        <f t="shared" si="3"/>
        <v/>
      </c>
      <c r="S52" s="262" t="str">
        <f t="shared" si="4"/>
        <v/>
      </c>
      <c r="T52" s="119"/>
    </row>
    <row r="53" spans="1:20" ht="20.100000000000001" customHeight="1" x14ac:dyDescent="0.25">
      <c r="A53" s="162">
        <v>47</v>
      </c>
      <c r="B53" s="279" t="str">
        <f>IF('Frais de personnel'!B52="","",'Frais de personnel'!B52)</f>
        <v/>
      </c>
      <c r="C53" s="279" t="str">
        <f>IF('Frais de personnel'!C52="","",'Frais de personnel'!C52)</f>
        <v/>
      </c>
      <c r="D53" s="279" t="str">
        <f>IF('Frais de personnel'!D52="","",'Frais de personnel'!D52)</f>
        <v/>
      </c>
      <c r="E53" s="279" t="str">
        <f>IF('Frais de personnel'!E52="","",'Frais de personnel'!E52)</f>
        <v/>
      </c>
      <c r="F53" s="279" t="str">
        <f>IF('Frais de personnel'!F52="","",'Frais de personnel'!F52)</f>
        <v/>
      </c>
      <c r="G53" s="279" t="str">
        <f>IF('Frais de personnel'!G52="","",'Frais de personnel'!G52)</f>
        <v/>
      </c>
      <c r="H53" s="279" t="str">
        <f>IF('Frais de personnel'!H52="","",'Frais de personnel'!H52)</f>
        <v/>
      </c>
      <c r="I53" s="279" t="str">
        <f>IF('Frais de personnel'!I52="","",'Frais de personnel'!I52)</f>
        <v/>
      </c>
      <c r="J53" s="279" t="str">
        <f>IF('Frais de personnel'!J52="","",'Frais de personnel'!J52)</f>
        <v/>
      </c>
      <c r="K53" s="254"/>
      <c r="L53" s="109"/>
      <c r="M53" s="109"/>
      <c r="N53" s="178" t="str">
        <f t="shared" si="0"/>
        <v/>
      </c>
      <c r="O53" s="259" t="str">
        <f t="shared" si="1"/>
        <v/>
      </c>
      <c r="P53" s="264" t="str">
        <f t="shared" si="5"/>
        <v/>
      </c>
      <c r="Q53" s="179" t="str">
        <f t="shared" si="2"/>
        <v/>
      </c>
      <c r="R53" s="266" t="str">
        <f t="shared" si="3"/>
        <v/>
      </c>
      <c r="S53" s="262" t="str">
        <f t="shared" si="4"/>
        <v/>
      </c>
      <c r="T53" s="119"/>
    </row>
    <row r="54" spans="1:20" ht="20.100000000000001" customHeight="1" x14ac:dyDescent="0.25">
      <c r="A54" s="162">
        <v>48</v>
      </c>
      <c r="B54" s="279" t="str">
        <f>IF('Frais de personnel'!B53="","",'Frais de personnel'!B53)</f>
        <v/>
      </c>
      <c r="C54" s="279" t="str">
        <f>IF('Frais de personnel'!C53="","",'Frais de personnel'!C53)</f>
        <v/>
      </c>
      <c r="D54" s="279" t="str">
        <f>IF('Frais de personnel'!D53="","",'Frais de personnel'!D53)</f>
        <v/>
      </c>
      <c r="E54" s="279" t="str">
        <f>IF('Frais de personnel'!E53="","",'Frais de personnel'!E53)</f>
        <v/>
      </c>
      <c r="F54" s="279" t="str">
        <f>IF('Frais de personnel'!F53="","",'Frais de personnel'!F53)</f>
        <v/>
      </c>
      <c r="G54" s="279" t="str">
        <f>IF('Frais de personnel'!G53="","",'Frais de personnel'!G53)</f>
        <v/>
      </c>
      <c r="H54" s="279" t="str">
        <f>IF('Frais de personnel'!H53="","",'Frais de personnel'!H53)</f>
        <v/>
      </c>
      <c r="I54" s="279" t="str">
        <f>IF('Frais de personnel'!I53="","",'Frais de personnel'!I53)</f>
        <v/>
      </c>
      <c r="J54" s="279" t="str">
        <f>IF('Frais de personnel'!J53="","",'Frais de personnel'!J53)</f>
        <v/>
      </c>
      <c r="K54" s="254"/>
      <c r="L54" s="109"/>
      <c r="M54" s="109"/>
      <c r="N54" s="178" t="str">
        <f t="shared" si="0"/>
        <v/>
      </c>
      <c r="O54" s="259" t="str">
        <f t="shared" si="1"/>
        <v/>
      </c>
      <c r="P54" s="264" t="str">
        <f t="shared" si="5"/>
        <v/>
      </c>
      <c r="Q54" s="179" t="str">
        <f t="shared" si="2"/>
        <v/>
      </c>
      <c r="R54" s="266" t="str">
        <f t="shared" si="3"/>
        <v/>
      </c>
      <c r="S54" s="262" t="str">
        <f t="shared" si="4"/>
        <v/>
      </c>
      <c r="T54" s="119"/>
    </row>
    <row r="55" spans="1:20" ht="20.100000000000001" customHeight="1" x14ac:dyDescent="0.25">
      <c r="A55" s="162">
        <v>49</v>
      </c>
      <c r="B55" s="279" t="str">
        <f>IF('Frais de personnel'!B54="","",'Frais de personnel'!B54)</f>
        <v/>
      </c>
      <c r="C55" s="279" t="str">
        <f>IF('Frais de personnel'!C54="","",'Frais de personnel'!C54)</f>
        <v/>
      </c>
      <c r="D55" s="279" t="str">
        <f>IF('Frais de personnel'!D54="","",'Frais de personnel'!D54)</f>
        <v/>
      </c>
      <c r="E55" s="279" t="str">
        <f>IF('Frais de personnel'!E54="","",'Frais de personnel'!E54)</f>
        <v/>
      </c>
      <c r="F55" s="279" t="str">
        <f>IF('Frais de personnel'!F54="","",'Frais de personnel'!F54)</f>
        <v/>
      </c>
      <c r="G55" s="279" t="str">
        <f>IF('Frais de personnel'!G54="","",'Frais de personnel'!G54)</f>
        <v/>
      </c>
      <c r="H55" s="279" t="str">
        <f>IF('Frais de personnel'!H54="","",'Frais de personnel'!H54)</f>
        <v/>
      </c>
      <c r="I55" s="279" t="str">
        <f>IF('Frais de personnel'!I54="","",'Frais de personnel'!I54)</f>
        <v/>
      </c>
      <c r="J55" s="279" t="str">
        <f>IF('Frais de personnel'!J54="","",'Frais de personnel'!J54)</f>
        <v/>
      </c>
      <c r="K55" s="254"/>
      <c r="L55" s="109"/>
      <c r="M55" s="109"/>
      <c r="N55" s="178" t="str">
        <f t="shared" si="0"/>
        <v/>
      </c>
      <c r="O55" s="259" t="str">
        <f t="shared" si="1"/>
        <v/>
      </c>
      <c r="P55" s="264" t="str">
        <f t="shared" si="5"/>
        <v/>
      </c>
      <c r="Q55" s="179" t="str">
        <f t="shared" si="2"/>
        <v/>
      </c>
      <c r="R55" s="266" t="str">
        <f t="shared" si="3"/>
        <v/>
      </c>
      <c r="S55" s="262" t="str">
        <f t="shared" si="4"/>
        <v/>
      </c>
      <c r="T55" s="119"/>
    </row>
    <row r="56" spans="1:20" ht="20.100000000000001" customHeight="1" x14ac:dyDescent="0.25">
      <c r="A56" s="162">
        <v>50</v>
      </c>
      <c r="B56" s="279" t="str">
        <f>IF('Frais de personnel'!B55="","",'Frais de personnel'!B55)</f>
        <v/>
      </c>
      <c r="C56" s="279" t="str">
        <f>IF('Frais de personnel'!C55="","",'Frais de personnel'!C55)</f>
        <v/>
      </c>
      <c r="D56" s="279" t="str">
        <f>IF('Frais de personnel'!D55="","",'Frais de personnel'!D55)</f>
        <v/>
      </c>
      <c r="E56" s="279" t="str">
        <f>IF('Frais de personnel'!E55="","",'Frais de personnel'!E55)</f>
        <v/>
      </c>
      <c r="F56" s="279" t="str">
        <f>IF('Frais de personnel'!F55="","",'Frais de personnel'!F55)</f>
        <v/>
      </c>
      <c r="G56" s="279" t="str">
        <f>IF('Frais de personnel'!G55="","",'Frais de personnel'!G55)</f>
        <v/>
      </c>
      <c r="H56" s="279" t="str">
        <f>IF('Frais de personnel'!H55="","",'Frais de personnel'!H55)</f>
        <v/>
      </c>
      <c r="I56" s="279" t="str">
        <f>IF('Frais de personnel'!I55="","",'Frais de personnel'!I55)</f>
        <v/>
      </c>
      <c r="J56" s="279" t="str">
        <f>IF('Frais de personnel'!J55="","",'Frais de personnel'!J55)</f>
        <v/>
      </c>
      <c r="K56" s="254"/>
      <c r="L56" s="109"/>
      <c r="M56" s="109"/>
      <c r="N56" s="178" t="str">
        <f t="shared" si="0"/>
        <v/>
      </c>
      <c r="O56" s="259" t="str">
        <f t="shared" si="1"/>
        <v/>
      </c>
      <c r="P56" s="264" t="str">
        <f t="shared" si="5"/>
        <v/>
      </c>
      <c r="Q56" s="179" t="str">
        <f t="shared" si="2"/>
        <v/>
      </c>
      <c r="R56" s="266" t="str">
        <f t="shared" si="3"/>
        <v/>
      </c>
      <c r="S56" s="262" t="str">
        <f t="shared" si="4"/>
        <v/>
      </c>
      <c r="T56" s="119"/>
    </row>
    <row r="57" spans="1:20" ht="20.100000000000001" customHeight="1" x14ac:dyDescent="0.25">
      <c r="A57" s="162">
        <v>51</v>
      </c>
      <c r="B57" s="279" t="str">
        <f>IF('Frais de personnel'!B56="","",'Frais de personnel'!B56)</f>
        <v/>
      </c>
      <c r="C57" s="279" t="str">
        <f>IF('Frais de personnel'!C56="","",'Frais de personnel'!C56)</f>
        <v/>
      </c>
      <c r="D57" s="279" t="str">
        <f>IF('Frais de personnel'!D56="","",'Frais de personnel'!D56)</f>
        <v/>
      </c>
      <c r="E57" s="279" t="str">
        <f>IF('Frais de personnel'!E56="","",'Frais de personnel'!E56)</f>
        <v/>
      </c>
      <c r="F57" s="279" t="str">
        <f>IF('Frais de personnel'!F56="","",'Frais de personnel'!F56)</f>
        <v/>
      </c>
      <c r="G57" s="279" t="str">
        <f>IF('Frais de personnel'!G56="","",'Frais de personnel'!G56)</f>
        <v/>
      </c>
      <c r="H57" s="279" t="str">
        <f>IF('Frais de personnel'!H56="","",'Frais de personnel'!H56)</f>
        <v/>
      </c>
      <c r="I57" s="279" t="str">
        <f>IF('Frais de personnel'!I56="","",'Frais de personnel'!I56)</f>
        <v/>
      </c>
      <c r="J57" s="279" t="str">
        <f>IF('Frais de personnel'!J56="","",'Frais de personnel'!J56)</f>
        <v/>
      </c>
      <c r="K57" s="254"/>
      <c r="L57" s="109"/>
      <c r="M57" s="109"/>
      <c r="N57" s="178" t="str">
        <f t="shared" si="0"/>
        <v/>
      </c>
      <c r="O57" s="259" t="str">
        <f t="shared" si="1"/>
        <v/>
      </c>
      <c r="P57" s="264" t="str">
        <f t="shared" si="5"/>
        <v/>
      </c>
      <c r="Q57" s="179" t="str">
        <f t="shared" si="2"/>
        <v/>
      </c>
      <c r="R57" s="266" t="str">
        <f t="shared" si="3"/>
        <v/>
      </c>
      <c r="S57" s="262" t="str">
        <f t="shared" si="4"/>
        <v/>
      </c>
      <c r="T57" s="119"/>
    </row>
    <row r="58" spans="1:20" ht="20.100000000000001" customHeight="1" x14ac:dyDescent="0.25">
      <c r="A58" s="162">
        <v>52</v>
      </c>
      <c r="B58" s="279" t="str">
        <f>IF('Frais de personnel'!B57="","",'Frais de personnel'!B57)</f>
        <v/>
      </c>
      <c r="C58" s="279" t="str">
        <f>IF('Frais de personnel'!C57="","",'Frais de personnel'!C57)</f>
        <v/>
      </c>
      <c r="D58" s="279" t="str">
        <f>IF('Frais de personnel'!D57="","",'Frais de personnel'!D57)</f>
        <v/>
      </c>
      <c r="E58" s="279" t="str">
        <f>IF('Frais de personnel'!E57="","",'Frais de personnel'!E57)</f>
        <v/>
      </c>
      <c r="F58" s="279" t="str">
        <f>IF('Frais de personnel'!F57="","",'Frais de personnel'!F57)</f>
        <v/>
      </c>
      <c r="G58" s="279" t="str">
        <f>IF('Frais de personnel'!G57="","",'Frais de personnel'!G57)</f>
        <v/>
      </c>
      <c r="H58" s="279" t="str">
        <f>IF('Frais de personnel'!H57="","",'Frais de personnel'!H57)</f>
        <v/>
      </c>
      <c r="I58" s="279" t="str">
        <f>IF('Frais de personnel'!I57="","",'Frais de personnel'!I57)</f>
        <v/>
      </c>
      <c r="J58" s="279" t="str">
        <f>IF('Frais de personnel'!J57="","",'Frais de personnel'!J57)</f>
        <v/>
      </c>
      <c r="K58" s="254"/>
      <c r="L58" s="109"/>
      <c r="M58" s="109"/>
      <c r="N58" s="178" t="str">
        <f t="shared" si="0"/>
        <v/>
      </c>
      <c r="O58" s="259" t="str">
        <f t="shared" si="1"/>
        <v/>
      </c>
      <c r="P58" s="264" t="str">
        <f t="shared" si="5"/>
        <v/>
      </c>
      <c r="Q58" s="179" t="str">
        <f t="shared" si="2"/>
        <v/>
      </c>
      <c r="R58" s="266" t="str">
        <f t="shared" si="3"/>
        <v/>
      </c>
      <c r="S58" s="262" t="str">
        <f t="shared" si="4"/>
        <v/>
      </c>
      <c r="T58" s="119"/>
    </row>
    <row r="59" spans="1:20" ht="20.100000000000001" customHeight="1" x14ac:dyDescent="0.25">
      <c r="A59" s="162">
        <v>53</v>
      </c>
      <c r="B59" s="279" t="str">
        <f>IF('Frais de personnel'!B58="","",'Frais de personnel'!B58)</f>
        <v/>
      </c>
      <c r="C59" s="279" t="str">
        <f>IF('Frais de personnel'!C58="","",'Frais de personnel'!C58)</f>
        <v/>
      </c>
      <c r="D59" s="279" t="str">
        <f>IF('Frais de personnel'!D58="","",'Frais de personnel'!D58)</f>
        <v/>
      </c>
      <c r="E59" s="279" t="str">
        <f>IF('Frais de personnel'!E58="","",'Frais de personnel'!E58)</f>
        <v/>
      </c>
      <c r="F59" s="279" t="str">
        <f>IF('Frais de personnel'!F58="","",'Frais de personnel'!F58)</f>
        <v/>
      </c>
      <c r="G59" s="279" t="str">
        <f>IF('Frais de personnel'!G58="","",'Frais de personnel'!G58)</f>
        <v/>
      </c>
      <c r="H59" s="279" t="str">
        <f>IF('Frais de personnel'!H58="","",'Frais de personnel'!H58)</f>
        <v/>
      </c>
      <c r="I59" s="279" t="str">
        <f>IF('Frais de personnel'!I58="","",'Frais de personnel'!I58)</f>
        <v/>
      </c>
      <c r="J59" s="279" t="str">
        <f>IF('Frais de personnel'!J58="","",'Frais de personnel'!J58)</f>
        <v/>
      </c>
      <c r="K59" s="254"/>
      <c r="L59" s="109"/>
      <c r="M59" s="109"/>
      <c r="N59" s="178" t="str">
        <f t="shared" si="0"/>
        <v/>
      </c>
      <c r="O59" s="259" t="str">
        <f t="shared" si="1"/>
        <v/>
      </c>
      <c r="P59" s="264" t="str">
        <f t="shared" si="5"/>
        <v/>
      </c>
      <c r="Q59" s="179" t="str">
        <f t="shared" si="2"/>
        <v/>
      </c>
      <c r="R59" s="266" t="str">
        <f t="shared" si="3"/>
        <v/>
      </c>
      <c r="S59" s="262" t="str">
        <f t="shared" si="4"/>
        <v/>
      </c>
      <c r="T59" s="119"/>
    </row>
    <row r="60" spans="1:20" ht="20.100000000000001" customHeight="1" x14ac:dyDescent="0.25">
      <c r="A60" s="162">
        <v>54</v>
      </c>
      <c r="B60" s="279" t="str">
        <f>IF('Frais de personnel'!B59="","",'Frais de personnel'!B59)</f>
        <v/>
      </c>
      <c r="C60" s="279" t="str">
        <f>IF('Frais de personnel'!C59="","",'Frais de personnel'!C59)</f>
        <v/>
      </c>
      <c r="D60" s="279" t="str">
        <f>IF('Frais de personnel'!D59="","",'Frais de personnel'!D59)</f>
        <v/>
      </c>
      <c r="E60" s="279" t="str">
        <f>IF('Frais de personnel'!E59="","",'Frais de personnel'!E59)</f>
        <v/>
      </c>
      <c r="F60" s="279" t="str">
        <f>IF('Frais de personnel'!F59="","",'Frais de personnel'!F59)</f>
        <v/>
      </c>
      <c r="G60" s="279" t="str">
        <f>IF('Frais de personnel'!G59="","",'Frais de personnel'!G59)</f>
        <v/>
      </c>
      <c r="H60" s="279" t="str">
        <f>IF('Frais de personnel'!H59="","",'Frais de personnel'!H59)</f>
        <v/>
      </c>
      <c r="I60" s="279" t="str">
        <f>IF('Frais de personnel'!I59="","",'Frais de personnel'!I59)</f>
        <v/>
      </c>
      <c r="J60" s="279" t="str">
        <f>IF('Frais de personnel'!J59="","",'Frais de personnel'!J59)</f>
        <v/>
      </c>
      <c r="K60" s="254"/>
      <c r="L60" s="109"/>
      <c r="M60" s="109"/>
      <c r="N60" s="178" t="str">
        <f t="shared" si="0"/>
        <v/>
      </c>
      <c r="O60" s="259" t="str">
        <f t="shared" si="1"/>
        <v/>
      </c>
      <c r="P60" s="264" t="str">
        <f t="shared" si="5"/>
        <v/>
      </c>
      <c r="Q60" s="179" t="str">
        <f t="shared" si="2"/>
        <v/>
      </c>
      <c r="R60" s="266" t="str">
        <f t="shared" si="3"/>
        <v/>
      </c>
      <c r="S60" s="262" t="str">
        <f t="shared" si="4"/>
        <v/>
      </c>
      <c r="T60" s="119"/>
    </row>
    <row r="61" spans="1:20" ht="20.100000000000001" customHeight="1" x14ac:dyDescent="0.25">
      <c r="A61" s="162">
        <v>55</v>
      </c>
      <c r="B61" s="279" t="str">
        <f>IF('Frais de personnel'!B60="","",'Frais de personnel'!B60)</f>
        <v/>
      </c>
      <c r="C61" s="279" t="str">
        <f>IF('Frais de personnel'!C60="","",'Frais de personnel'!C60)</f>
        <v/>
      </c>
      <c r="D61" s="279" t="str">
        <f>IF('Frais de personnel'!D60="","",'Frais de personnel'!D60)</f>
        <v/>
      </c>
      <c r="E61" s="279" t="str">
        <f>IF('Frais de personnel'!E60="","",'Frais de personnel'!E60)</f>
        <v/>
      </c>
      <c r="F61" s="279" t="str">
        <f>IF('Frais de personnel'!F60="","",'Frais de personnel'!F60)</f>
        <v/>
      </c>
      <c r="G61" s="279" t="str">
        <f>IF('Frais de personnel'!G60="","",'Frais de personnel'!G60)</f>
        <v/>
      </c>
      <c r="H61" s="279" t="str">
        <f>IF('Frais de personnel'!H60="","",'Frais de personnel'!H60)</f>
        <v/>
      </c>
      <c r="I61" s="279" t="str">
        <f>IF('Frais de personnel'!I60="","",'Frais de personnel'!I60)</f>
        <v/>
      </c>
      <c r="J61" s="279" t="str">
        <f>IF('Frais de personnel'!J60="","",'Frais de personnel'!J60)</f>
        <v/>
      </c>
      <c r="K61" s="254"/>
      <c r="L61" s="109"/>
      <c r="M61" s="109"/>
      <c r="N61" s="178" t="str">
        <f t="shared" si="0"/>
        <v/>
      </c>
      <c r="O61" s="259" t="str">
        <f t="shared" si="1"/>
        <v/>
      </c>
      <c r="P61" s="264" t="str">
        <f t="shared" si="5"/>
        <v/>
      </c>
      <c r="Q61" s="179" t="str">
        <f t="shared" si="2"/>
        <v/>
      </c>
      <c r="R61" s="266" t="str">
        <f t="shared" si="3"/>
        <v/>
      </c>
      <c r="S61" s="262" t="str">
        <f t="shared" si="4"/>
        <v/>
      </c>
      <c r="T61" s="119"/>
    </row>
    <row r="62" spans="1:20" ht="20.100000000000001" customHeight="1" x14ac:dyDescent="0.25">
      <c r="A62" s="162">
        <v>56</v>
      </c>
      <c r="B62" s="279" t="str">
        <f>IF('Frais de personnel'!B61="","",'Frais de personnel'!B61)</f>
        <v/>
      </c>
      <c r="C62" s="279" t="str">
        <f>IF('Frais de personnel'!C61="","",'Frais de personnel'!C61)</f>
        <v/>
      </c>
      <c r="D62" s="279" t="str">
        <f>IF('Frais de personnel'!D61="","",'Frais de personnel'!D61)</f>
        <v/>
      </c>
      <c r="E62" s="279" t="str">
        <f>IF('Frais de personnel'!E61="","",'Frais de personnel'!E61)</f>
        <v/>
      </c>
      <c r="F62" s="279" t="str">
        <f>IF('Frais de personnel'!F61="","",'Frais de personnel'!F61)</f>
        <v/>
      </c>
      <c r="G62" s="279" t="str">
        <f>IF('Frais de personnel'!G61="","",'Frais de personnel'!G61)</f>
        <v/>
      </c>
      <c r="H62" s="279" t="str">
        <f>IF('Frais de personnel'!H61="","",'Frais de personnel'!H61)</f>
        <v/>
      </c>
      <c r="I62" s="279" t="str">
        <f>IF('Frais de personnel'!I61="","",'Frais de personnel'!I61)</f>
        <v/>
      </c>
      <c r="J62" s="279" t="str">
        <f>IF('Frais de personnel'!J61="","",'Frais de personnel'!J61)</f>
        <v/>
      </c>
      <c r="K62" s="254"/>
      <c r="L62" s="109"/>
      <c r="M62" s="109"/>
      <c r="N62" s="178" t="str">
        <f t="shared" si="0"/>
        <v/>
      </c>
      <c r="O62" s="259" t="str">
        <f t="shared" si="1"/>
        <v/>
      </c>
      <c r="P62" s="264" t="str">
        <f t="shared" si="5"/>
        <v/>
      </c>
      <c r="Q62" s="179" t="str">
        <f t="shared" si="2"/>
        <v/>
      </c>
      <c r="R62" s="266" t="str">
        <f t="shared" si="3"/>
        <v/>
      </c>
      <c r="S62" s="262" t="str">
        <f t="shared" si="4"/>
        <v/>
      </c>
      <c r="T62" s="119"/>
    </row>
    <row r="63" spans="1:20" ht="20.100000000000001" customHeight="1" x14ac:dyDescent="0.25">
      <c r="A63" s="162">
        <v>57</v>
      </c>
      <c r="B63" s="279" t="str">
        <f>IF('Frais de personnel'!B62="","",'Frais de personnel'!B62)</f>
        <v/>
      </c>
      <c r="C63" s="279" t="str">
        <f>IF('Frais de personnel'!C62="","",'Frais de personnel'!C62)</f>
        <v/>
      </c>
      <c r="D63" s="279" t="str">
        <f>IF('Frais de personnel'!D62="","",'Frais de personnel'!D62)</f>
        <v/>
      </c>
      <c r="E63" s="279" t="str">
        <f>IF('Frais de personnel'!E62="","",'Frais de personnel'!E62)</f>
        <v/>
      </c>
      <c r="F63" s="279" t="str">
        <f>IF('Frais de personnel'!F62="","",'Frais de personnel'!F62)</f>
        <v/>
      </c>
      <c r="G63" s="279" t="str">
        <f>IF('Frais de personnel'!G62="","",'Frais de personnel'!G62)</f>
        <v/>
      </c>
      <c r="H63" s="279" t="str">
        <f>IF('Frais de personnel'!H62="","",'Frais de personnel'!H62)</f>
        <v/>
      </c>
      <c r="I63" s="279" t="str">
        <f>IF('Frais de personnel'!I62="","",'Frais de personnel'!I62)</f>
        <v/>
      </c>
      <c r="J63" s="279" t="str">
        <f>IF('Frais de personnel'!J62="","",'Frais de personnel'!J62)</f>
        <v/>
      </c>
      <c r="K63" s="254"/>
      <c r="L63" s="109"/>
      <c r="M63" s="109"/>
      <c r="N63" s="178" t="str">
        <f t="shared" si="0"/>
        <v/>
      </c>
      <c r="O63" s="259" t="str">
        <f t="shared" si="1"/>
        <v/>
      </c>
      <c r="P63" s="264" t="str">
        <f t="shared" si="5"/>
        <v/>
      </c>
      <c r="Q63" s="179" t="str">
        <f t="shared" si="2"/>
        <v/>
      </c>
      <c r="R63" s="266" t="str">
        <f t="shared" si="3"/>
        <v/>
      </c>
      <c r="S63" s="262" t="str">
        <f t="shared" si="4"/>
        <v/>
      </c>
      <c r="T63" s="119"/>
    </row>
    <row r="64" spans="1:20" ht="20.100000000000001" customHeight="1" x14ac:dyDescent="0.25">
      <c r="A64" s="162">
        <v>58</v>
      </c>
      <c r="B64" s="279" t="str">
        <f>IF('Frais de personnel'!B63="","",'Frais de personnel'!B63)</f>
        <v/>
      </c>
      <c r="C64" s="279" t="str">
        <f>IF('Frais de personnel'!C63="","",'Frais de personnel'!C63)</f>
        <v/>
      </c>
      <c r="D64" s="279" t="str">
        <f>IF('Frais de personnel'!D63="","",'Frais de personnel'!D63)</f>
        <v/>
      </c>
      <c r="E64" s="279" t="str">
        <f>IF('Frais de personnel'!E63="","",'Frais de personnel'!E63)</f>
        <v/>
      </c>
      <c r="F64" s="279" t="str">
        <f>IF('Frais de personnel'!F63="","",'Frais de personnel'!F63)</f>
        <v/>
      </c>
      <c r="G64" s="279" t="str">
        <f>IF('Frais de personnel'!G63="","",'Frais de personnel'!G63)</f>
        <v/>
      </c>
      <c r="H64" s="279" t="str">
        <f>IF('Frais de personnel'!H63="","",'Frais de personnel'!H63)</f>
        <v/>
      </c>
      <c r="I64" s="279" t="str">
        <f>IF('Frais de personnel'!I63="","",'Frais de personnel'!I63)</f>
        <v/>
      </c>
      <c r="J64" s="279" t="str">
        <f>IF('Frais de personnel'!J63="","",'Frais de personnel'!J63)</f>
        <v/>
      </c>
      <c r="K64" s="254"/>
      <c r="L64" s="109"/>
      <c r="M64" s="109"/>
      <c r="N64" s="178" t="str">
        <f t="shared" si="0"/>
        <v/>
      </c>
      <c r="O64" s="259" t="str">
        <f t="shared" si="1"/>
        <v/>
      </c>
      <c r="P64" s="264" t="str">
        <f t="shared" si="5"/>
        <v/>
      </c>
      <c r="Q64" s="179" t="str">
        <f t="shared" si="2"/>
        <v/>
      </c>
      <c r="R64" s="266" t="str">
        <f t="shared" si="3"/>
        <v/>
      </c>
      <c r="S64" s="262" t="str">
        <f t="shared" si="4"/>
        <v/>
      </c>
      <c r="T64" s="119"/>
    </row>
    <row r="65" spans="1:20" ht="20.100000000000001" customHeight="1" x14ac:dyDescent="0.25">
      <c r="A65" s="162">
        <v>59</v>
      </c>
      <c r="B65" s="279" t="str">
        <f>IF('Frais de personnel'!B64="","",'Frais de personnel'!B64)</f>
        <v/>
      </c>
      <c r="C65" s="279" t="str">
        <f>IF('Frais de personnel'!C64="","",'Frais de personnel'!C64)</f>
        <v/>
      </c>
      <c r="D65" s="279" t="str">
        <f>IF('Frais de personnel'!D64="","",'Frais de personnel'!D64)</f>
        <v/>
      </c>
      <c r="E65" s="279" t="str">
        <f>IF('Frais de personnel'!E64="","",'Frais de personnel'!E64)</f>
        <v/>
      </c>
      <c r="F65" s="279" t="str">
        <f>IF('Frais de personnel'!F64="","",'Frais de personnel'!F64)</f>
        <v/>
      </c>
      <c r="G65" s="279" t="str">
        <f>IF('Frais de personnel'!G64="","",'Frais de personnel'!G64)</f>
        <v/>
      </c>
      <c r="H65" s="279" t="str">
        <f>IF('Frais de personnel'!H64="","",'Frais de personnel'!H64)</f>
        <v/>
      </c>
      <c r="I65" s="279" t="str">
        <f>IF('Frais de personnel'!I64="","",'Frais de personnel'!I64)</f>
        <v/>
      </c>
      <c r="J65" s="279" t="str">
        <f>IF('Frais de personnel'!J64="","",'Frais de personnel'!J64)</f>
        <v/>
      </c>
      <c r="K65" s="254"/>
      <c r="L65" s="109"/>
      <c r="M65" s="109"/>
      <c r="N65" s="178" t="str">
        <f t="shared" si="0"/>
        <v/>
      </c>
      <c r="O65" s="259" t="str">
        <f t="shared" si="1"/>
        <v/>
      </c>
      <c r="P65" s="264" t="str">
        <f t="shared" si="5"/>
        <v/>
      </c>
      <c r="Q65" s="179" t="str">
        <f t="shared" si="2"/>
        <v/>
      </c>
      <c r="R65" s="266" t="str">
        <f t="shared" si="3"/>
        <v/>
      </c>
      <c r="S65" s="262" t="str">
        <f t="shared" si="4"/>
        <v/>
      </c>
      <c r="T65" s="119"/>
    </row>
    <row r="66" spans="1:20" ht="20.100000000000001" customHeight="1" x14ac:dyDescent="0.25">
      <c r="A66" s="162">
        <v>60</v>
      </c>
      <c r="B66" s="279" t="str">
        <f>IF('Frais de personnel'!B65="","",'Frais de personnel'!B65)</f>
        <v/>
      </c>
      <c r="C66" s="279" t="str">
        <f>IF('Frais de personnel'!C65="","",'Frais de personnel'!C65)</f>
        <v/>
      </c>
      <c r="D66" s="279" t="str">
        <f>IF('Frais de personnel'!D65="","",'Frais de personnel'!D65)</f>
        <v/>
      </c>
      <c r="E66" s="279" t="str">
        <f>IF('Frais de personnel'!E65="","",'Frais de personnel'!E65)</f>
        <v/>
      </c>
      <c r="F66" s="279" t="str">
        <f>IF('Frais de personnel'!F65="","",'Frais de personnel'!F65)</f>
        <v/>
      </c>
      <c r="G66" s="279" t="str">
        <f>IF('Frais de personnel'!G65="","",'Frais de personnel'!G65)</f>
        <v/>
      </c>
      <c r="H66" s="279" t="str">
        <f>IF('Frais de personnel'!H65="","",'Frais de personnel'!H65)</f>
        <v/>
      </c>
      <c r="I66" s="279" t="str">
        <f>IF('Frais de personnel'!I65="","",'Frais de personnel'!I65)</f>
        <v/>
      </c>
      <c r="J66" s="279" t="str">
        <f>IF('Frais de personnel'!J65="","",'Frais de personnel'!J65)</f>
        <v/>
      </c>
      <c r="K66" s="254"/>
      <c r="L66" s="109"/>
      <c r="M66" s="109"/>
      <c r="N66" s="178" t="str">
        <f t="shared" si="0"/>
        <v/>
      </c>
      <c r="O66" s="259" t="str">
        <f t="shared" si="1"/>
        <v/>
      </c>
      <c r="P66" s="264" t="str">
        <f t="shared" si="5"/>
        <v/>
      </c>
      <c r="Q66" s="179" t="str">
        <f t="shared" si="2"/>
        <v/>
      </c>
      <c r="R66" s="266" t="str">
        <f t="shared" si="3"/>
        <v/>
      </c>
      <c r="S66" s="262" t="str">
        <f t="shared" si="4"/>
        <v/>
      </c>
      <c r="T66" s="119"/>
    </row>
    <row r="67" spans="1:20" ht="20.100000000000001" customHeight="1" x14ac:dyDescent="0.25">
      <c r="A67" s="162">
        <v>61</v>
      </c>
      <c r="B67" s="279" t="str">
        <f>IF('Frais de personnel'!B66="","",'Frais de personnel'!B66)</f>
        <v/>
      </c>
      <c r="C67" s="279" t="str">
        <f>IF('Frais de personnel'!C66="","",'Frais de personnel'!C66)</f>
        <v/>
      </c>
      <c r="D67" s="279" t="str">
        <f>IF('Frais de personnel'!D66="","",'Frais de personnel'!D66)</f>
        <v/>
      </c>
      <c r="E67" s="279" t="str">
        <f>IF('Frais de personnel'!E66="","",'Frais de personnel'!E66)</f>
        <v/>
      </c>
      <c r="F67" s="279" t="str">
        <f>IF('Frais de personnel'!F66="","",'Frais de personnel'!F66)</f>
        <v/>
      </c>
      <c r="G67" s="279" t="str">
        <f>IF('Frais de personnel'!G66="","",'Frais de personnel'!G66)</f>
        <v/>
      </c>
      <c r="H67" s="279" t="str">
        <f>IF('Frais de personnel'!H66="","",'Frais de personnel'!H66)</f>
        <v/>
      </c>
      <c r="I67" s="279" t="str">
        <f>IF('Frais de personnel'!I66="","",'Frais de personnel'!I66)</f>
        <v/>
      </c>
      <c r="J67" s="279" t="str">
        <f>IF('Frais de personnel'!J66="","",'Frais de personnel'!J66)</f>
        <v/>
      </c>
      <c r="K67" s="254"/>
      <c r="L67" s="109"/>
      <c r="M67" s="109"/>
      <c r="N67" s="178" t="str">
        <f t="shared" si="0"/>
        <v/>
      </c>
      <c r="O67" s="259" t="str">
        <f t="shared" si="1"/>
        <v/>
      </c>
      <c r="P67" s="264" t="str">
        <f t="shared" si="5"/>
        <v/>
      </c>
      <c r="Q67" s="179" t="str">
        <f t="shared" si="2"/>
        <v/>
      </c>
      <c r="R67" s="266" t="str">
        <f t="shared" si="3"/>
        <v/>
      </c>
      <c r="S67" s="262" t="str">
        <f t="shared" si="4"/>
        <v/>
      </c>
      <c r="T67" s="119"/>
    </row>
    <row r="68" spans="1:20" ht="20.100000000000001" customHeight="1" x14ac:dyDescent="0.25">
      <c r="A68" s="162">
        <v>62</v>
      </c>
      <c r="B68" s="279" t="str">
        <f>IF('Frais de personnel'!B67="","",'Frais de personnel'!B67)</f>
        <v/>
      </c>
      <c r="C68" s="279" t="str">
        <f>IF('Frais de personnel'!C67="","",'Frais de personnel'!C67)</f>
        <v/>
      </c>
      <c r="D68" s="279" t="str">
        <f>IF('Frais de personnel'!D67="","",'Frais de personnel'!D67)</f>
        <v/>
      </c>
      <c r="E68" s="279" t="str">
        <f>IF('Frais de personnel'!E67="","",'Frais de personnel'!E67)</f>
        <v/>
      </c>
      <c r="F68" s="279" t="str">
        <f>IF('Frais de personnel'!F67="","",'Frais de personnel'!F67)</f>
        <v/>
      </c>
      <c r="G68" s="279" t="str">
        <f>IF('Frais de personnel'!G67="","",'Frais de personnel'!G67)</f>
        <v/>
      </c>
      <c r="H68" s="279" t="str">
        <f>IF('Frais de personnel'!H67="","",'Frais de personnel'!H67)</f>
        <v/>
      </c>
      <c r="I68" s="279" t="str">
        <f>IF('Frais de personnel'!I67="","",'Frais de personnel'!I67)</f>
        <v/>
      </c>
      <c r="J68" s="279" t="str">
        <f>IF('Frais de personnel'!J67="","",'Frais de personnel'!J67)</f>
        <v/>
      </c>
      <c r="K68" s="254"/>
      <c r="L68" s="109"/>
      <c r="M68" s="109"/>
      <c r="N68" s="178" t="str">
        <f t="shared" si="0"/>
        <v/>
      </c>
      <c r="O68" s="259" t="str">
        <f t="shared" si="1"/>
        <v/>
      </c>
      <c r="P68" s="264" t="str">
        <f t="shared" si="5"/>
        <v/>
      </c>
      <c r="Q68" s="179" t="str">
        <f t="shared" si="2"/>
        <v/>
      </c>
      <c r="R68" s="266" t="str">
        <f t="shared" si="3"/>
        <v/>
      </c>
      <c r="S68" s="262" t="str">
        <f t="shared" si="4"/>
        <v/>
      </c>
      <c r="T68" s="119"/>
    </row>
    <row r="69" spans="1:20" ht="20.100000000000001" customHeight="1" x14ac:dyDescent="0.25">
      <c r="A69" s="162">
        <v>63</v>
      </c>
      <c r="B69" s="279" t="str">
        <f>IF('Frais de personnel'!B68="","",'Frais de personnel'!B68)</f>
        <v/>
      </c>
      <c r="C69" s="279" t="str">
        <f>IF('Frais de personnel'!C68="","",'Frais de personnel'!C68)</f>
        <v/>
      </c>
      <c r="D69" s="279" t="str">
        <f>IF('Frais de personnel'!D68="","",'Frais de personnel'!D68)</f>
        <v/>
      </c>
      <c r="E69" s="279" t="str">
        <f>IF('Frais de personnel'!E68="","",'Frais de personnel'!E68)</f>
        <v/>
      </c>
      <c r="F69" s="279" t="str">
        <f>IF('Frais de personnel'!F68="","",'Frais de personnel'!F68)</f>
        <v/>
      </c>
      <c r="G69" s="279" t="str">
        <f>IF('Frais de personnel'!G68="","",'Frais de personnel'!G68)</f>
        <v/>
      </c>
      <c r="H69" s="279" t="str">
        <f>IF('Frais de personnel'!H68="","",'Frais de personnel'!H68)</f>
        <v/>
      </c>
      <c r="I69" s="279" t="str">
        <f>IF('Frais de personnel'!I68="","",'Frais de personnel'!I68)</f>
        <v/>
      </c>
      <c r="J69" s="279" t="str">
        <f>IF('Frais de personnel'!J68="","",'Frais de personnel'!J68)</f>
        <v/>
      </c>
      <c r="K69" s="254"/>
      <c r="L69" s="109"/>
      <c r="M69" s="109"/>
      <c r="N69" s="178" t="str">
        <f t="shared" si="0"/>
        <v/>
      </c>
      <c r="O69" s="259" t="str">
        <f t="shared" si="1"/>
        <v/>
      </c>
      <c r="P69" s="264" t="str">
        <f t="shared" si="5"/>
        <v/>
      </c>
      <c r="Q69" s="179" t="str">
        <f t="shared" si="2"/>
        <v/>
      </c>
      <c r="R69" s="266" t="str">
        <f t="shared" si="3"/>
        <v/>
      </c>
      <c r="S69" s="262" t="str">
        <f t="shared" si="4"/>
        <v/>
      </c>
      <c r="T69" s="119"/>
    </row>
    <row r="70" spans="1:20" ht="20.100000000000001" customHeight="1" x14ac:dyDescent="0.25">
      <c r="A70" s="162">
        <v>64</v>
      </c>
      <c r="B70" s="279" t="str">
        <f>IF('Frais de personnel'!B69="","",'Frais de personnel'!B69)</f>
        <v/>
      </c>
      <c r="C70" s="279" t="str">
        <f>IF('Frais de personnel'!C69="","",'Frais de personnel'!C69)</f>
        <v/>
      </c>
      <c r="D70" s="279" t="str">
        <f>IF('Frais de personnel'!D69="","",'Frais de personnel'!D69)</f>
        <v/>
      </c>
      <c r="E70" s="279" t="str">
        <f>IF('Frais de personnel'!E69="","",'Frais de personnel'!E69)</f>
        <v/>
      </c>
      <c r="F70" s="279" t="str">
        <f>IF('Frais de personnel'!F69="","",'Frais de personnel'!F69)</f>
        <v/>
      </c>
      <c r="G70" s="279" t="str">
        <f>IF('Frais de personnel'!G69="","",'Frais de personnel'!G69)</f>
        <v/>
      </c>
      <c r="H70" s="279" t="str">
        <f>IF('Frais de personnel'!H69="","",'Frais de personnel'!H69)</f>
        <v/>
      </c>
      <c r="I70" s="279" t="str">
        <f>IF('Frais de personnel'!I69="","",'Frais de personnel'!I69)</f>
        <v/>
      </c>
      <c r="J70" s="279" t="str">
        <f>IF('Frais de personnel'!J69="","",'Frais de personnel'!J69)</f>
        <v/>
      </c>
      <c r="K70" s="254"/>
      <c r="L70" s="109"/>
      <c r="M70" s="109"/>
      <c r="N70" s="178" t="str">
        <f t="shared" si="0"/>
        <v/>
      </c>
      <c r="O70" s="259" t="str">
        <f t="shared" si="1"/>
        <v/>
      </c>
      <c r="P70" s="264" t="str">
        <f t="shared" si="5"/>
        <v/>
      </c>
      <c r="Q70" s="179" t="str">
        <f t="shared" si="2"/>
        <v/>
      </c>
      <c r="R70" s="266" t="str">
        <f t="shared" si="3"/>
        <v/>
      </c>
      <c r="S70" s="262" t="str">
        <f t="shared" si="4"/>
        <v/>
      </c>
      <c r="T70" s="119"/>
    </row>
    <row r="71" spans="1:20" ht="20.100000000000001" customHeight="1" x14ac:dyDescent="0.25">
      <c r="A71" s="162">
        <v>65</v>
      </c>
      <c r="B71" s="279" t="str">
        <f>IF('Frais de personnel'!B70="","",'Frais de personnel'!B70)</f>
        <v/>
      </c>
      <c r="C71" s="279" t="str">
        <f>IF('Frais de personnel'!C70="","",'Frais de personnel'!C70)</f>
        <v/>
      </c>
      <c r="D71" s="279" t="str">
        <f>IF('Frais de personnel'!D70="","",'Frais de personnel'!D70)</f>
        <v/>
      </c>
      <c r="E71" s="279" t="str">
        <f>IF('Frais de personnel'!E70="","",'Frais de personnel'!E70)</f>
        <v/>
      </c>
      <c r="F71" s="279" t="str">
        <f>IF('Frais de personnel'!F70="","",'Frais de personnel'!F70)</f>
        <v/>
      </c>
      <c r="G71" s="279" t="str">
        <f>IF('Frais de personnel'!G70="","",'Frais de personnel'!G70)</f>
        <v/>
      </c>
      <c r="H71" s="279" t="str">
        <f>IF('Frais de personnel'!H70="","",'Frais de personnel'!H70)</f>
        <v/>
      </c>
      <c r="I71" s="279" t="str">
        <f>IF('Frais de personnel'!I70="","",'Frais de personnel'!I70)</f>
        <v/>
      </c>
      <c r="J71" s="279" t="str">
        <f>IF('Frais de personnel'!J70="","",'Frais de personnel'!J70)</f>
        <v/>
      </c>
      <c r="K71" s="254"/>
      <c r="L71" s="109"/>
      <c r="M71" s="109"/>
      <c r="N71" s="178" t="str">
        <f t="shared" ref="N71:N134" si="6">IF($E71="","",IF(OR(($K71=0),($L71=0)),0,$K71/$L71*$M71))</f>
        <v/>
      </c>
      <c r="O71" s="259" t="str">
        <f t="shared" ref="O71:O134" si="7">IF($J71="","",IF($N71&gt;$J71,"Le montant éligible ne peut etre supérieur au montant présenté",""))</f>
        <v/>
      </c>
      <c r="P71" s="264" t="str">
        <f t="shared" si="5"/>
        <v/>
      </c>
      <c r="Q71" s="179" t="str">
        <f t="shared" ref="Q71:Q134" si="8">IF(M71="","",IF(E71="Salaire_chercheur",MIN(140000/1607*M71,140000),IF(E71="Salaire_directeur",MIN(110000/1607*M71,110000),IF(E71="Salaire_ingénieur",MIN(80000/1607*M71,80000),IF(E71="Salaire_technicien",MIN(60000/1607*M71,60000),"")))))</f>
        <v/>
      </c>
      <c r="R71" s="266" t="str">
        <f t="shared" ref="R71:R134" si="9">IF(MIN(P71,Q71)=0,"",MIN(P71,Q71))</f>
        <v/>
      </c>
      <c r="S71" s="262" t="str">
        <f t="shared" ref="S71:S134" si="10">IF($R71 &gt; $P71, "Le montant éligible retenu ne peut pas être supérieur au montant raisonnable",IF($R71 &gt; $Q71, "Le montant éligible retenu ne peut pas être supérieur au montant du plafond", ""))</f>
        <v/>
      </c>
      <c r="T71" s="119"/>
    </row>
    <row r="72" spans="1:20" ht="20.100000000000001" customHeight="1" x14ac:dyDescent="0.25">
      <c r="A72" s="162">
        <v>66</v>
      </c>
      <c r="B72" s="279" t="str">
        <f>IF('Frais de personnel'!B71="","",'Frais de personnel'!B71)</f>
        <v/>
      </c>
      <c r="C72" s="279" t="str">
        <f>IF('Frais de personnel'!C71="","",'Frais de personnel'!C71)</f>
        <v/>
      </c>
      <c r="D72" s="279" t="str">
        <f>IF('Frais de personnel'!D71="","",'Frais de personnel'!D71)</f>
        <v/>
      </c>
      <c r="E72" s="279" t="str">
        <f>IF('Frais de personnel'!E71="","",'Frais de personnel'!E71)</f>
        <v/>
      </c>
      <c r="F72" s="279" t="str">
        <f>IF('Frais de personnel'!F71="","",'Frais de personnel'!F71)</f>
        <v/>
      </c>
      <c r="G72" s="279" t="str">
        <f>IF('Frais de personnel'!G71="","",'Frais de personnel'!G71)</f>
        <v/>
      </c>
      <c r="H72" s="279" t="str">
        <f>IF('Frais de personnel'!H71="","",'Frais de personnel'!H71)</f>
        <v/>
      </c>
      <c r="I72" s="279" t="str">
        <f>IF('Frais de personnel'!I71="","",'Frais de personnel'!I71)</f>
        <v/>
      </c>
      <c r="J72" s="279" t="str">
        <f>IF('Frais de personnel'!J71="","",'Frais de personnel'!J71)</f>
        <v/>
      </c>
      <c r="K72" s="254"/>
      <c r="L72" s="109"/>
      <c r="M72" s="109"/>
      <c r="N72" s="178" t="str">
        <f t="shared" si="6"/>
        <v/>
      </c>
      <c r="O72" s="259" t="str">
        <f t="shared" si="7"/>
        <v/>
      </c>
      <c r="P72" s="264" t="str">
        <f t="shared" ref="P72:P135" si="11">IF(OR(N72=0, ISBLANK(N72)), "", N72)</f>
        <v/>
      </c>
      <c r="Q72" s="179" t="str">
        <f t="shared" si="8"/>
        <v/>
      </c>
      <c r="R72" s="266" t="str">
        <f t="shared" si="9"/>
        <v/>
      </c>
      <c r="S72" s="262" t="str">
        <f t="shared" si="10"/>
        <v/>
      </c>
      <c r="T72" s="119"/>
    </row>
    <row r="73" spans="1:20" ht="20.100000000000001" customHeight="1" x14ac:dyDescent="0.25">
      <c r="A73" s="162">
        <v>67</v>
      </c>
      <c r="B73" s="279" t="str">
        <f>IF('Frais de personnel'!B72="","",'Frais de personnel'!B72)</f>
        <v/>
      </c>
      <c r="C73" s="279" t="str">
        <f>IF('Frais de personnel'!C72="","",'Frais de personnel'!C72)</f>
        <v/>
      </c>
      <c r="D73" s="279" t="str">
        <f>IF('Frais de personnel'!D72="","",'Frais de personnel'!D72)</f>
        <v/>
      </c>
      <c r="E73" s="279" t="str">
        <f>IF('Frais de personnel'!E72="","",'Frais de personnel'!E72)</f>
        <v/>
      </c>
      <c r="F73" s="279" t="str">
        <f>IF('Frais de personnel'!F72="","",'Frais de personnel'!F72)</f>
        <v/>
      </c>
      <c r="G73" s="279" t="str">
        <f>IF('Frais de personnel'!G72="","",'Frais de personnel'!G72)</f>
        <v/>
      </c>
      <c r="H73" s="279" t="str">
        <f>IF('Frais de personnel'!H72="","",'Frais de personnel'!H72)</f>
        <v/>
      </c>
      <c r="I73" s="279" t="str">
        <f>IF('Frais de personnel'!I72="","",'Frais de personnel'!I72)</f>
        <v/>
      </c>
      <c r="J73" s="279" t="str">
        <f>IF('Frais de personnel'!J72="","",'Frais de personnel'!J72)</f>
        <v/>
      </c>
      <c r="K73" s="254"/>
      <c r="L73" s="109"/>
      <c r="M73" s="109"/>
      <c r="N73" s="178" t="str">
        <f t="shared" si="6"/>
        <v/>
      </c>
      <c r="O73" s="259" t="str">
        <f t="shared" si="7"/>
        <v/>
      </c>
      <c r="P73" s="264" t="str">
        <f t="shared" si="11"/>
        <v/>
      </c>
      <c r="Q73" s="179" t="str">
        <f t="shared" si="8"/>
        <v/>
      </c>
      <c r="R73" s="266" t="str">
        <f t="shared" si="9"/>
        <v/>
      </c>
      <c r="S73" s="262" t="str">
        <f t="shared" si="10"/>
        <v/>
      </c>
      <c r="T73" s="119"/>
    </row>
    <row r="74" spans="1:20" ht="20.100000000000001" customHeight="1" x14ac:dyDescent="0.25">
      <c r="A74" s="162">
        <v>68</v>
      </c>
      <c r="B74" s="279" t="str">
        <f>IF('Frais de personnel'!B73="","",'Frais de personnel'!B73)</f>
        <v/>
      </c>
      <c r="C74" s="279" t="str">
        <f>IF('Frais de personnel'!C73="","",'Frais de personnel'!C73)</f>
        <v/>
      </c>
      <c r="D74" s="279" t="str">
        <f>IF('Frais de personnel'!D73="","",'Frais de personnel'!D73)</f>
        <v/>
      </c>
      <c r="E74" s="279" t="str">
        <f>IF('Frais de personnel'!E73="","",'Frais de personnel'!E73)</f>
        <v/>
      </c>
      <c r="F74" s="279" t="str">
        <f>IF('Frais de personnel'!F73="","",'Frais de personnel'!F73)</f>
        <v/>
      </c>
      <c r="G74" s="279" t="str">
        <f>IF('Frais de personnel'!G73="","",'Frais de personnel'!G73)</f>
        <v/>
      </c>
      <c r="H74" s="279" t="str">
        <f>IF('Frais de personnel'!H73="","",'Frais de personnel'!H73)</f>
        <v/>
      </c>
      <c r="I74" s="279" t="str">
        <f>IF('Frais de personnel'!I73="","",'Frais de personnel'!I73)</f>
        <v/>
      </c>
      <c r="J74" s="279" t="str">
        <f>IF('Frais de personnel'!J73="","",'Frais de personnel'!J73)</f>
        <v/>
      </c>
      <c r="K74" s="254"/>
      <c r="L74" s="109"/>
      <c r="M74" s="109"/>
      <c r="N74" s="178" t="str">
        <f t="shared" si="6"/>
        <v/>
      </c>
      <c r="O74" s="259" t="str">
        <f t="shared" si="7"/>
        <v/>
      </c>
      <c r="P74" s="264" t="str">
        <f t="shared" si="11"/>
        <v/>
      </c>
      <c r="Q74" s="179" t="str">
        <f t="shared" si="8"/>
        <v/>
      </c>
      <c r="R74" s="266" t="str">
        <f t="shared" si="9"/>
        <v/>
      </c>
      <c r="S74" s="262" t="str">
        <f t="shared" si="10"/>
        <v/>
      </c>
      <c r="T74" s="119"/>
    </row>
    <row r="75" spans="1:20" ht="20.100000000000001" customHeight="1" x14ac:dyDescent="0.25">
      <c r="A75" s="162">
        <v>69</v>
      </c>
      <c r="B75" s="279" t="str">
        <f>IF('Frais de personnel'!B74="","",'Frais de personnel'!B74)</f>
        <v/>
      </c>
      <c r="C75" s="279" t="str">
        <f>IF('Frais de personnel'!C74="","",'Frais de personnel'!C74)</f>
        <v/>
      </c>
      <c r="D75" s="279" t="str">
        <f>IF('Frais de personnel'!D74="","",'Frais de personnel'!D74)</f>
        <v/>
      </c>
      <c r="E75" s="279" t="str">
        <f>IF('Frais de personnel'!E74="","",'Frais de personnel'!E74)</f>
        <v/>
      </c>
      <c r="F75" s="279" t="str">
        <f>IF('Frais de personnel'!F74="","",'Frais de personnel'!F74)</f>
        <v/>
      </c>
      <c r="G75" s="279" t="str">
        <f>IF('Frais de personnel'!G74="","",'Frais de personnel'!G74)</f>
        <v/>
      </c>
      <c r="H75" s="279" t="str">
        <f>IF('Frais de personnel'!H74="","",'Frais de personnel'!H74)</f>
        <v/>
      </c>
      <c r="I75" s="279" t="str">
        <f>IF('Frais de personnel'!I74="","",'Frais de personnel'!I74)</f>
        <v/>
      </c>
      <c r="J75" s="279" t="str">
        <f>IF('Frais de personnel'!J74="","",'Frais de personnel'!J74)</f>
        <v/>
      </c>
      <c r="K75" s="254"/>
      <c r="L75" s="109"/>
      <c r="M75" s="109"/>
      <c r="N75" s="178" t="str">
        <f t="shared" si="6"/>
        <v/>
      </c>
      <c r="O75" s="259" t="str">
        <f t="shared" si="7"/>
        <v/>
      </c>
      <c r="P75" s="264" t="str">
        <f t="shared" si="11"/>
        <v/>
      </c>
      <c r="Q75" s="179" t="str">
        <f t="shared" si="8"/>
        <v/>
      </c>
      <c r="R75" s="266" t="str">
        <f t="shared" si="9"/>
        <v/>
      </c>
      <c r="S75" s="262" t="str">
        <f t="shared" si="10"/>
        <v/>
      </c>
      <c r="T75" s="119"/>
    </row>
    <row r="76" spans="1:20" ht="20.100000000000001" customHeight="1" x14ac:dyDescent="0.25">
      <c r="A76" s="162">
        <v>70</v>
      </c>
      <c r="B76" s="279" t="str">
        <f>IF('Frais de personnel'!B75="","",'Frais de personnel'!B75)</f>
        <v/>
      </c>
      <c r="C76" s="279" t="str">
        <f>IF('Frais de personnel'!C75="","",'Frais de personnel'!C75)</f>
        <v/>
      </c>
      <c r="D76" s="279" t="str">
        <f>IF('Frais de personnel'!D75="","",'Frais de personnel'!D75)</f>
        <v/>
      </c>
      <c r="E76" s="279" t="str">
        <f>IF('Frais de personnel'!E75="","",'Frais de personnel'!E75)</f>
        <v/>
      </c>
      <c r="F76" s="279" t="str">
        <f>IF('Frais de personnel'!F75="","",'Frais de personnel'!F75)</f>
        <v/>
      </c>
      <c r="G76" s="279" t="str">
        <f>IF('Frais de personnel'!G75="","",'Frais de personnel'!G75)</f>
        <v/>
      </c>
      <c r="H76" s="279" t="str">
        <f>IF('Frais de personnel'!H75="","",'Frais de personnel'!H75)</f>
        <v/>
      </c>
      <c r="I76" s="279" t="str">
        <f>IF('Frais de personnel'!I75="","",'Frais de personnel'!I75)</f>
        <v/>
      </c>
      <c r="J76" s="279" t="str">
        <f>IF('Frais de personnel'!J75="","",'Frais de personnel'!J75)</f>
        <v/>
      </c>
      <c r="K76" s="254"/>
      <c r="L76" s="109"/>
      <c r="M76" s="109"/>
      <c r="N76" s="178" t="str">
        <f t="shared" si="6"/>
        <v/>
      </c>
      <c r="O76" s="259" t="str">
        <f t="shared" si="7"/>
        <v/>
      </c>
      <c r="P76" s="264" t="str">
        <f t="shared" si="11"/>
        <v/>
      </c>
      <c r="Q76" s="179" t="str">
        <f t="shared" si="8"/>
        <v/>
      </c>
      <c r="R76" s="266" t="str">
        <f t="shared" si="9"/>
        <v/>
      </c>
      <c r="S76" s="262" t="str">
        <f t="shared" si="10"/>
        <v/>
      </c>
      <c r="T76" s="119"/>
    </row>
    <row r="77" spans="1:20" ht="20.100000000000001" customHeight="1" x14ac:dyDescent="0.25">
      <c r="A77" s="162">
        <v>71</v>
      </c>
      <c r="B77" s="279" t="str">
        <f>IF('Frais de personnel'!B76="","",'Frais de personnel'!B76)</f>
        <v/>
      </c>
      <c r="C77" s="279" t="str">
        <f>IF('Frais de personnel'!C76="","",'Frais de personnel'!C76)</f>
        <v/>
      </c>
      <c r="D77" s="279" t="str">
        <f>IF('Frais de personnel'!D76="","",'Frais de personnel'!D76)</f>
        <v/>
      </c>
      <c r="E77" s="279" t="str">
        <f>IF('Frais de personnel'!E76="","",'Frais de personnel'!E76)</f>
        <v/>
      </c>
      <c r="F77" s="279" t="str">
        <f>IF('Frais de personnel'!F76="","",'Frais de personnel'!F76)</f>
        <v/>
      </c>
      <c r="G77" s="279" t="str">
        <f>IF('Frais de personnel'!G76="","",'Frais de personnel'!G76)</f>
        <v/>
      </c>
      <c r="H77" s="279" t="str">
        <f>IF('Frais de personnel'!H76="","",'Frais de personnel'!H76)</f>
        <v/>
      </c>
      <c r="I77" s="279" t="str">
        <f>IF('Frais de personnel'!I76="","",'Frais de personnel'!I76)</f>
        <v/>
      </c>
      <c r="J77" s="279" t="str">
        <f>IF('Frais de personnel'!J76="","",'Frais de personnel'!J76)</f>
        <v/>
      </c>
      <c r="K77" s="254"/>
      <c r="L77" s="109"/>
      <c r="M77" s="109"/>
      <c r="N77" s="178" t="str">
        <f t="shared" si="6"/>
        <v/>
      </c>
      <c r="O77" s="259" t="str">
        <f t="shared" si="7"/>
        <v/>
      </c>
      <c r="P77" s="264" t="str">
        <f t="shared" si="11"/>
        <v/>
      </c>
      <c r="Q77" s="179" t="str">
        <f t="shared" si="8"/>
        <v/>
      </c>
      <c r="R77" s="266" t="str">
        <f t="shared" si="9"/>
        <v/>
      </c>
      <c r="S77" s="262" t="str">
        <f t="shared" si="10"/>
        <v/>
      </c>
      <c r="T77" s="119"/>
    </row>
    <row r="78" spans="1:20" ht="20.100000000000001" customHeight="1" x14ac:dyDescent="0.25">
      <c r="A78" s="162">
        <v>72</v>
      </c>
      <c r="B78" s="279" t="str">
        <f>IF('Frais de personnel'!B77="","",'Frais de personnel'!B77)</f>
        <v/>
      </c>
      <c r="C78" s="279" t="str">
        <f>IF('Frais de personnel'!C77="","",'Frais de personnel'!C77)</f>
        <v/>
      </c>
      <c r="D78" s="279" t="str">
        <f>IF('Frais de personnel'!D77="","",'Frais de personnel'!D77)</f>
        <v/>
      </c>
      <c r="E78" s="279" t="str">
        <f>IF('Frais de personnel'!E77="","",'Frais de personnel'!E77)</f>
        <v/>
      </c>
      <c r="F78" s="279" t="str">
        <f>IF('Frais de personnel'!F77="","",'Frais de personnel'!F77)</f>
        <v/>
      </c>
      <c r="G78" s="279" t="str">
        <f>IF('Frais de personnel'!G77="","",'Frais de personnel'!G77)</f>
        <v/>
      </c>
      <c r="H78" s="279" t="str">
        <f>IF('Frais de personnel'!H77="","",'Frais de personnel'!H77)</f>
        <v/>
      </c>
      <c r="I78" s="279" t="str">
        <f>IF('Frais de personnel'!I77="","",'Frais de personnel'!I77)</f>
        <v/>
      </c>
      <c r="J78" s="279" t="str">
        <f>IF('Frais de personnel'!J77="","",'Frais de personnel'!J77)</f>
        <v/>
      </c>
      <c r="K78" s="254"/>
      <c r="L78" s="109"/>
      <c r="M78" s="109"/>
      <c r="N78" s="178" t="str">
        <f t="shared" si="6"/>
        <v/>
      </c>
      <c r="O78" s="259" t="str">
        <f t="shared" si="7"/>
        <v/>
      </c>
      <c r="P78" s="264" t="str">
        <f t="shared" si="11"/>
        <v/>
      </c>
      <c r="Q78" s="179" t="str">
        <f t="shared" si="8"/>
        <v/>
      </c>
      <c r="R78" s="266" t="str">
        <f t="shared" si="9"/>
        <v/>
      </c>
      <c r="S78" s="262" t="str">
        <f t="shared" si="10"/>
        <v/>
      </c>
      <c r="T78" s="119"/>
    </row>
    <row r="79" spans="1:20" ht="20.100000000000001" customHeight="1" x14ac:dyDescent="0.25">
      <c r="A79" s="162">
        <v>73</v>
      </c>
      <c r="B79" s="279" t="str">
        <f>IF('Frais de personnel'!B78="","",'Frais de personnel'!B78)</f>
        <v/>
      </c>
      <c r="C79" s="279" t="str">
        <f>IF('Frais de personnel'!C78="","",'Frais de personnel'!C78)</f>
        <v/>
      </c>
      <c r="D79" s="279" t="str">
        <f>IF('Frais de personnel'!D78="","",'Frais de personnel'!D78)</f>
        <v/>
      </c>
      <c r="E79" s="279" t="str">
        <f>IF('Frais de personnel'!E78="","",'Frais de personnel'!E78)</f>
        <v/>
      </c>
      <c r="F79" s="279" t="str">
        <f>IF('Frais de personnel'!F78="","",'Frais de personnel'!F78)</f>
        <v/>
      </c>
      <c r="G79" s="279" t="str">
        <f>IF('Frais de personnel'!G78="","",'Frais de personnel'!G78)</f>
        <v/>
      </c>
      <c r="H79" s="279" t="str">
        <f>IF('Frais de personnel'!H78="","",'Frais de personnel'!H78)</f>
        <v/>
      </c>
      <c r="I79" s="279" t="str">
        <f>IF('Frais de personnel'!I78="","",'Frais de personnel'!I78)</f>
        <v/>
      </c>
      <c r="J79" s="279" t="str">
        <f>IF('Frais de personnel'!J78="","",'Frais de personnel'!J78)</f>
        <v/>
      </c>
      <c r="K79" s="254"/>
      <c r="L79" s="109"/>
      <c r="M79" s="109"/>
      <c r="N79" s="178" t="str">
        <f t="shared" si="6"/>
        <v/>
      </c>
      <c r="O79" s="259" t="str">
        <f t="shared" si="7"/>
        <v/>
      </c>
      <c r="P79" s="264" t="str">
        <f t="shared" si="11"/>
        <v/>
      </c>
      <c r="Q79" s="179" t="str">
        <f t="shared" si="8"/>
        <v/>
      </c>
      <c r="R79" s="266" t="str">
        <f t="shared" si="9"/>
        <v/>
      </c>
      <c r="S79" s="262" t="str">
        <f t="shared" si="10"/>
        <v/>
      </c>
      <c r="T79" s="119"/>
    </row>
    <row r="80" spans="1:20" ht="20.100000000000001" customHeight="1" x14ac:dyDescent="0.25">
      <c r="A80" s="162">
        <v>74</v>
      </c>
      <c r="B80" s="279" t="str">
        <f>IF('Frais de personnel'!B79="","",'Frais de personnel'!B79)</f>
        <v/>
      </c>
      <c r="C80" s="279" t="str">
        <f>IF('Frais de personnel'!C79="","",'Frais de personnel'!C79)</f>
        <v/>
      </c>
      <c r="D80" s="279" t="str">
        <f>IF('Frais de personnel'!D79="","",'Frais de personnel'!D79)</f>
        <v/>
      </c>
      <c r="E80" s="279" t="str">
        <f>IF('Frais de personnel'!E79="","",'Frais de personnel'!E79)</f>
        <v/>
      </c>
      <c r="F80" s="279" t="str">
        <f>IF('Frais de personnel'!F79="","",'Frais de personnel'!F79)</f>
        <v/>
      </c>
      <c r="G80" s="279" t="str">
        <f>IF('Frais de personnel'!G79="","",'Frais de personnel'!G79)</f>
        <v/>
      </c>
      <c r="H80" s="279" t="str">
        <f>IF('Frais de personnel'!H79="","",'Frais de personnel'!H79)</f>
        <v/>
      </c>
      <c r="I80" s="279" t="str">
        <f>IF('Frais de personnel'!I79="","",'Frais de personnel'!I79)</f>
        <v/>
      </c>
      <c r="J80" s="279" t="str">
        <f>IF('Frais de personnel'!J79="","",'Frais de personnel'!J79)</f>
        <v/>
      </c>
      <c r="K80" s="254"/>
      <c r="L80" s="109"/>
      <c r="M80" s="109"/>
      <c r="N80" s="178" t="str">
        <f t="shared" si="6"/>
        <v/>
      </c>
      <c r="O80" s="259" t="str">
        <f t="shared" si="7"/>
        <v/>
      </c>
      <c r="P80" s="264" t="str">
        <f t="shared" si="11"/>
        <v/>
      </c>
      <c r="Q80" s="179" t="str">
        <f t="shared" si="8"/>
        <v/>
      </c>
      <c r="R80" s="266" t="str">
        <f t="shared" si="9"/>
        <v/>
      </c>
      <c r="S80" s="262" t="str">
        <f t="shared" si="10"/>
        <v/>
      </c>
      <c r="T80" s="119"/>
    </row>
    <row r="81" spans="1:20" ht="20.100000000000001" customHeight="1" x14ac:dyDescent="0.25">
      <c r="A81" s="162">
        <v>75</v>
      </c>
      <c r="B81" s="279" t="str">
        <f>IF('Frais de personnel'!B80="","",'Frais de personnel'!B80)</f>
        <v/>
      </c>
      <c r="C81" s="279" t="str">
        <f>IF('Frais de personnel'!C80="","",'Frais de personnel'!C80)</f>
        <v/>
      </c>
      <c r="D81" s="279" t="str">
        <f>IF('Frais de personnel'!D80="","",'Frais de personnel'!D80)</f>
        <v/>
      </c>
      <c r="E81" s="279" t="str">
        <f>IF('Frais de personnel'!E80="","",'Frais de personnel'!E80)</f>
        <v/>
      </c>
      <c r="F81" s="279" t="str">
        <f>IF('Frais de personnel'!F80="","",'Frais de personnel'!F80)</f>
        <v/>
      </c>
      <c r="G81" s="279" t="str">
        <f>IF('Frais de personnel'!G80="","",'Frais de personnel'!G80)</f>
        <v/>
      </c>
      <c r="H81" s="279" t="str">
        <f>IF('Frais de personnel'!H80="","",'Frais de personnel'!H80)</f>
        <v/>
      </c>
      <c r="I81" s="279" t="str">
        <f>IF('Frais de personnel'!I80="","",'Frais de personnel'!I80)</f>
        <v/>
      </c>
      <c r="J81" s="279" t="str">
        <f>IF('Frais de personnel'!J80="","",'Frais de personnel'!J80)</f>
        <v/>
      </c>
      <c r="K81" s="254"/>
      <c r="L81" s="109"/>
      <c r="M81" s="109"/>
      <c r="N81" s="178" t="str">
        <f t="shared" si="6"/>
        <v/>
      </c>
      <c r="O81" s="259" t="str">
        <f t="shared" si="7"/>
        <v/>
      </c>
      <c r="P81" s="264" t="str">
        <f t="shared" si="11"/>
        <v/>
      </c>
      <c r="Q81" s="179" t="str">
        <f t="shared" si="8"/>
        <v/>
      </c>
      <c r="R81" s="266" t="str">
        <f t="shared" si="9"/>
        <v/>
      </c>
      <c r="S81" s="262" t="str">
        <f t="shared" si="10"/>
        <v/>
      </c>
      <c r="T81" s="119"/>
    </row>
    <row r="82" spans="1:20" ht="20.100000000000001" customHeight="1" x14ac:dyDescent="0.25">
      <c r="A82" s="162">
        <v>76</v>
      </c>
      <c r="B82" s="279" t="str">
        <f>IF('Frais de personnel'!B81="","",'Frais de personnel'!B81)</f>
        <v/>
      </c>
      <c r="C82" s="279" t="str">
        <f>IF('Frais de personnel'!C81="","",'Frais de personnel'!C81)</f>
        <v/>
      </c>
      <c r="D82" s="279" t="str">
        <f>IF('Frais de personnel'!D81="","",'Frais de personnel'!D81)</f>
        <v/>
      </c>
      <c r="E82" s="279" t="str">
        <f>IF('Frais de personnel'!E81="","",'Frais de personnel'!E81)</f>
        <v/>
      </c>
      <c r="F82" s="279" t="str">
        <f>IF('Frais de personnel'!F81="","",'Frais de personnel'!F81)</f>
        <v/>
      </c>
      <c r="G82" s="279" t="str">
        <f>IF('Frais de personnel'!G81="","",'Frais de personnel'!G81)</f>
        <v/>
      </c>
      <c r="H82" s="279" t="str">
        <f>IF('Frais de personnel'!H81="","",'Frais de personnel'!H81)</f>
        <v/>
      </c>
      <c r="I82" s="279" t="str">
        <f>IF('Frais de personnel'!I81="","",'Frais de personnel'!I81)</f>
        <v/>
      </c>
      <c r="J82" s="279" t="str">
        <f>IF('Frais de personnel'!J81="","",'Frais de personnel'!J81)</f>
        <v/>
      </c>
      <c r="K82" s="254"/>
      <c r="L82" s="109"/>
      <c r="M82" s="109"/>
      <c r="N82" s="178" t="str">
        <f t="shared" si="6"/>
        <v/>
      </c>
      <c r="O82" s="259" t="str">
        <f t="shared" si="7"/>
        <v/>
      </c>
      <c r="P82" s="264" t="str">
        <f t="shared" si="11"/>
        <v/>
      </c>
      <c r="Q82" s="179" t="str">
        <f t="shared" si="8"/>
        <v/>
      </c>
      <c r="R82" s="266" t="str">
        <f t="shared" si="9"/>
        <v/>
      </c>
      <c r="S82" s="262" t="str">
        <f t="shared" si="10"/>
        <v/>
      </c>
      <c r="T82" s="119"/>
    </row>
    <row r="83" spans="1:20" ht="20.100000000000001" customHeight="1" x14ac:dyDescent="0.25">
      <c r="A83" s="162">
        <v>77</v>
      </c>
      <c r="B83" s="279" t="str">
        <f>IF('Frais de personnel'!B82="","",'Frais de personnel'!B82)</f>
        <v/>
      </c>
      <c r="C83" s="279" t="str">
        <f>IF('Frais de personnel'!C82="","",'Frais de personnel'!C82)</f>
        <v/>
      </c>
      <c r="D83" s="279" t="str">
        <f>IF('Frais de personnel'!D82="","",'Frais de personnel'!D82)</f>
        <v/>
      </c>
      <c r="E83" s="279" t="str">
        <f>IF('Frais de personnel'!E82="","",'Frais de personnel'!E82)</f>
        <v/>
      </c>
      <c r="F83" s="279" t="str">
        <f>IF('Frais de personnel'!F82="","",'Frais de personnel'!F82)</f>
        <v/>
      </c>
      <c r="G83" s="279" t="str">
        <f>IF('Frais de personnel'!G82="","",'Frais de personnel'!G82)</f>
        <v/>
      </c>
      <c r="H83" s="279" t="str">
        <f>IF('Frais de personnel'!H82="","",'Frais de personnel'!H82)</f>
        <v/>
      </c>
      <c r="I83" s="279" t="str">
        <f>IF('Frais de personnel'!I82="","",'Frais de personnel'!I82)</f>
        <v/>
      </c>
      <c r="J83" s="279" t="str">
        <f>IF('Frais de personnel'!J82="","",'Frais de personnel'!J82)</f>
        <v/>
      </c>
      <c r="K83" s="254"/>
      <c r="L83" s="109"/>
      <c r="M83" s="109"/>
      <c r="N83" s="178" t="str">
        <f t="shared" si="6"/>
        <v/>
      </c>
      <c r="O83" s="259" t="str">
        <f t="shared" si="7"/>
        <v/>
      </c>
      <c r="P83" s="264" t="str">
        <f t="shared" si="11"/>
        <v/>
      </c>
      <c r="Q83" s="179" t="str">
        <f t="shared" si="8"/>
        <v/>
      </c>
      <c r="R83" s="266" t="str">
        <f t="shared" si="9"/>
        <v/>
      </c>
      <c r="S83" s="262" t="str">
        <f t="shared" si="10"/>
        <v/>
      </c>
      <c r="T83" s="119"/>
    </row>
    <row r="84" spans="1:20" ht="20.100000000000001" customHeight="1" x14ac:dyDescent="0.25">
      <c r="A84" s="162">
        <v>78</v>
      </c>
      <c r="B84" s="279" t="str">
        <f>IF('Frais de personnel'!B83="","",'Frais de personnel'!B83)</f>
        <v/>
      </c>
      <c r="C84" s="279" t="str">
        <f>IF('Frais de personnel'!C83="","",'Frais de personnel'!C83)</f>
        <v/>
      </c>
      <c r="D84" s="279" t="str">
        <f>IF('Frais de personnel'!D83="","",'Frais de personnel'!D83)</f>
        <v/>
      </c>
      <c r="E84" s="279" t="str">
        <f>IF('Frais de personnel'!E83="","",'Frais de personnel'!E83)</f>
        <v/>
      </c>
      <c r="F84" s="279" t="str">
        <f>IF('Frais de personnel'!F83="","",'Frais de personnel'!F83)</f>
        <v/>
      </c>
      <c r="G84" s="279" t="str">
        <f>IF('Frais de personnel'!G83="","",'Frais de personnel'!G83)</f>
        <v/>
      </c>
      <c r="H84" s="279" t="str">
        <f>IF('Frais de personnel'!H83="","",'Frais de personnel'!H83)</f>
        <v/>
      </c>
      <c r="I84" s="279" t="str">
        <f>IF('Frais de personnel'!I83="","",'Frais de personnel'!I83)</f>
        <v/>
      </c>
      <c r="J84" s="279" t="str">
        <f>IF('Frais de personnel'!J83="","",'Frais de personnel'!J83)</f>
        <v/>
      </c>
      <c r="K84" s="254"/>
      <c r="L84" s="109"/>
      <c r="M84" s="109"/>
      <c r="N84" s="178" t="str">
        <f t="shared" si="6"/>
        <v/>
      </c>
      <c r="O84" s="259" t="str">
        <f t="shared" si="7"/>
        <v/>
      </c>
      <c r="P84" s="264" t="str">
        <f t="shared" si="11"/>
        <v/>
      </c>
      <c r="Q84" s="179" t="str">
        <f t="shared" si="8"/>
        <v/>
      </c>
      <c r="R84" s="266" t="str">
        <f t="shared" si="9"/>
        <v/>
      </c>
      <c r="S84" s="262" t="str">
        <f t="shared" si="10"/>
        <v/>
      </c>
      <c r="T84" s="119"/>
    </row>
    <row r="85" spans="1:20" ht="20.100000000000001" customHeight="1" x14ac:dyDescent="0.25">
      <c r="A85" s="162">
        <v>79</v>
      </c>
      <c r="B85" s="279" t="str">
        <f>IF('Frais de personnel'!B84="","",'Frais de personnel'!B84)</f>
        <v/>
      </c>
      <c r="C85" s="279" t="str">
        <f>IF('Frais de personnel'!C84="","",'Frais de personnel'!C84)</f>
        <v/>
      </c>
      <c r="D85" s="279" t="str">
        <f>IF('Frais de personnel'!D84="","",'Frais de personnel'!D84)</f>
        <v/>
      </c>
      <c r="E85" s="279" t="str">
        <f>IF('Frais de personnel'!E84="","",'Frais de personnel'!E84)</f>
        <v/>
      </c>
      <c r="F85" s="279" t="str">
        <f>IF('Frais de personnel'!F84="","",'Frais de personnel'!F84)</f>
        <v/>
      </c>
      <c r="G85" s="279" t="str">
        <f>IF('Frais de personnel'!G84="","",'Frais de personnel'!G84)</f>
        <v/>
      </c>
      <c r="H85" s="279" t="str">
        <f>IF('Frais de personnel'!H84="","",'Frais de personnel'!H84)</f>
        <v/>
      </c>
      <c r="I85" s="279" t="str">
        <f>IF('Frais de personnel'!I84="","",'Frais de personnel'!I84)</f>
        <v/>
      </c>
      <c r="J85" s="279" t="str">
        <f>IF('Frais de personnel'!J84="","",'Frais de personnel'!J84)</f>
        <v/>
      </c>
      <c r="K85" s="254"/>
      <c r="L85" s="109"/>
      <c r="M85" s="109"/>
      <c r="N85" s="178" t="str">
        <f t="shared" si="6"/>
        <v/>
      </c>
      <c r="O85" s="259" t="str">
        <f t="shared" si="7"/>
        <v/>
      </c>
      <c r="P85" s="264" t="str">
        <f t="shared" si="11"/>
        <v/>
      </c>
      <c r="Q85" s="179" t="str">
        <f t="shared" si="8"/>
        <v/>
      </c>
      <c r="R85" s="266" t="str">
        <f t="shared" si="9"/>
        <v/>
      </c>
      <c r="S85" s="262" t="str">
        <f t="shared" si="10"/>
        <v/>
      </c>
      <c r="T85" s="119"/>
    </row>
    <row r="86" spans="1:20" ht="20.100000000000001" customHeight="1" x14ac:dyDescent="0.25">
      <c r="A86" s="162">
        <v>80</v>
      </c>
      <c r="B86" s="279" t="str">
        <f>IF('Frais de personnel'!B85="","",'Frais de personnel'!B85)</f>
        <v/>
      </c>
      <c r="C86" s="279" t="str">
        <f>IF('Frais de personnel'!C85="","",'Frais de personnel'!C85)</f>
        <v/>
      </c>
      <c r="D86" s="279" t="str">
        <f>IF('Frais de personnel'!D85="","",'Frais de personnel'!D85)</f>
        <v/>
      </c>
      <c r="E86" s="279" t="str">
        <f>IF('Frais de personnel'!E85="","",'Frais de personnel'!E85)</f>
        <v/>
      </c>
      <c r="F86" s="279" t="str">
        <f>IF('Frais de personnel'!F85="","",'Frais de personnel'!F85)</f>
        <v/>
      </c>
      <c r="G86" s="279" t="str">
        <f>IF('Frais de personnel'!G85="","",'Frais de personnel'!G85)</f>
        <v/>
      </c>
      <c r="H86" s="279" t="str">
        <f>IF('Frais de personnel'!H85="","",'Frais de personnel'!H85)</f>
        <v/>
      </c>
      <c r="I86" s="279" t="str">
        <f>IF('Frais de personnel'!I85="","",'Frais de personnel'!I85)</f>
        <v/>
      </c>
      <c r="J86" s="279" t="str">
        <f>IF('Frais de personnel'!J85="","",'Frais de personnel'!J85)</f>
        <v/>
      </c>
      <c r="K86" s="254"/>
      <c r="L86" s="109"/>
      <c r="M86" s="109"/>
      <c r="N86" s="178" t="str">
        <f t="shared" si="6"/>
        <v/>
      </c>
      <c r="O86" s="259" t="str">
        <f t="shared" si="7"/>
        <v/>
      </c>
      <c r="P86" s="264" t="str">
        <f t="shared" si="11"/>
        <v/>
      </c>
      <c r="Q86" s="179" t="str">
        <f t="shared" si="8"/>
        <v/>
      </c>
      <c r="R86" s="266" t="str">
        <f t="shared" si="9"/>
        <v/>
      </c>
      <c r="S86" s="262" t="str">
        <f t="shared" si="10"/>
        <v/>
      </c>
      <c r="T86" s="119"/>
    </row>
    <row r="87" spans="1:20" ht="20.100000000000001" customHeight="1" x14ac:dyDescent="0.25">
      <c r="A87" s="162">
        <v>81</v>
      </c>
      <c r="B87" s="279" t="str">
        <f>IF('Frais de personnel'!B86="","",'Frais de personnel'!B86)</f>
        <v/>
      </c>
      <c r="C87" s="279" t="str">
        <f>IF('Frais de personnel'!C86="","",'Frais de personnel'!C86)</f>
        <v/>
      </c>
      <c r="D87" s="279" t="str">
        <f>IF('Frais de personnel'!D86="","",'Frais de personnel'!D86)</f>
        <v/>
      </c>
      <c r="E87" s="279" t="str">
        <f>IF('Frais de personnel'!E86="","",'Frais de personnel'!E86)</f>
        <v/>
      </c>
      <c r="F87" s="279" t="str">
        <f>IF('Frais de personnel'!F86="","",'Frais de personnel'!F86)</f>
        <v/>
      </c>
      <c r="G87" s="279" t="str">
        <f>IF('Frais de personnel'!G86="","",'Frais de personnel'!G86)</f>
        <v/>
      </c>
      <c r="H87" s="279" t="str">
        <f>IF('Frais de personnel'!H86="","",'Frais de personnel'!H86)</f>
        <v/>
      </c>
      <c r="I87" s="279" t="str">
        <f>IF('Frais de personnel'!I86="","",'Frais de personnel'!I86)</f>
        <v/>
      </c>
      <c r="J87" s="279" t="str">
        <f>IF('Frais de personnel'!J86="","",'Frais de personnel'!J86)</f>
        <v/>
      </c>
      <c r="K87" s="254"/>
      <c r="L87" s="109"/>
      <c r="M87" s="109"/>
      <c r="N87" s="178" t="str">
        <f t="shared" si="6"/>
        <v/>
      </c>
      <c r="O87" s="259" t="str">
        <f t="shared" si="7"/>
        <v/>
      </c>
      <c r="P87" s="264" t="str">
        <f t="shared" si="11"/>
        <v/>
      </c>
      <c r="Q87" s="179" t="str">
        <f t="shared" si="8"/>
        <v/>
      </c>
      <c r="R87" s="266" t="str">
        <f t="shared" si="9"/>
        <v/>
      </c>
      <c r="S87" s="262" t="str">
        <f t="shared" si="10"/>
        <v/>
      </c>
      <c r="T87" s="119"/>
    </row>
    <row r="88" spans="1:20" ht="20.100000000000001" customHeight="1" x14ac:dyDescent="0.25">
      <c r="A88" s="162">
        <v>82</v>
      </c>
      <c r="B88" s="279" t="str">
        <f>IF('Frais de personnel'!B87="","",'Frais de personnel'!B87)</f>
        <v/>
      </c>
      <c r="C88" s="279" t="str">
        <f>IF('Frais de personnel'!C87="","",'Frais de personnel'!C87)</f>
        <v/>
      </c>
      <c r="D88" s="279" t="str">
        <f>IF('Frais de personnel'!D87="","",'Frais de personnel'!D87)</f>
        <v/>
      </c>
      <c r="E88" s="279" t="str">
        <f>IF('Frais de personnel'!E87="","",'Frais de personnel'!E87)</f>
        <v/>
      </c>
      <c r="F88" s="279" t="str">
        <f>IF('Frais de personnel'!F87="","",'Frais de personnel'!F87)</f>
        <v/>
      </c>
      <c r="G88" s="279" t="str">
        <f>IF('Frais de personnel'!G87="","",'Frais de personnel'!G87)</f>
        <v/>
      </c>
      <c r="H88" s="279" t="str">
        <f>IF('Frais de personnel'!H87="","",'Frais de personnel'!H87)</f>
        <v/>
      </c>
      <c r="I88" s="279" t="str">
        <f>IF('Frais de personnel'!I87="","",'Frais de personnel'!I87)</f>
        <v/>
      </c>
      <c r="J88" s="279" t="str">
        <f>IF('Frais de personnel'!J87="","",'Frais de personnel'!J87)</f>
        <v/>
      </c>
      <c r="K88" s="254"/>
      <c r="L88" s="109"/>
      <c r="M88" s="109"/>
      <c r="N88" s="178" t="str">
        <f t="shared" si="6"/>
        <v/>
      </c>
      <c r="O88" s="259" t="str">
        <f t="shared" si="7"/>
        <v/>
      </c>
      <c r="P88" s="264" t="str">
        <f t="shared" si="11"/>
        <v/>
      </c>
      <c r="Q88" s="179" t="str">
        <f t="shared" si="8"/>
        <v/>
      </c>
      <c r="R88" s="266" t="str">
        <f t="shared" si="9"/>
        <v/>
      </c>
      <c r="S88" s="262" t="str">
        <f t="shared" si="10"/>
        <v/>
      </c>
      <c r="T88" s="119"/>
    </row>
    <row r="89" spans="1:20" ht="20.100000000000001" customHeight="1" x14ac:dyDescent="0.25">
      <c r="A89" s="162">
        <v>83</v>
      </c>
      <c r="B89" s="279" t="str">
        <f>IF('Frais de personnel'!B88="","",'Frais de personnel'!B88)</f>
        <v/>
      </c>
      <c r="C89" s="279" t="str">
        <f>IF('Frais de personnel'!C88="","",'Frais de personnel'!C88)</f>
        <v/>
      </c>
      <c r="D89" s="279" t="str">
        <f>IF('Frais de personnel'!D88="","",'Frais de personnel'!D88)</f>
        <v/>
      </c>
      <c r="E89" s="279" t="str">
        <f>IF('Frais de personnel'!E88="","",'Frais de personnel'!E88)</f>
        <v/>
      </c>
      <c r="F89" s="279" t="str">
        <f>IF('Frais de personnel'!F88="","",'Frais de personnel'!F88)</f>
        <v/>
      </c>
      <c r="G89" s="279" t="str">
        <f>IF('Frais de personnel'!G88="","",'Frais de personnel'!G88)</f>
        <v/>
      </c>
      <c r="H89" s="279" t="str">
        <f>IF('Frais de personnel'!H88="","",'Frais de personnel'!H88)</f>
        <v/>
      </c>
      <c r="I89" s="279" t="str">
        <f>IF('Frais de personnel'!I88="","",'Frais de personnel'!I88)</f>
        <v/>
      </c>
      <c r="J89" s="279" t="str">
        <f>IF('Frais de personnel'!J88="","",'Frais de personnel'!J88)</f>
        <v/>
      </c>
      <c r="K89" s="254"/>
      <c r="L89" s="109"/>
      <c r="M89" s="109"/>
      <c r="N89" s="178" t="str">
        <f t="shared" si="6"/>
        <v/>
      </c>
      <c r="O89" s="259" t="str">
        <f t="shared" si="7"/>
        <v/>
      </c>
      <c r="P89" s="264" t="str">
        <f t="shared" si="11"/>
        <v/>
      </c>
      <c r="Q89" s="179" t="str">
        <f t="shared" si="8"/>
        <v/>
      </c>
      <c r="R89" s="266" t="str">
        <f t="shared" si="9"/>
        <v/>
      </c>
      <c r="S89" s="262" t="str">
        <f t="shared" si="10"/>
        <v/>
      </c>
      <c r="T89" s="119"/>
    </row>
    <row r="90" spans="1:20" ht="20.100000000000001" customHeight="1" x14ac:dyDescent="0.25">
      <c r="A90" s="162">
        <v>84</v>
      </c>
      <c r="B90" s="279" t="str">
        <f>IF('Frais de personnel'!B89="","",'Frais de personnel'!B89)</f>
        <v/>
      </c>
      <c r="C90" s="279" t="str">
        <f>IF('Frais de personnel'!C89="","",'Frais de personnel'!C89)</f>
        <v/>
      </c>
      <c r="D90" s="279" t="str">
        <f>IF('Frais de personnel'!D89="","",'Frais de personnel'!D89)</f>
        <v/>
      </c>
      <c r="E90" s="279" t="str">
        <f>IF('Frais de personnel'!E89="","",'Frais de personnel'!E89)</f>
        <v/>
      </c>
      <c r="F90" s="279" t="str">
        <f>IF('Frais de personnel'!F89="","",'Frais de personnel'!F89)</f>
        <v/>
      </c>
      <c r="G90" s="279" t="str">
        <f>IF('Frais de personnel'!G89="","",'Frais de personnel'!G89)</f>
        <v/>
      </c>
      <c r="H90" s="279" t="str">
        <f>IF('Frais de personnel'!H89="","",'Frais de personnel'!H89)</f>
        <v/>
      </c>
      <c r="I90" s="279" t="str">
        <f>IF('Frais de personnel'!I89="","",'Frais de personnel'!I89)</f>
        <v/>
      </c>
      <c r="J90" s="279" t="str">
        <f>IF('Frais de personnel'!J89="","",'Frais de personnel'!J89)</f>
        <v/>
      </c>
      <c r="K90" s="254"/>
      <c r="L90" s="109"/>
      <c r="M90" s="109"/>
      <c r="N90" s="178" t="str">
        <f t="shared" si="6"/>
        <v/>
      </c>
      <c r="O90" s="259" t="str">
        <f t="shared" si="7"/>
        <v/>
      </c>
      <c r="P90" s="264" t="str">
        <f t="shared" si="11"/>
        <v/>
      </c>
      <c r="Q90" s="179" t="str">
        <f t="shared" si="8"/>
        <v/>
      </c>
      <c r="R90" s="266" t="str">
        <f t="shared" si="9"/>
        <v/>
      </c>
      <c r="S90" s="262" t="str">
        <f t="shared" si="10"/>
        <v/>
      </c>
      <c r="T90" s="119"/>
    </row>
    <row r="91" spans="1:20" ht="20.100000000000001" customHeight="1" x14ac:dyDescent="0.25">
      <c r="A91" s="162">
        <v>85</v>
      </c>
      <c r="B91" s="279" t="str">
        <f>IF('Frais de personnel'!B90="","",'Frais de personnel'!B90)</f>
        <v/>
      </c>
      <c r="C91" s="279" t="str">
        <f>IF('Frais de personnel'!C90="","",'Frais de personnel'!C90)</f>
        <v/>
      </c>
      <c r="D91" s="279" t="str">
        <f>IF('Frais de personnel'!D90="","",'Frais de personnel'!D90)</f>
        <v/>
      </c>
      <c r="E91" s="279" t="str">
        <f>IF('Frais de personnel'!E90="","",'Frais de personnel'!E90)</f>
        <v/>
      </c>
      <c r="F91" s="279" t="str">
        <f>IF('Frais de personnel'!F90="","",'Frais de personnel'!F90)</f>
        <v/>
      </c>
      <c r="G91" s="279" t="str">
        <f>IF('Frais de personnel'!G90="","",'Frais de personnel'!G90)</f>
        <v/>
      </c>
      <c r="H91" s="279" t="str">
        <f>IF('Frais de personnel'!H90="","",'Frais de personnel'!H90)</f>
        <v/>
      </c>
      <c r="I91" s="279" t="str">
        <f>IF('Frais de personnel'!I90="","",'Frais de personnel'!I90)</f>
        <v/>
      </c>
      <c r="J91" s="279" t="str">
        <f>IF('Frais de personnel'!J90="","",'Frais de personnel'!J90)</f>
        <v/>
      </c>
      <c r="K91" s="254"/>
      <c r="L91" s="109"/>
      <c r="M91" s="109"/>
      <c r="N91" s="178" t="str">
        <f t="shared" si="6"/>
        <v/>
      </c>
      <c r="O91" s="259" t="str">
        <f t="shared" si="7"/>
        <v/>
      </c>
      <c r="P91" s="264" t="str">
        <f t="shared" si="11"/>
        <v/>
      </c>
      <c r="Q91" s="179" t="str">
        <f t="shared" si="8"/>
        <v/>
      </c>
      <c r="R91" s="266" t="str">
        <f t="shared" si="9"/>
        <v/>
      </c>
      <c r="S91" s="262" t="str">
        <f t="shared" si="10"/>
        <v/>
      </c>
      <c r="T91" s="119"/>
    </row>
    <row r="92" spans="1:20" ht="20.100000000000001" customHeight="1" x14ac:dyDescent="0.25">
      <c r="A92" s="162">
        <v>86</v>
      </c>
      <c r="B92" s="279" t="str">
        <f>IF('Frais de personnel'!B91="","",'Frais de personnel'!B91)</f>
        <v/>
      </c>
      <c r="C92" s="279" t="str">
        <f>IF('Frais de personnel'!C91="","",'Frais de personnel'!C91)</f>
        <v/>
      </c>
      <c r="D92" s="279" t="str">
        <f>IF('Frais de personnel'!D91="","",'Frais de personnel'!D91)</f>
        <v/>
      </c>
      <c r="E92" s="279" t="str">
        <f>IF('Frais de personnel'!E91="","",'Frais de personnel'!E91)</f>
        <v/>
      </c>
      <c r="F92" s="279" t="str">
        <f>IF('Frais de personnel'!F91="","",'Frais de personnel'!F91)</f>
        <v/>
      </c>
      <c r="G92" s="279" t="str">
        <f>IF('Frais de personnel'!G91="","",'Frais de personnel'!G91)</f>
        <v/>
      </c>
      <c r="H92" s="279" t="str">
        <f>IF('Frais de personnel'!H91="","",'Frais de personnel'!H91)</f>
        <v/>
      </c>
      <c r="I92" s="279" t="str">
        <f>IF('Frais de personnel'!I91="","",'Frais de personnel'!I91)</f>
        <v/>
      </c>
      <c r="J92" s="279" t="str">
        <f>IF('Frais de personnel'!J91="","",'Frais de personnel'!J91)</f>
        <v/>
      </c>
      <c r="K92" s="254"/>
      <c r="L92" s="109"/>
      <c r="M92" s="109"/>
      <c r="N92" s="178" t="str">
        <f t="shared" si="6"/>
        <v/>
      </c>
      <c r="O92" s="259" t="str">
        <f t="shared" si="7"/>
        <v/>
      </c>
      <c r="P92" s="264" t="str">
        <f t="shared" si="11"/>
        <v/>
      </c>
      <c r="Q92" s="179" t="str">
        <f t="shared" si="8"/>
        <v/>
      </c>
      <c r="R92" s="266" t="str">
        <f t="shared" si="9"/>
        <v/>
      </c>
      <c r="S92" s="262" t="str">
        <f t="shared" si="10"/>
        <v/>
      </c>
      <c r="T92" s="119"/>
    </row>
    <row r="93" spans="1:20" ht="20.100000000000001" customHeight="1" x14ac:dyDescent="0.25">
      <c r="A93" s="162">
        <v>87</v>
      </c>
      <c r="B93" s="279" t="str">
        <f>IF('Frais de personnel'!B92="","",'Frais de personnel'!B92)</f>
        <v/>
      </c>
      <c r="C93" s="279" t="str">
        <f>IF('Frais de personnel'!C92="","",'Frais de personnel'!C92)</f>
        <v/>
      </c>
      <c r="D93" s="279" t="str">
        <f>IF('Frais de personnel'!D92="","",'Frais de personnel'!D92)</f>
        <v/>
      </c>
      <c r="E93" s="279" t="str">
        <f>IF('Frais de personnel'!E92="","",'Frais de personnel'!E92)</f>
        <v/>
      </c>
      <c r="F93" s="279" t="str">
        <f>IF('Frais de personnel'!F92="","",'Frais de personnel'!F92)</f>
        <v/>
      </c>
      <c r="G93" s="279" t="str">
        <f>IF('Frais de personnel'!G92="","",'Frais de personnel'!G92)</f>
        <v/>
      </c>
      <c r="H93" s="279" t="str">
        <f>IF('Frais de personnel'!H92="","",'Frais de personnel'!H92)</f>
        <v/>
      </c>
      <c r="I93" s="279" t="str">
        <f>IF('Frais de personnel'!I92="","",'Frais de personnel'!I92)</f>
        <v/>
      </c>
      <c r="J93" s="279" t="str">
        <f>IF('Frais de personnel'!J92="","",'Frais de personnel'!J92)</f>
        <v/>
      </c>
      <c r="K93" s="254"/>
      <c r="L93" s="109"/>
      <c r="M93" s="109"/>
      <c r="N93" s="178" t="str">
        <f t="shared" si="6"/>
        <v/>
      </c>
      <c r="O93" s="259" t="str">
        <f t="shared" si="7"/>
        <v/>
      </c>
      <c r="P93" s="264" t="str">
        <f t="shared" si="11"/>
        <v/>
      </c>
      <c r="Q93" s="179" t="str">
        <f t="shared" si="8"/>
        <v/>
      </c>
      <c r="R93" s="266" t="str">
        <f t="shared" si="9"/>
        <v/>
      </c>
      <c r="S93" s="262" t="str">
        <f t="shared" si="10"/>
        <v/>
      </c>
      <c r="T93" s="119"/>
    </row>
    <row r="94" spans="1:20" ht="20.100000000000001" customHeight="1" x14ac:dyDescent="0.25">
      <c r="A94" s="162">
        <v>88</v>
      </c>
      <c r="B94" s="279" t="str">
        <f>IF('Frais de personnel'!B93="","",'Frais de personnel'!B93)</f>
        <v/>
      </c>
      <c r="C94" s="279" t="str">
        <f>IF('Frais de personnel'!C93="","",'Frais de personnel'!C93)</f>
        <v/>
      </c>
      <c r="D94" s="279" t="str">
        <f>IF('Frais de personnel'!D93="","",'Frais de personnel'!D93)</f>
        <v/>
      </c>
      <c r="E94" s="279" t="str">
        <f>IF('Frais de personnel'!E93="","",'Frais de personnel'!E93)</f>
        <v/>
      </c>
      <c r="F94" s="279" t="str">
        <f>IF('Frais de personnel'!F93="","",'Frais de personnel'!F93)</f>
        <v/>
      </c>
      <c r="G94" s="279" t="str">
        <f>IF('Frais de personnel'!G93="","",'Frais de personnel'!G93)</f>
        <v/>
      </c>
      <c r="H94" s="279" t="str">
        <f>IF('Frais de personnel'!H93="","",'Frais de personnel'!H93)</f>
        <v/>
      </c>
      <c r="I94" s="279" t="str">
        <f>IF('Frais de personnel'!I93="","",'Frais de personnel'!I93)</f>
        <v/>
      </c>
      <c r="J94" s="279" t="str">
        <f>IF('Frais de personnel'!J93="","",'Frais de personnel'!J93)</f>
        <v/>
      </c>
      <c r="K94" s="254"/>
      <c r="L94" s="109"/>
      <c r="M94" s="109"/>
      <c r="N94" s="178" t="str">
        <f t="shared" si="6"/>
        <v/>
      </c>
      <c r="O94" s="259" t="str">
        <f t="shared" si="7"/>
        <v/>
      </c>
      <c r="P94" s="264" t="str">
        <f t="shared" si="11"/>
        <v/>
      </c>
      <c r="Q94" s="179" t="str">
        <f t="shared" si="8"/>
        <v/>
      </c>
      <c r="R94" s="266" t="str">
        <f t="shared" si="9"/>
        <v/>
      </c>
      <c r="S94" s="262" t="str">
        <f t="shared" si="10"/>
        <v/>
      </c>
      <c r="T94" s="119"/>
    </row>
    <row r="95" spans="1:20" ht="20.100000000000001" customHeight="1" x14ac:dyDescent="0.25">
      <c r="A95" s="162">
        <v>89</v>
      </c>
      <c r="B95" s="279" t="str">
        <f>IF('Frais de personnel'!B94="","",'Frais de personnel'!B94)</f>
        <v/>
      </c>
      <c r="C95" s="279" t="str">
        <f>IF('Frais de personnel'!C94="","",'Frais de personnel'!C94)</f>
        <v/>
      </c>
      <c r="D95" s="279" t="str">
        <f>IF('Frais de personnel'!D94="","",'Frais de personnel'!D94)</f>
        <v/>
      </c>
      <c r="E95" s="279" t="str">
        <f>IF('Frais de personnel'!E94="","",'Frais de personnel'!E94)</f>
        <v/>
      </c>
      <c r="F95" s="279" t="str">
        <f>IF('Frais de personnel'!F94="","",'Frais de personnel'!F94)</f>
        <v/>
      </c>
      <c r="G95" s="279" t="str">
        <f>IF('Frais de personnel'!G94="","",'Frais de personnel'!G94)</f>
        <v/>
      </c>
      <c r="H95" s="279" t="str">
        <f>IF('Frais de personnel'!H94="","",'Frais de personnel'!H94)</f>
        <v/>
      </c>
      <c r="I95" s="279" t="str">
        <f>IF('Frais de personnel'!I94="","",'Frais de personnel'!I94)</f>
        <v/>
      </c>
      <c r="J95" s="279" t="str">
        <f>IF('Frais de personnel'!J94="","",'Frais de personnel'!J94)</f>
        <v/>
      </c>
      <c r="K95" s="254"/>
      <c r="L95" s="109"/>
      <c r="M95" s="109"/>
      <c r="N95" s="178" t="str">
        <f t="shared" si="6"/>
        <v/>
      </c>
      <c r="O95" s="259" t="str">
        <f t="shared" si="7"/>
        <v/>
      </c>
      <c r="P95" s="264" t="str">
        <f t="shared" si="11"/>
        <v/>
      </c>
      <c r="Q95" s="179" t="str">
        <f t="shared" si="8"/>
        <v/>
      </c>
      <c r="R95" s="266" t="str">
        <f t="shared" si="9"/>
        <v/>
      </c>
      <c r="S95" s="262" t="str">
        <f t="shared" si="10"/>
        <v/>
      </c>
      <c r="T95" s="119"/>
    </row>
    <row r="96" spans="1:20" ht="20.100000000000001" customHeight="1" x14ac:dyDescent="0.25">
      <c r="A96" s="162">
        <v>90</v>
      </c>
      <c r="B96" s="279" t="str">
        <f>IF('Frais de personnel'!B95="","",'Frais de personnel'!B95)</f>
        <v/>
      </c>
      <c r="C96" s="279" t="str">
        <f>IF('Frais de personnel'!C95="","",'Frais de personnel'!C95)</f>
        <v/>
      </c>
      <c r="D96" s="279" t="str">
        <f>IF('Frais de personnel'!D95="","",'Frais de personnel'!D95)</f>
        <v/>
      </c>
      <c r="E96" s="279" t="str">
        <f>IF('Frais de personnel'!E95="","",'Frais de personnel'!E95)</f>
        <v/>
      </c>
      <c r="F96" s="279" t="str">
        <f>IF('Frais de personnel'!F95="","",'Frais de personnel'!F95)</f>
        <v/>
      </c>
      <c r="G96" s="279" t="str">
        <f>IF('Frais de personnel'!G95="","",'Frais de personnel'!G95)</f>
        <v/>
      </c>
      <c r="H96" s="279" t="str">
        <f>IF('Frais de personnel'!H95="","",'Frais de personnel'!H95)</f>
        <v/>
      </c>
      <c r="I96" s="279" t="str">
        <f>IF('Frais de personnel'!I95="","",'Frais de personnel'!I95)</f>
        <v/>
      </c>
      <c r="J96" s="279" t="str">
        <f>IF('Frais de personnel'!J95="","",'Frais de personnel'!J95)</f>
        <v/>
      </c>
      <c r="K96" s="254"/>
      <c r="L96" s="109"/>
      <c r="M96" s="109"/>
      <c r="N96" s="178" t="str">
        <f t="shared" si="6"/>
        <v/>
      </c>
      <c r="O96" s="259" t="str">
        <f t="shared" si="7"/>
        <v/>
      </c>
      <c r="P96" s="264" t="str">
        <f t="shared" si="11"/>
        <v/>
      </c>
      <c r="Q96" s="179" t="str">
        <f t="shared" si="8"/>
        <v/>
      </c>
      <c r="R96" s="266" t="str">
        <f t="shared" si="9"/>
        <v/>
      </c>
      <c r="S96" s="262" t="str">
        <f t="shared" si="10"/>
        <v/>
      </c>
      <c r="T96" s="119"/>
    </row>
    <row r="97" spans="1:20" ht="20.100000000000001" customHeight="1" x14ac:dyDescent="0.25">
      <c r="A97" s="162">
        <v>91</v>
      </c>
      <c r="B97" s="279" t="str">
        <f>IF('Frais de personnel'!B96="","",'Frais de personnel'!B96)</f>
        <v/>
      </c>
      <c r="C97" s="279" t="str">
        <f>IF('Frais de personnel'!C96="","",'Frais de personnel'!C96)</f>
        <v/>
      </c>
      <c r="D97" s="279" t="str">
        <f>IF('Frais de personnel'!D96="","",'Frais de personnel'!D96)</f>
        <v/>
      </c>
      <c r="E97" s="279" t="str">
        <f>IF('Frais de personnel'!E96="","",'Frais de personnel'!E96)</f>
        <v/>
      </c>
      <c r="F97" s="279" t="str">
        <f>IF('Frais de personnel'!F96="","",'Frais de personnel'!F96)</f>
        <v/>
      </c>
      <c r="G97" s="279" t="str">
        <f>IF('Frais de personnel'!G96="","",'Frais de personnel'!G96)</f>
        <v/>
      </c>
      <c r="H97" s="279" t="str">
        <f>IF('Frais de personnel'!H96="","",'Frais de personnel'!H96)</f>
        <v/>
      </c>
      <c r="I97" s="279" t="str">
        <f>IF('Frais de personnel'!I96="","",'Frais de personnel'!I96)</f>
        <v/>
      </c>
      <c r="J97" s="279" t="str">
        <f>IF('Frais de personnel'!J96="","",'Frais de personnel'!J96)</f>
        <v/>
      </c>
      <c r="K97" s="254"/>
      <c r="L97" s="109"/>
      <c r="M97" s="109"/>
      <c r="N97" s="178" t="str">
        <f t="shared" si="6"/>
        <v/>
      </c>
      <c r="O97" s="259" t="str">
        <f t="shared" si="7"/>
        <v/>
      </c>
      <c r="P97" s="264" t="str">
        <f t="shared" si="11"/>
        <v/>
      </c>
      <c r="Q97" s="179" t="str">
        <f t="shared" si="8"/>
        <v/>
      </c>
      <c r="R97" s="266" t="str">
        <f t="shared" si="9"/>
        <v/>
      </c>
      <c r="S97" s="262" t="str">
        <f t="shared" si="10"/>
        <v/>
      </c>
      <c r="T97" s="119"/>
    </row>
    <row r="98" spans="1:20" ht="20.100000000000001" customHeight="1" x14ac:dyDescent="0.25">
      <c r="A98" s="162">
        <v>92</v>
      </c>
      <c r="B98" s="279" t="str">
        <f>IF('Frais de personnel'!B97="","",'Frais de personnel'!B97)</f>
        <v/>
      </c>
      <c r="C98" s="279" t="str">
        <f>IF('Frais de personnel'!C97="","",'Frais de personnel'!C97)</f>
        <v/>
      </c>
      <c r="D98" s="279" t="str">
        <f>IF('Frais de personnel'!D97="","",'Frais de personnel'!D97)</f>
        <v/>
      </c>
      <c r="E98" s="279" t="str">
        <f>IF('Frais de personnel'!E97="","",'Frais de personnel'!E97)</f>
        <v/>
      </c>
      <c r="F98" s="279" t="str">
        <f>IF('Frais de personnel'!F97="","",'Frais de personnel'!F97)</f>
        <v/>
      </c>
      <c r="G98" s="279" t="str">
        <f>IF('Frais de personnel'!G97="","",'Frais de personnel'!G97)</f>
        <v/>
      </c>
      <c r="H98" s="279" t="str">
        <f>IF('Frais de personnel'!H97="","",'Frais de personnel'!H97)</f>
        <v/>
      </c>
      <c r="I98" s="279" t="str">
        <f>IF('Frais de personnel'!I97="","",'Frais de personnel'!I97)</f>
        <v/>
      </c>
      <c r="J98" s="279" t="str">
        <f>IF('Frais de personnel'!J97="","",'Frais de personnel'!J97)</f>
        <v/>
      </c>
      <c r="K98" s="254"/>
      <c r="L98" s="109"/>
      <c r="M98" s="109"/>
      <c r="N98" s="178" t="str">
        <f t="shared" si="6"/>
        <v/>
      </c>
      <c r="O98" s="259" t="str">
        <f t="shared" si="7"/>
        <v/>
      </c>
      <c r="P98" s="264" t="str">
        <f t="shared" si="11"/>
        <v/>
      </c>
      <c r="Q98" s="179" t="str">
        <f t="shared" si="8"/>
        <v/>
      </c>
      <c r="R98" s="266" t="str">
        <f t="shared" si="9"/>
        <v/>
      </c>
      <c r="S98" s="262" t="str">
        <f t="shared" si="10"/>
        <v/>
      </c>
      <c r="T98" s="119"/>
    </row>
    <row r="99" spans="1:20" ht="20.100000000000001" customHeight="1" x14ac:dyDescent="0.25">
      <c r="A99" s="162">
        <v>93</v>
      </c>
      <c r="B99" s="279" t="str">
        <f>IF('Frais de personnel'!B98="","",'Frais de personnel'!B98)</f>
        <v/>
      </c>
      <c r="C99" s="279" t="str">
        <f>IF('Frais de personnel'!C98="","",'Frais de personnel'!C98)</f>
        <v/>
      </c>
      <c r="D99" s="279" t="str">
        <f>IF('Frais de personnel'!D98="","",'Frais de personnel'!D98)</f>
        <v/>
      </c>
      <c r="E99" s="279" t="str">
        <f>IF('Frais de personnel'!E98="","",'Frais de personnel'!E98)</f>
        <v/>
      </c>
      <c r="F99" s="279" t="str">
        <f>IF('Frais de personnel'!F98="","",'Frais de personnel'!F98)</f>
        <v/>
      </c>
      <c r="G99" s="279" t="str">
        <f>IF('Frais de personnel'!G98="","",'Frais de personnel'!G98)</f>
        <v/>
      </c>
      <c r="H99" s="279" t="str">
        <f>IF('Frais de personnel'!H98="","",'Frais de personnel'!H98)</f>
        <v/>
      </c>
      <c r="I99" s="279" t="str">
        <f>IF('Frais de personnel'!I98="","",'Frais de personnel'!I98)</f>
        <v/>
      </c>
      <c r="J99" s="279" t="str">
        <f>IF('Frais de personnel'!J98="","",'Frais de personnel'!J98)</f>
        <v/>
      </c>
      <c r="K99" s="254"/>
      <c r="L99" s="109"/>
      <c r="M99" s="109"/>
      <c r="N99" s="178" t="str">
        <f t="shared" si="6"/>
        <v/>
      </c>
      <c r="O99" s="259" t="str">
        <f t="shared" si="7"/>
        <v/>
      </c>
      <c r="P99" s="264" t="str">
        <f t="shared" si="11"/>
        <v/>
      </c>
      <c r="Q99" s="179" t="str">
        <f t="shared" si="8"/>
        <v/>
      </c>
      <c r="R99" s="266" t="str">
        <f t="shared" si="9"/>
        <v/>
      </c>
      <c r="S99" s="262" t="str">
        <f t="shared" si="10"/>
        <v/>
      </c>
      <c r="T99" s="119"/>
    </row>
    <row r="100" spans="1:20" ht="20.100000000000001" customHeight="1" x14ac:dyDescent="0.25">
      <c r="A100" s="162">
        <v>94</v>
      </c>
      <c r="B100" s="279" t="str">
        <f>IF('Frais de personnel'!B99="","",'Frais de personnel'!B99)</f>
        <v/>
      </c>
      <c r="C100" s="279" t="str">
        <f>IF('Frais de personnel'!C99="","",'Frais de personnel'!C99)</f>
        <v/>
      </c>
      <c r="D100" s="279" t="str">
        <f>IF('Frais de personnel'!D99="","",'Frais de personnel'!D99)</f>
        <v/>
      </c>
      <c r="E100" s="279" t="str">
        <f>IF('Frais de personnel'!E99="","",'Frais de personnel'!E99)</f>
        <v/>
      </c>
      <c r="F100" s="279" t="str">
        <f>IF('Frais de personnel'!F99="","",'Frais de personnel'!F99)</f>
        <v/>
      </c>
      <c r="G100" s="279" t="str">
        <f>IF('Frais de personnel'!G99="","",'Frais de personnel'!G99)</f>
        <v/>
      </c>
      <c r="H100" s="279" t="str">
        <f>IF('Frais de personnel'!H99="","",'Frais de personnel'!H99)</f>
        <v/>
      </c>
      <c r="I100" s="279" t="str">
        <f>IF('Frais de personnel'!I99="","",'Frais de personnel'!I99)</f>
        <v/>
      </c>
      <c r="J100" s="279" t="str">
        <f>IF('Frais de personnel'!J99="","",'Frais de personnel'!J99)</f>
        <v/>
      </c>
      <c r="K100" s="254"/>
      <c r="L100" s="109"/>
      <c r="M100" s="109"/>
      <c r="N100" s="178" t="str">
        <f t="shared" si="6"/>
        <v/>
      </c>
      <c r="O100" s="259" t="str">
        <f t="shared" si="7"/>
        <v/>
      </c>
      <c r="P100" s="264" t="str">
        <f t="shared" si="11"/>
        <v/>
      </c>
      <c r="Q100" s="179" t="str">
        <f t="shared" si="8"/>
        <v/>
      </c>
      <c r="R100" s="266" t="str">
        <f t="shared" si="9"/>
        <v/>
      </c>
      <c r="S100" s="262" t="str">
        <f t="shared" si="10"/>
        <v/>
      </c>
      <c r="T100" s="119"/>
    </row>
    <row r="101" spans="1:20" ht="20.100000000000001" customHeight="1" x14ac:dyDescent="0.25">
      <c r="A101" s="162">
        <v>95</v>
      </c>
      <c r="B101" s="279" t="str">
        <f>IF('Frais de personnel'!B100="","",'Frais de personnel'!B100)</f>
        <v/>
      </c>
      <c r="C101" s="279" t="str">
        <f>IF('Frais de personnel'!C100="","",'Frais de personnel'!C100)</f>
        <v/>
      </c>
      <c r="D101" s="279" t="str">
        <f>IF('Frais de personnel'!D100="","",'Frais de personnel'!D100)</f>
        <v/>
      </c>
      <c r="E101" s="279" t="str">
        <f>IF('Frais de personnel'!E100="","",'Frais de personnel'!E100)</f>
        <v/>
      </c>
      <c r="F101" s="279" t="str">
        <f>IF('Frais de personnel'!F100="","",'Frais de personnel'!F100)</f>
        <v/>
      </c>
      <c r="G101" s="279" t="str">
        <f>IF('Frais de personnel'!G100="","",'Frais de personnel'!G100)</f>
        <v/>
      </c>
      <c r="H101" s="279" t="str">
        <f>IF('Frais de personnel'!H100="","",'Frais de personnel'!H100)</f>
        <v/>
      </c>
      <c r="I101" s="279" t="str">
        <f>IF('Frais de personnel'!I100="","",'Frais de personnel'!I100)</f>
        <v/>
      </c>
      <c r="J101" s="279" t="str">
        <f>IF('Frais de personnel'!J100="","",'Frais de personnel'!J100)</f>
        <v/>
      </c>
      <c r="K101" s="254"/>
      <c r="L101" s="109"/>
      <c r="M101" s="109"/>
      <c r="N101" s="178" t="str">
        <f t="shared" si="6"/>
        <v/>
      </c>
      <c r="O101" s="259" t="str">
        <f t="shared" si="7"/>
        <v/>
      </c>
      <c r="P101" s="264" t="str">
        <f t="shared" si="11"/>
        <v/>
      </c>
      <c r="Q101" s="179" t="str">
        <f t="shared" si="8"/>
        <v/>
      </c>
      <c r="R101" s="266" t="str">
        <f t="shared" si="9"/>
        <v/>
      </c>
      <c r="S101" s="262" t="str">
        <f t="shared" si="10"/>
        <v/>
      </c>
      <c r="T101" s="119"/>
    </row>
    <row r="102" spans="1:20" ht="20.100000000000001" customHeight="1" x14ac:dyDescent="0.25">
      <c r="A102" s="162">
        <v>96</v>
      </c>
      <c r="B102" s="279" t="str">
        <f>IF('Frais de personnel'!B101="","",'Frais de personnel'!B101)</f>
        <v/>
      </c>
      <c r="C102" s="279" t="str">
        <f>IF('Frais de personnel'!C101="","",'Frais de personnel'!C101)</f>
        <v/>
      </c>
      <c r="D102" s="279" t="str">
        <f>IF('Frais de personnel'!D101="","",'Frais de personnel'!D101)</f>
        <v/>
      </c>
      <c r="E102" s="279" t="str">
        <f>IF('Frais de personnel'!E101="","",'Frais de personnel'!E101)</f>
        <v/>
      </c>
      <c r="F102" s="279" t="str">
        <f>IF('Frais de personnel'!F101="","",'Frais de personnel'!F101)</f>
        <v/>
      </c>
      <c r="G102" s="279" t="str">
        <f>IF('Frais de personnel'!G101="","",'Frais de personnel'!G101)</f>
        <v/>
      </c>
      <c r="H102" s="279" t="str">
        <f>IF('Frais de personnel'!H101="","",'Frais de personnel'!H101)</f>
        <v/>
      </c>
      <c r="I102" s="279" t="str">
        <f>IF('Frais de personnel'!I101="","",'Frais de personnel'!I101)</f>
        <v/>
      </c>
      <c r="J102" s="279" t="str">
        <f>IF('Frais de personnel'!J101="","",'Frais de personnel'!J101)</f>
        <v/>
      </c>
      <c r="K102" s="254"/>
      <c r="L102" s="109"/>
      <c r="M102" s="109"/>
      <c r="N102" s="178" t="str">
        <f t="shared" si="6"/>
        <v/>
      </c>
      <c r="O102" s="259" t="str">
        <f t="shared" si="7"/>
        <v/>
      </c>
      <c r="P102" s="264" t="str">
        <f t="shared" si="11"/>
        <v/>
      </c>
      <c r="Q102" s="179" t="str">
        <f t="shared" si="8"/>
        <v/>
      </c>
      <c r="R102" s="266" t="str">
        <f t="shared" si="9"/>
        <v/>
      </c>
      <c r="S102" s="262" t="str">
        <f t="shared" si="10"/>
        <v/>
      </c>
      <c r="T102" s="119"/>
    </row>
    <row r="103" spans="1:20" ht="20.100000000000001" customHeight="1" x14ac:dyDescent="0.25">
      <c r="A103" s="162">
        <v>97</v>
      </c>
      <c r="B103" s="279" t="str">
        <f>IF('Frais de personnel'!B102="","",'Frais de personnel'!B102)</f>
        <v/>
      </c>
      <c r="C103" s="279" t="str">
        <f>IF('Frais de personnel'!C102="","",'Frais de personnel'!C102)</f>
        <v/>
      </c>
      <c r="D103" s="279" t="str">
        <f>IF('Frais de personnel'!D102="","",'Frais de personnel'!D102)</f>
        <v/>
      </c>
      <c r="E103" s="279" t="str">
        <f>IF('Frais de personnel'!E102="","",'Frais de personnel'!E102)</f>
        <v/>
      </c>
      <c r="F103" s="279" t="str">
        <f>IF('Frais de personnel'!F102="","",'Frais de personnel'!F102)</f>
        <v/>
      </c>
      <c r="G103" s="279" t="str">
        <f>IF('Frais de personnel'!G102="","",'Frais de personnel'!G102)</f>
        <v/>
      </c>
      <c r="H103" s="279" t="str">
        <f>IF('Frais de personnel'!H102="","",'Frais de personnel'!H102)</f>
        <v/>
      </c>
      <c r="I103" s="279" t="str">
        <f>IF('Frais de personnel'!I102="","",'Frais de personnel'!I102)</f>
        <v/>
      </c>
      <c r="J103" s="279" t="str">
        <f>IF('Frais de personnel'!J102="","",'Frais de personnel'!J102)</f>
        <v/>
      </c>
      <c r="K103" s="254"/>
      <c r="L103" s="109"/>
      <c r="M103" s="109"/>
      <c r="N103" s="178" t="str">
        <f t="shared" si="6"/>
        <v/>
      </c>
      <c r="O103" s="259" t="str">
        <f t="shared" si="7"/>
        <v/>
      </c>
      <c r="P103" s="264" t="str">
        <f t="shared" si="11"/>
        <v/>
      </c>
      <c r="Q103" s="179" t="str">
        <f t="shared" si="8"/>
        <v/>
      </c>
      <c r="R103" s="266" t="str">
        <f t="shared" si="9"/>
        <v/>
      </c>
      <c r="S103" s="262" t="str">
        <f t="shared" si="10"/>
        <v/>
      </c>
      <c r="T103" s="119"/>
    </row>
    <row r="104" spans="1:20" ht="20.100000000000001" customHeight="1" x14ac:dyDescent="0.25">
      <c r="A104" s="162">
        <v>98</v>
      </c>
      <c r="B104" s="279" t="str">
        <f>IF('Frais de personnel'!B103="","",'Frais de personnel'!B103)</f>
        <v/>
      </c>
      <c r="C104" s="279" t="str">
        <f>IF('Frais de personnel'!C103="","",'Frais de personnel'!C103)</f>
        <v/>
      </c>
      <c r="D104" s="279" t="str">
        <f>IF('Frais de personnel'!D103="","",'Frais de personnel'!D103)</f>
        <v/>
      </c>
      <c r="E104" s="279" t="str">
        <f>IF('Frais de personnel'!E103="","",'Frais de personnel'!E103)</f>
        <v/>
      </c>
      <c r="F104" s="279" t="str">
        <f>IF('Frais de personnel'!F103="","",'Frais de personnel'!F103)</f>
        <v/>
      </c>
      <c r="G104" s="279" t="str">
        <f>IF('Frais de personnel'!G103="","",'Frais de personnel'!G103)</f>
        <v/>
      </c>
      <c r="H104" s="279" t="str">
        <f>IF('Frais de personnel'!H103="","",'Frais de personnel'!H103)</f>
        <v/>
      </c>
      <c r="I104" s="279" t="str">
        <f>IF('Frais de personnel'!I103="","",'Frais de personnel'!I103)</f>
        <v/>
      </c>
      <c r="J104" s="279" t="str">
        <f>IF('Frais de personnel'!J103="","",'Frais de personnel'!J103)</f>
        <v/>
      </c>
      <c r="K104" s="254"/>
      <c r="L104" s="109"/>
      <c r="M104" s="109"/>
      <c r="N104" s="178" t="str">
        <f t="shared" si="6"/>
        <v/>
      </c>
      <c r="O104" s="259" t="str">
        <f t="shared" si="7"/>
        <v/>
      </c>
      <c r="P104" s="264" t="str">
        <f t="shared" si="11"/>
        <v/>
      </c>
      <c r="Q104" s="179" t="str">
        <f t="shared" si="8"/>
        <v/>
      </c>
      <c r="R104" s="266" t="str">
        <f t="shared" si="9"/>
        <v/>
      </c>
      <c r="S104" s="262" t="str">
        <f t="shared" si="10"/>
        <v/>
      </c>
      <c r="T104" s="119"/>
    </row>
    <row r="105" spans="1:20" ht="20.100000000000001" customHeight="1" x14ac:dyDescent="0.25">
      <c r="A105" s="162">
        <v>99</v>
      </c>
      <c r="B105" s="279" t="str">
        <f>IF('Frais de personnel'!B104="","",'Frais de personnel'!B104)</f>
        <v/>
      </c>
      <c r="C105" s="279" t="str">
        <f>IF('Frais de personnel'!C104="","",'Frais de personnel'!C104)</f>
        <v/>
      </c>
      <c r="D105" s="279" t="str">
        <f>IF('Frais de personnel'!D104="","",'Frais de personnel'!D104)</f>
        <v/>
      </c>
      <c r="E105" s="279" t="str">
        <f>IF('Frais de personnel'!E104="","",'Frais de personnel'!E104)</f>
        <v/>
      </c>
      <c r="F105" s="279" t="str">
        <f>IF('Frais de personnel'!F104="","",'Frais de personnel'!F104)</f>
        <v/>
      </c>
      <c r="G105" s="279" t="str">
        <f>IF('Frais de personnel'!G104="","",'Frais de personnel'!G104)</f>
        <v/>
      </c>
      <c r="H105" s="279" t="str">
        <f>IF('Frais de personnel'!H104="","",'Frais de personnel'!H104)</f>
        <v/>
      </c>
      <c r="I105" s="279" t="str">
        <f>IF('Frais de personnel'!I104="","",'Frais de personnel'!I104)</f>
        <v/>
      </c>
      <c r="J105" s="279" t="str">
        <f>IF('Frais de personnel'!J104="","",'Frais de personnel'!J104)</f>
        <v/>
      </c>
      <c r="K105" s="254"/>
      <c r="L105" s="109"/>
      <c r="M105" s="109"/>
      <c r="N105" s="178" t="str">
        <f t="shared" si="6"/>
        <v/>
      </c>
      <c r="O105" s="259" t="str">
        <f t="shared" si="7"/>
        <v/>
      </c>
      <c r="P105" s="264" t="str">
        <f t="shared" si="11"/>
        <v/>
      </c>
      <c r="Q105" s="179" t="str">
        <f t="shared" si="8"/>
        <v/>
      </c>
      <c r="R105" s="266" t="str">
        <f t="shared" si="9"/>
        <v/>
      </c>
      <c r="S105" s="262" t="str">
        <f t="shared" si="10"/>
        <v/>
      </c>
      <c r="T105" s="119"/>
    </row>
    <row r="106" spans="1:20" ht="20.100000000000001" customHeight="1" x14ac:dyDescent="0.25">
      <c r="A106" s="162">
        <v>100</v>
      </c>
      <c r="B106" s="279" t="str">
        <f>IF('Frais de personnel'!B105="","",'Frais de personnel'!B105)</f>
        <v/>
      </c>
      <c r="C106" s="279" t="str">
        <f>IF('Frais de personnel'!C105="","",'Frais de personnel'!C105)</f>
        <v/>
      </c>
      <c r="D106" s="279" t="str">
        <f>IF('Frais de personnel'!D105="","",'Frais de personnel'!D105)</f>
        <v/>
      </c>
      <c r="E106" s="279" t="str">
        <f>IF('Frais de personnel'!E105="","",'Frais de personnel'!E105)</f>
        <v/>
      </c>
      <c r="F106" s="279" t="str">
        <f>IF('Frais de personnel'!F105="","",'Frais de personnel'!F105)</f>
        <v/>
      </c>
      <c r="G106" s="279" t="str">
        <f>IF('Frais de personnel'!G105="","",'Frais de personnel'!G105)</f>
        <v/>
      </c>
      <c r="H106" s="279" t="str">
        <f>IF('Frais de personnel'!H105="","",'Frais de personnel'!H105)</f>
        <v/>
      </c>
      <c r="I106" s="279" t="str">
        <f>IF('Frais de personnel'!I105="","",'Frais de personnel'!I105)</f>
        <v/>
      </c>
      <c r="J106" s="279" t="str">
        <f>IF('Frais de personnel'!J105="","",'Frais de personnel'!J105)</f>
        <v/>
      </c>
      <c r="K106" s="254"/>
      <c r="L106" s="109"/>
      <c r="M106" s="109"/>
      <c r="N106" s="178" t="str">
        <f t="shared" si="6"/>
        <v/>
      </c>
      <c r="O106" s="259" t="str">
        <f t="shared" si="7"/>
        <v/>
      </c>
      <c r="P106" s="264" t="str">
        <f t="shared" si="11"/>
        <v/>
      </c>
      <c r="Q106" s="179" t="str">
        <f t="shared" si="8"/>
        <v/>
      </c>
      <c r="R106" s="266" t="str">
        <f t="shared" si="9"/>
        <v/>
      </c>
      <c r="S106" s="262" t="str">
        <f t="shared" si="10"/>
        <v/>
      </c>
      <c r="T106" s="119"/>
    </row>
    <row r="107" spans="1:20" ht="20.100000000000001" customHeight="1" x14ac:dyDescent="0.25">
      <c r="A107" s="162">
        <v>101</v>
      </c>
      <c r="B107" s="279" t="str">
        <f>IF('Frais de personnel'!B106="","",'Frais de personnel'!B106)</f>
        <v/>
      </c>
      <c r="C107" s="279" t="str">
        <f>IF('Frais de personnel'!C106="","",'Frais de personnel'!C106)</f>
        <v/>
      </c>
      <c r="D107" s="279" t="str">
        <f>IF('Frais de personnel'!D106="","",'Frais de personnel'!D106)</f>
        <v/>
      </c>
      <c r="E107" s="279" t="str">
        <f>IF('Frais de personnel'!E106="","",'Frais de personnel'!E106)</f>
        <v/>
      </c>
      <c r="F107" s="279" t="str">
        <f>IF('Frais de personnel'!F106="","",'Frais de personnel'!F106)</f>
        <v/>
      </c>
      <c r="G107" s="279" t="str">
        <f>IF('Frais de personnel'!G106="","",'Frais de personnel'!G106)</f>
        <v/>
      </c>
      <c r="H107" s="279" t="str">
        <f>IF('Frais de personnel'!H106="","",'Frais de personnel'!H106)</f>
        <v/>
      </c>
      <c r="I107" s="279" t="str">
        <f>IF('Frais de personnel'!I106="","",'Frais de personnel'!I106)</f>
        <v/>
      </c>
      <c r="J107" s="279" t="str">
        <f>IF('Frais de personnel'!J106="","",'Frais de personnel'!J106)</f>
        <v/>
      </c>
      <c r="K107" s="254"/>
      <c r="L107" s="109"/>
      <c r="M107" s="109"/>
      <c r="N107" s="178" t="str">
        <f t="shared" si="6"/>
        <v/>
      </c>
      <c r="O107" s="259" t="str">
        <f t="shared" si="7"/>
        <v/>
      </c>
      <c r="P107" s="264" t="str">
        <f t="shared" si="11"/>
        <v/>
      </c>
      <c r="Q107" s="179" t="str">
        <f t="shared" si="8"/>
        <v/>
      </c>
      <c r="R107" s="266" t="str">
        <f t="shared" si="9"/>
        <v/>
      </c>
      <c r="S107" s="262" t="str">
        <f t="shared" si="10"/>
        <v/>
      </c>
      <c r="T107" s="119"/>
    </row>
    <row r="108" spans="1:20" ht="20.100000000000001" customHeight="1" x14ac:dyDescent="0.25">
      <c r="A108" s="162">
        <v>102</v>
      </c>
      <c r="B108" s="279" t="str">
        <f>IF('Frais de personnel'!B107="","",'Frais de personnel'!B107)</f>
        <v/>
      </c>
      <c r="C108" s="279" t="str">
        <f>IF('Frais de personnel'!C107="","",'Frais de personnel'!C107)</f>
        <v/>
      </c>
      <c r="D108" s="279" t="str">
        <f>IF('Frais de personnel'!D107="","",'Frais de personnel'!D107)</f>
        <v/>
      </c>
      <c r="E108" s="279" t="str">
        <f>IF('Frais de personnel'!E107="","",'Frais de personnel'!E107)</f>
        <v/>
      </c>
      <c r="F108" s="279" t="str">
        <f>IF('Frais de personnel'!F107="","",'Frais de personnel'!F107)</f>
        <v/>
      </c>
      <c r="G108" s="279" t="str">
        <f>IF('Frais de personnel'!G107="","",'Frais de personnel'!G107)</f>
        <v/>
      </c>
      <c r="H108" s="279" t="str">
        <f>IF('Frais de personnel'!H107="","",'Frais de personnel'!H107)</f>
        <v/>
      </c>
      <c r="I108" s="279" t="str">
        <f>IF('Frais de personnel'!I107="","",'Frais de personnel'!I107)</f>
        <v/>
      </c>
      <c r="J108" s="279" t="str">
        <f>IF('Frais de personnel'!J107="","",'Frais de personnel'!J107)</f>
        <v/>
      </c>
      <c r="K108" s="254"/>
      <c r="L108" s="109"/>
      <c r="M108" s="109"/>
      <c r="N108" s="178" t="str">
        <f t="shared" si="6"/>
        <v/>
      </c>
      <c r="O108" s="259" t="str">
        <f t="shared" si="7"/>
        <v/>
      </c>
      <c r="P108" s="264" t="str">
        <f t="shared" si="11"/>
        <v/>
      </c>
      <c r="Q108" s="179" t="str">
        <f t="shared" si="8"/>
        <v/>
      </c>
      <c r="R108" s="266" t="str">
        <f t="shared" si="9"/>
        <v/>
      </c>
      <c r="S108" s="262" t="str">
        <f t="shared" si="10"/>
        <v/>
      </c>
      <c r="T108" s="119"/>
    </row>
    <row r="109" spans="1:20" ht="20.100000000000001" customHeight="1" x14ac:dyDescent="0.25">
      <c r="A109" s="162">
        <v>103</v>
      </c>
      <c r="B109" s="279" t="str">
        <f>IF('Frais de personnel'!B108="","",'Frais de personnel'!B108)</f>
        <v/>
      </c>
      <c r="C109" s="279" t="str">
        <f>IF('Frais de personnel'!C108="","",'Frais de personnel'!C108)</f>
        <v/>
      </c>
      <c r="D109" s="279" t="str">
        <f>IF('Frais de personnel'!D108="","",'Frais de personnel'!D108)</f>
        <v/>
      </c>
      <c r="E109" s="279" t="str">
        <f>IF('Frais de personnel'!E108="","",'Frais de personnel'!E108)</f>
        <v/>
      </c>
      <c r="F109" s="279" t="str">
        <f>IF('Frais de personnel'!F108="","",'Frais de personnel'!F108)</f>
        <v/>
      </c>
      <c r="G109" s="279" t="str">
        <f>IF('Frais de personnel'!G108="","",'Frais de personnel'!G108)</f>
        <v/>
      </c>
      <c r="H109" s="279" t="str">
        <f>IF('Frais de personnel'!H108="","",'Frais de personnel'!H108)</f>
        <v/>
      </c>
      <c r="I109" s="279" t="str">
        <f>IF('Frais de personnel'!I108="","",'Frais de personnel'!I108)</f>
        <v/>
      </c>
      <c r="J109" s="279" t="str">
        <f>IF('Frais de personnel'!J108="","",'Frais de personnel'!J108)</f>
        <v/>
      </c>
      <c r="K109" s="254"/>
      <c r="L109" s="109"/>
      <c r="M109" s="109"/>
      <c r="N109" s="178" t="str">
        <f t="shared" si="6"/>
        <v/>
      </c>
      <c r="O109" s="259" t="str">
        <f t="shared" si="7"/>
        <v/>
      </c>
      <c r="P109" s="264" t="str">
        <f t="shared" si="11"/>
        <v/>
      </c>
      <c r="Q109" s="179" t="str">
        <f t="shared" si="8"/>
        <v/>
      </c>
      <c r="R109" s="266" t="str">
        <f t="shared" si="9"/>
        <v/>
      </c>
      <c r="S109" s="262" t="str">
        <f t="shared" si="10"/>
        <v/>
      </c>
      <c r="T109" s="119"/>
    </row>
    <row r="110" spans="1:20" ht="20.100000000000001" customHeight="1" x14ac:dyDescent="0.25">
      <c r="A110" s="162">
        <v>104</v>
      </c>
      <c r="B110" s="279" t="str">
        <f>IF('Frais de personnel'!B109="","",'Frais de personnel'!B109)</f>
        <v/>
      </c>
      <c r="C110" s="279" t="str">
        <f>IF('Frais de personnel'!C109="","",'Frais de personnel'!C109)</f>
        <v/>
      </c>
      <c r="D110" s="279" t="str">
        <f>IF('Frais de personnel'!D109="","",'Frais de personnel'!D109)</f>
        <v/>
      </c>
      <c r="E110" s="279" t="str">
        <f>IF('Frais de personnel'!E109="","",'Frais de personnel'!E109)</f>
        <v/>
      </c>
      <c r="F110" s="279" t="str">
        <f>IF('Frais de personnel'!F109="","",'Frais de personnel'!F109)</f>
        <v/>
      </c>
      <c r="G110" s="279" t="str">
        <f>IF('Frais de personnel'!G109="","",'Frais de personnel'!G109)</f>
        <v/>
      </c>
      <c r="H110" s="279" t="str">
        <f>IF('Frais de personnel'!H109="","",'Frais de personnel'!H109)</f>
        <v/>
      </c>
      <c r="I110" s="279" t="str">
        <f>IF('Frais de personnel'!I109="","",'Frais de personnel'!I109)</f>
        <v/>
      </c>
      <c r="J110" s="279" t="str">
        <f>IF('Frais de personnel'!J109="","",'Frais de personnel'!J109)</f>
        <v/>
      </c>
      <c r="K110" s="254"/>
      <c r="L110" s="109"/>
      <c r="M110" s="109"/>
      <c r="N110" s="178" t="str">
        <f t="shared" si="6"/>
        <v/>
      </c>
      <c r="O110" s="259" t="str">
        <f t="shared" si="7"/>
        <v/>
      </c>
      <c r="P110" s="264" t="str">
        <f t="shared" si="11"/>
        <v/>
      </c>
      <c r="Q110" s="179" t="str">
        <f t="shared" si="8"/>
        <v/>
      </c>
      <c r="R110" s="266" t="str">
        <f t="shared" si="9"/>
        <v/>
      </c>
      <c r="S110" s="262" t="str">
        <f t="shared" si="10"/>
        <v/>
      </c>
      <c r="T110" s="119"/>
    </row>
    <row r="111" spans="1:20" ht="20.100000000000001" customHeight="1" x14ac:dyDescent="0.25">
      <c r="A111" s="162">
        <v>105</v>
      </c>
      <c r="B111" s="279" t="str">
        <f>IF('Frais de personnel'!B110="","",'Frais de personnel'!B110)</f>
        <v/>
      </c>
      <c r="C111" s="279" t="str">
        <f>IF('Frais de personnel'!C110="","",'Frais de personnel'!C110)</f>
        <v/>
      </c>
      <c r="D111" s="279" t="str">
        <f>IF('Frais de personnel'!D110="","",'Frais de personnel'!D110)</f>
        <v/>
      </c>
      <c r="E111" s="279" t="str">
        <f>IF('Frais de personnel'!E110="","",'Frais de personnel'!E110)</f>
        <v/>
      </c>
      <c r="F111" s="279" t="str">
        <f>IF('Frais de personnel'!F110="","",'Frais de personnel'!F110)</f>
        <v/>
      </c>
      <c r="G111" s="279" t="str">
        <f>IF('Frais de personnel'!G110="","",'Frais de personnel'!G110)</f>
        <v/>
      </c>
      <c r="H111" s="279" t="str">
        <f>IF('Frais de personnel'!H110="","",'Frais de personnel'!H110)</f>
        <v/>
      </c>
      <c r="I111" s="279" t="str">
        <f>IF('Frais de personnel'!I110="","",'Frais de personnel'!I110)</f>
        <v/>
      </c>
      <c r="J111" s="279" t="str">
        <f>IF('Frais de personnel'!J110="","",'Frais de personnel'!J110)</f>
        <v/>
      </c>
      <c r="K111" s="254"/>
      <c r="L111" s="109"/>
      <c r="M111" s="109"/>
      <c r="N111" s="178" t="str">
        <f t="shared" si="6"/>
        <v/>
      </c>
      <c r="O111" s="259" t="str">
        <f t="shared" si="7"/>
        <v/>
      </c>
      <c r="P111" s="264" t="str">
        <f t="shared" si="11"/>
        <v/>
      </c>
      <c r="Q111" s="179" t="str">
        <f t="shared" si="8"/>
        <v/>
      </c>
      <c r="R111" s="266" t="str">
        <f t="shared" si="9"/>
        <v/>
      </c>
      <c r="S111" s="262" t="str">
        <f t="shared" si="10"/>
        <v/>
      </c>
      <c r="T111" s="119"/>
    </row>
    <row r="112" spans="1:20" ht="20.100000000000001" customHeight="1" x14ac:dyDescent="0.25">
      <c r="A112" s="162">
        <v>106</v>
      </c>
      <c r="B112" s="279" t="str">
        <f>IF('Frais de personnel'!B111="","",'Frais de personnel'!B111)</f>
        <v/>
      </c>
      <c r="C112" s="279" t="str">
        <f>IF('Frais de personnel'!C111="","",'Frais de personnel'!C111)</f>
        <v/>
      </c>
      <c r="D112" s="279" t="str">
        <f>IF('Frais de personnel'!D111="","",'Frais de personnel'!D111)</f>
        <v/>
      </c>
      <c r="E112" s="279" t="str">
        <f>IF('Frais de personnel'!E111="","",'Frais de personnel'!E111)</f>
        <v/>
      </c>
      <c r="F112" s="279" t="str">
        <f>IF('Frais de personnel'!F111="","",'Frais de personnel'!F111)</f>
        <v/>
      </c>
      <c r="G112" s="279" t="str">
        <f>IF('Frais de personnel'!G111="","",'Frais de personnel'!G111)</f>
        <v/>
      </c>
      <c r="H112" s="279" t="str">
        <f>IF('Frais de personnel'!H111="","",'Frais de personnel'!H111)</f>
        <v/>
      </c>
      <c r="I112" s="279" t="str">
        <f>IF('Frais de personnel'!I111="","",'Frais de personnel'!I111)</f>
        <v/>
      </c>
      <c r="J112" s="279" t="str">
        <f>IF('Frais de personnel'!J111="","",'Frais de personnel'!J111)</f>
        <v/>
      </c>
      <c r="K112" s="254"/>
      <c r="L112" s="109"/>
      <c r="M112" s="109"/>
      <c r="N112" s="178" t="str">
        <f t="shared" si="6"/>
        <v/>
      </c>
      <c r="O112" s="259" t="str">
        <f t="shared" si="7"/>
        <v/>
      </c>
      <c r="P112" s="264" t="str">
        <f t="shared" si="11"/>
        <v/>
      </c>
      <c r="Q112" s="179" t="str">
        <f t="shared" si="8"/>
        <v/>
      </c>
      <c r="R112" s="266" t="str">
        <f t="shared" si="9"/>
        <v/>
      </c>
      <c r="S112" s="262" t="str">
        <f t="shared" si="10"/>
        <v/>
      </c>
      <c r="T112" s="119"/>
    </row>
    <row r="113" spans="1:20" ht="20.100000000000001" customHeight="1" x14ac:dyDescent="0.25">
      <c r="A113" s="162">
        <v>107</v>
      </c>
      <c r="B113" s="279" t="str">
        <f>IF('Frais de personnel'!B112="","",'Frais de personnel'!B112)</f>
        <v/>
      </c>
      <c r="C113" s="279" t="str">
        <f>IF('Frais de personnel'!C112="","",'Frais de personnel'!C112)</f>
        <v/>
      </c>
      <c r="D113" s="279" t="str">
        <f>IF('Frais de personnel'!D112="","",'Frais de personnel'!D112)</f>
        <v/>
      </c>
      <c r="E113" s="279" t="str">
        <f>IF('Frais de personnel'!E112="","",'Frais de personnel'!E112)</f>
        <v/>
      </c>
      <c r="F113" s="279" t="str">
        <f>IF('Frais de personnel'!F112="","",'Frais de personnel'!F112)</f>
        <v/>
      </c>
      <c r="G113" s="279" t="str">
        <f>IF('Frais de personnel'!G112="","",'Frais de personnel'!G112)</f>
        <v/>
      </c>
      <c r="H113" s="279" t="str">
        <f>IF('Frais de personnel'!H112="","",'Frais de personnel'!H112)</f>
        <v/>
      </c>
      <c r="I113" s="279" t="str">
        <f>IF('Frais de personnel'!I112="","",'Frais de personnel'!I112)</f>
        <v/>
      </c>
      <c r="J113" s="279" t="str">
        <f>IF('Frais de personnel'!J112="","",'Frais de personnel'!J112)</f>
        <v/>
      </c>
      <c r="K113" s="254"/>
      <c r="L113" s="109"/>
      <c r="M113" s="109"/>
      <c r="N113" s="178" t="str">
        <f t="shared" si="6"/>
        <v/>
      </c>
      <c r="O113" s="259" t="str">
        <f t="shared" si="7"/>
        <v/>
      </c>
      <c r="P113" s="264" t="str">
        <f t="shared" si="11"/>
        <v/>
      </c>
      <c r="Q113" s="179" t="str">
        <f t="shared" si="8"/>
        <v/>
      </c>
      <c r="R113" s="266" t="str">
        <f t="shared" si="9"/>
        <v/>
      </c>
      <c r="S113" s="262" t="str">
        <f t="shared" si="10"/>
        <v/>
      </c>
      <c r="T113" s="119"/>
    </row>
    <row r="114" spans="1:20" ht="20.100000000000001" customHeight="1" x14ac:dyDescent="0.25">
      <c r="A114" s="162">
        <v>108</v>
      </c>
      <c r="B114" s="279" t="str">
        <f>IF('Frais de personnel'!B113="","",'Frais de personnel'!B113)</f>
        <v/>
      </c>
      <c r="C114" s="279" t="str">
        <f>IF('Frais de personnel'!C113="","",'Frais de personnel'!C113)</f>
        <v/>
      </c>
      <c r="D114" s="279" t="str">
        <f>IF('Frais de personnel'!D113="","",'Frais de personnel'!D113)</f>
        <v/>
      </c>
      <c r="E114" s="279" t="str">
        <f>IF('Frais de personnel'!E113="","",'Frais de personnel'!E113)</f>
        <v/>
      </c>
      <c r="F114" s="279" t="str">
        <f>IF('Frais de personnel'!F113="","",'Frais de personnel'!F113)</f>
        <v/>
      </c>
      <c r="G114" s="279" t="str">
        <f>IF('Frais de personnel'!G113="","",'Frais de personnel'!G113)</f>
        <v/>
      </c>
      <c r="H114" s="279" t="str">
        <f>IF('Frais de personnel'!H113="","",'Frais de personnel'!H113)</f>
        <v/>
      </c>
      <c r="I114" s="279" t="str">
        <f>IF('Frais de personnel'!I113="","",'Frais de personnel'!I113)</f>
        <v/>
      </c>
      <c r="J114" s="279" t="str">
        <f>IF('Frais de personnel'!J113="","",'Frais de personnel'!J113)</f>
        <v/>
      </c>
      <c r="K114" s="254"/>
      <c r="L114" s="109"/>
      <c r="M114" s="109"/>
      <c r="N114" s="178" t="str">
        <f t="shared" si="6"/>
        <v/>
      </c>
      <c r="O114" s="259" t="str">
        <f t="shared" si="7"/>
        <v/>
      </c>
      <c r="P114" s="264" t="str">
        <f t="shared" si="11"/>
        <v/>
      </c>
      <c r="Q114" s="179" t="str">
        <f t="shared" si="8"/>
        <v/>
      </c>
      <c r="R114" s="266" t="str">
        <f t="shared" si="9"/>
        <v/>
      </c>
      <c r="S114" s="262" t="str">
        <f t="shared" si="10"/>
        <v/>
      </c>
      <c r="T114" s="119"/>
    </row>
    <row r="115" spans="1:20" ht="20.100000000000001" customHeight="1" x14ac:dyDescent="0.25">
      <c r="A115" s="162">
        <v>109</v>
      </c>
      <c r="B115" s="279" t="str">
        <f>IF('Frais de personnel'!B114="","",'Frais de personnel'!B114)</f>
        <v/>
      </c>
      <c r="C115" s="279" t="str">
        <f>IF('Frais de personnel'!C114="","",'Frais de personnel'!C114)</f>
        <v/>
      </c>
      <c r="D115" s="279" t="str">
        <f>IF('Frais de personnel'!D114="","",'Frais de personnel'!D114)</f>
        <v/>
      </c>
      <c r="E115" s="279" t="str">
        <f>IF('Frais de personnel'!E114="","",'Frais de personnel'!E114)</f>
        <v/>
      </c>
      <c r="F115" s="279" t="str">
        <f>IF('Frais de personnel'!F114="","",'Frais de personnel'!F114)</f>
        <v/>
      </c>
      <c r="G115" s="279" t="str">
        <f>IF('Frais de personnel'!G114="","",'Frais de personnel'!G114)</f>
        <v/>
      </c>
      <c r="H115" s="279" t="str">
        <f>IF('Frais de personnel'!H114="","",'Frais de personnel'!H114)</f>
        <v/>
      </c>
      <c r="I115" s="279" t="str">
        <f>IF('Frais de personnel'!I114="","",'Frais de personnel'!I114)</f>
        <v/>
      </c>
      <c r="J115" s="279" t="str">
        <f>IF('Frais de personnel'!J114="","",'Frais de personnel'!J114)</f>
        <v/>
      </c>
      <c r="K115" s="254"/>
      <c r="L115" s="109"/>
      <c r="M115" s="109"/>
      <c r="N115" s="178" t="str">
        <f t="shared" si="6"/>
        <v/>
      </c>
      <c r="O115" s="259" t="str">
        <f t="shared" si="7"/>
        <v/>
      </c>
      <c r="P115" s="264" t="str">
        <f t="shared" si="11"/>
        <v/>
      </c>
      <c r="Q115" s="179" t="str">
        <f t="shared" si="8"/>
        <v/>
      </c>
      <c r="R115" s="266" t="str">
        <f t="shared" si="9"/>
        <v/>
      </c>
      <c r="S115" s="262" t="str">
        <f t="shared" si="10"/>
        <v/>
      </c>
      <c r="T115" s="119"/>
    </row>
    <row r="116" spans="1:20" ht="20.100000000000001" customHeight="1" x14ac:dyDescent="0.25">
      <c r="A116" s="162">
        <v>110</v>
      </c>
      <c r="B116" s="279" t="str">
        <f>IF('Frais de personnel'!B115="","",'Frais de personnel'!B115)</f>
        <v/>
      </c>
      <c r="C116" s="279" t="str">
        <f>IF('Frais de personnel'!C115="","",'Frais de personnel'!C115)</f>
        <v/>
      </c>
      <c r="D116" s="279" t="str">
        <f>IF('Frais de personnel'!D115="","",'Frais de personnel'!D115)</f>
        <v/>
      </c>
      <c r="E116" s="279" t="str">
        <f>IF('Frais de personnel'!E115="","",'Frais de personnel'!E115)</f>
        <v/>
      </c>
      <c r="F116" s="279" t="str">
        <f>IF('Frais de personnel'!F115="","",'Frais de personnel'!F115)</f>
        <v/>
      </c>
      <c r="G116" s="279" t="str">
        <f>IF('Frais de personnel'!G115="","",'Frais de personnel'!G115)</f>
        <v/>
      </c>
      <c r="H116" s="279" t="str">
        <f>IF('Frais de personnel'!H115="","",'Frais de personnel'!H115)</f>
        <v/>
      </c>
      <c r="I116" s="279" t="str">
        <f>IF('Frais de personnel'!I115="","",'Frais de personnel'!I115)</f>
        <v/>
      </c>
      <c r="J116" s="279" t="str">
        <f>IF('Frais de personnel'!J115="","",'Frais de personnel'!J115)</f>
        <v/>
      </c>
      <c r="K116" s="254"/>
      <c r="L116" s="109"/>
      <c r="M116" s="109"/>
      <c r="N116" s="178" t="str">
        <f t="shared" si="6"/>
        <v/>
      </c>
      <c r="O116" s="259" t="str">
        <f t="shared" si="7"/>
        <v/>
      </c>
      <c r="P116" s="264" t="str">
        <f t="shared" si="11"/>
        <v/>
      </c>
      <c r="Q116" s="179" t="str">
        <f t="shared" si="8"/>
        <v/>
      </c>
      <c r="R116" s="266" t="str">
        <f t="shared" si="9"/>
        <v/>
      </c>
      <c r="S116" s="262" t="str">
        <f t="shared" si="10"/>
        <v/>
      </c>
      <c r="T116" s="119"/>
    </row>
    <row r="117" spans="1:20" ht="20.100000000000001" customHeight="1" x14ac:dyDescent="0.25">
      <c r="A117" s="162">
        <v>111</v>
      </c>
      <c r="B117" s="279" t="str">
        <f>IF('Frais de personnel'!B116="","",'Frais de personnel'!B116)</f>
        <v/>
      </c>
      <c r="C117" s="279" t="str">
        <f>IF('Frais de personnel'!C116="","",'Frais de personnel'!C116)</f>
        <v/>
      </c>
      <c r="D117" s="279" t="str">
        <f>IF('Frais de personnel'!D116="","",'Frais de personnel'!D116)</f>
        <v/>
      </c>
      <c r="E117" s="279" t="str">
        <f>IF('Frais de personnel'!E116="","",'Frais de personnel'!E116)</f>
        <v/>
      </c>
      <c r="F117" s="279" t="str">
        <f>IF('Frais de personnel'!F116="","",'Frais de personnel'!F116)</f>
        <v/>
      </c>
      <c r="G117" s="279" t="str">
        <f>IF('Frais de personnel'!G116="","",'Frais de personnel'!G116)</f>
        <v/>
      </c>
      <c r="H117" s="279" t="str">
        <f>IF('Frais de personnel'!H116="","",'Frais de personnel'!H116)</f>
        <v/>
      </c>
      <c r="I117" s="279" t="str">
        <f>IF('Frais de personnel'!I116="","",'Frais de personnel'!I116)</f>
        <v/>
      </c>
      <c r="J117" s="279" t="str">
        <f>IF('Frais de personnel'!J116="","",'Frais de personnel'!J116)</f>
        <v/>
      </c>
      <c r="K117" s="254"/>
      <c r="L117" s="109"/>
      <c r="M117" s="109"/>
      <c r="N117" s="178" t="str">
        <f t="shared" si="6"/>
        <v/>
      </c>
      <c r="O117" s="259" t="str">
        <f t="shared" si="7"/>
        <v/>
      </c>
      <c r="P117" s="264" t="str">
        <f t="shared" si="11"/>
        <v/>
      </c>
      <c r="Q117" s="179" t="str">
        <f t="shared" si="8"/>
        <v/>
      </c>
      <c r="R117" s="266" t="str">
        <f t="shared" si="9"/>
        <v/>
      </c>
      <c r="S117" s="262" t="str">
        <f t="shared" si="10"/>
        <v/>
      </c>
      <c r="T117" s="119"/>
    </row>
    <row r="118" spans="1:20" ht="20.100000000000001" customHeight="1" x14ac:dyDescent="0.25">
      <c r="A118" s="162">
        <v>112</v>
      </c>
      <c r="B118" s="279" t="str">
        <f>IF('Frais de personnel'!B117="","",'Frais de personnel'!B117)</f>
        <v/>
      </c>
      <c r="C118" s="279" t="str">
        <f>IF('Frais de personnel'!C117="","",'Frais de personnel'!C117)</f>
        <v/>
      </c>
      <c r="D118" s="279" t="str">
        <f>IF('Frais de personnel'!D117="","",'Frais de personnel'!D117)</f>
        <v/>
      </c>
      <c r="E118" s="279" t="str">
        <f>IF('Frais de personnel'!E117="","",'Frais de personnel'!E117)</f>
        <v/>
      </c>
      <c r="F118" s="279" t="str">
        <f>IF('Frais de personnel'!F117="","",'Frais de personnel'!F117)</f>
        <v/>
      </c>
      <c r="G118" s="279" t="str">
        <f>IF('Frais de personnel'!G117="","",'Frais de personnel'!G117)</f>
        <v/>
      </c>
      <c r="H118" s="279" t="str">
        <f>IF('Frais de personnel'!H117="","",'Frais de personnel'!H117)</f>
        <v/>
      </c>
      <c r="I118" s="279" t="str">
        <f>IF('Frais de personnel'!I117="","",'Frais de personnel'!I117)</f>
        <v/>
      </c>
      <c r="J118" s="279" t="str">
        <f>IF('Frais de personnel'!J117="","",'Frais de personnel'!J117)</f>
        <v/>
      </c>
      <c r="K118" s="254"/>
      <c r="L118" s="109"/>
      <c r="M118" s="109"/>
      <c r="N118" s="178" t="str">
        <f t="shared" si="6"/>
        <v/>
      </c>
      <c r="O118" s="259" t="str">
        <f t="shared" si="7"/>
        <v/>
      </c>
      <c r="P118" s="264" t="str">
        <f t="shared" si="11"/>
        <v/>
      </c>
      <c r="Q118" s="179" t="str">
        <f t="shared" si="8"/>
        <v/>
      </c>
      <c r="R118" s="266" t="str">
        <f t="shared" si="9"/>
        <v/>
      </c>
      <c r="S118" s="262" t="str">
        <f t="shared" si="10"/>
        <v/>
      </c>
      <c r="T118" s="119"/>
    </row>
    <row r="119" spans="1:20" ht="20.100000000000001" customHeight="1" x14ac:dyDescent="0.25">
      <c r="A119" s="162">
        <v>113</v>
      </c>
      <c r="B119" s="279" t="str">
        <f>IF('Frais de personnel'!B118="","",'Frais de personnel'!B118)</f>
        <v/>
      </c>
      <c r="C119" s="279" t="str">
        <f>IF('Frais de personnel'!C118="","",'Frais de personnel'!C118)</f>
        <v/>
      </c>
      <c r="D119" s="279" t="str">
        <f>IF('Frais de personnel'!D118="","",'Frais de personnel'!D118)</f>
        <v/>
      </c>
      <c r="E119" s="279" t="str">
        <f>IF('Frais de personnel'!E118="","",'Frais de personnel'!E118)</f>
        <v/>
      </c>
      <c r="F119" s="279" t="str">
        <f>IF('Frais de personnel'!F118="","",'Frais de personnel'!F118)</f>
        <v/>
      </c>
      <c r="G119" s="279" t="str">
        <f>IF('Frais de personnel'!G118="","",'Frais de personnel'!G118)</f>
        <v/>
      </c>
      <c r="H119" s="279" t="str">
        <f>IF('Frais de personnel'!H118="","",'Frais de personnel'!H118)</f>
        <v/>
      </c>
      <c r="I119" s="279" t="str">
        <f>IF('Frais de personnel'!I118="","",'Frais de personnel'!I118)</f>
        <v/>
      </c>
      <c r="J119" s="279" t="str">
        <f>IF('Frais de personnel'!J118="","",'Frais de personnel'!J118)</f>
        <v/>
      </c>
      <c r="K119" s="254"/>
      <c r="L119" s="109"/>
      <c r="M119" s="109"/>
      <c r="N119" s="178" t="str">
        <f t="shared" si="6"/>
        <v/>
      </c>
      <c r="O119" s="259" t="str">
        <f t="shared" si="7"/>
        <v/>
      </c>
      <c r="P119" s="264" t="str">
        <f t="shared" si="11"/>
        <v/>
      </c>
      <c r="Q119" s="179" t="str">
        <f t="shared" si="8"/>
        <v/>
      </c>
      <c r="R119" s="266" t="str">
        <f t="shared" si="9"/>
        <v/>
      </c>
      <c r="S119" s="262" t="str">
        <f t="shared" si="10"/>
        <v/>
      </c>
      <c r="T119" s="119"/>
    </row>
    <row r="120" spans="1:20" ht="20.100000000000001" customHeight="1" x14ac:dyDescent="0.25">
      <c r="A120" s="162">
        <v>114</v>
      </c>
      <c r="B120" s="279" t="str">
        <f>IF('Frais de personnel'!B119="","",'Frais de personnel'!B119)</f>
        <v/>
      </c>
      <c r="C120" s="279" t="str">
        <f>IF('Frais de personnel'!C119="","",'Frais de personnel'!C119)</f>
        <v/>
      </c>
      <c r="D120" s="279" t="str">
        <f>IF('Frais de personnel'!D119="","",'Frais de personnel'!D119)</f>
        <v/>
      </c>
      <c r="E120" s="279" t="str">
        <f>IF('Frais de personnel'!E119="","",'Frais de personnel'!E119)</f>
        <v/>
      </c>
      <c r="F120" s="279" t="str">
        <f>IF('Frais de personnel'!F119="","",'Frais de personnel'!F119)</f>
        <v/>
      </c>
      <c r="G120" s="279" t="str">
        <f>IF('Frais de personnel'!G119="","",'Frais de personnel'!G119)</f>
        <v/>
      </c>
      <c r="H120" s="279" t="str">
        <f>IF('Frais de personnel'!H119="","",'Frais de personnel'!H119)</f>
        <v/>
      </c>
      <c r="I120" s="279" t="str">
        <f>IF('Frais de personnel'!I119="","",'Frais de personnel'!I119)</f>
        <v/>
      </c>
      <c r="J120" s="279" t="str">
        <f>IF('Frais de personnel'!J119="","",'Frais de personnel'!J119)</f>
        <v/>
      </c>
      <c r="K120" s="254"/>
      <c r="L120" s="109"/>
      <c r="M120" s="109"/>
      <c r="N120" s="178" t="str">
        <f t="shared" si="6"/>
        <v/>
      </c>
      <c r="O120" s="259" t="str">
        <f t="shared" si="7"/>
        <v/>
      </c>
      <c r="P120" s="264" t="str">
        <f t="shared" si="11"/>
        <v/>
      </c>
      <c r="Q120" s="179" t="str">
        <f t="shared" si="8"/>
        <v/>
      </c>
      <c r="R120" s="266" t="str">
        <f t="shared" si="9"/>
        <v/>
      </c>
      <c r="S120" s="262" t="str">
        <f t="shared" si="10"/>
        <v/>
      </c>
      <c r="T120" s="119"/>
    </row>
    <row r="121" spans="1:20" ht="20.100000000000001" customHeight="1" x14ac:dyDescent="0.25">
      <c r="A121" s="162">
        <v>115</v>
      </c>
      <c r="B121" s="279" t="str">
        <f>IF('Frais de personnel'!B120="","",'Frais de personnel'!B120)</f>
        <v/>
      </c>
      <c r="C121" s="279" t="str">
        <f>IF('Frais de personnel'!C120="","",'Frais de personnel'!C120)</f>
        <v/>
      </c>
      <c r="D121" s="279" t="str">
        <f>IF('Frais de personnel'!D120="","",'Frais de personnel'!D120)</f>
        <v/>
      </c>
      <c r="E121" s="279" t="str">
        <f>IF('Frais de personnel'!E120="","",'Frais de personnel'!E120)</f>
        <v/>
      </c>
      <c r="F121" s="279" t="str">
        <f>IF('Frais de personnel'!F120="","",'Frais de personnel'!F120)</f>
        <v/>
      </c>
      <c r="G121" s="279" t="str">
        <f>IF('Frais de personnel'!G120="","",'Frais de personnel'!G120)</f>
        <v/>
      </c>
      <c r="H121" s="279" t="str">
        <f>IF('Frais de personnel'!H120="","",'Frais de personnel'!H120)</f>
        <v/>
      </c>
      <c r="I121" s="279" t="str">
        <f>IF('Frais de personnel'!I120="","",'Frais de personnel'!I120)</f>
        <v/>
      </c>
      <c r="J121" s="279" t="str">
        <f>IF('Frais de personnel'!J120="","",'Frais de personnel'!J120)</f>
        <v/>
      </c>
      <c r="K121" s="254"/>
      <c r="L121" s="109"/>
      <c r="M121" s="109"/>
      <c r="N121" s="178" t="str">
        <f t="shared" si="6"/>
        <v/>
      </c>
      <c r="O121" s="259" t="str">
        <f t="shared" si="7"/>
        <v/>
      </c>
      <c r="P121" s="264" t="str">
        <f t="shared" si="11"/>
        <v/>
      </c>
      <c r="Q121" s="179" t="str">
        <f t="shared" si="8"/>
        <v/>
      </c>
      <c r="R121" s="266" t="str">
        <f t="shared" si="9"/>
        <v/>
      </c>
      <c r="S121" s="262" t="str">
        <f t="shared" si="10"/>
        <v/>
      </c>
      <c r="T121" s="119"/>
    </row>
    <row r="122" spans="1:20" ht="20.100000000000001" customHeight="1" x14ac:dyDescent="0.25">
      <c r="A122" s="162">
        <v>116</v>
      </c>
      <c r="B122" s="279" t="str">
        <f>IF('Frais de personnel'!B121="","",'Frais de personnel'!B121)</f>
        <v/>
      </c>
      <c r="C122" s="279" t="str">
        <f>IF('Frais de personnel'!C121="","",'Frais de personnel'!C121)</f>
        <v/>
      </c>
      <c r="D122" s="279" t="str">
        <f>IF('Frais de personnel'!D121="","",'Frais de personnel'!D121)</f>
        <v/>
      </c>
      <c r="E122" s="279" t="str">
        <f>IF('Frais de personnel'!E121="","",'Frais de personnel'!E121)</f>
        <v/>
      </c>
      <c r="F122" s="279" t="str">
        <f>IF('Frais de personnel'!F121="","",'Frais de personnel'!F121)</f>
        <v/>
      </c>
      <c r="G122" s="279" t="str">
        <f>IF('Frais de personnel'!G121="","",'Frais de personnel'!G121)</f>
        <v/>
      </c>
      <c r="H122" s="279" t="str">
        <f>IF('Frais de personnel'!H121="","",'Frais de personnel'!H121)</f>
        <v/>
      </c>
      <c r="I122" s="279" t="str">
        <f>IF('Frais de personnel'!I121="","",'Frais de personnel'!I121)</f>
        <v/>
      </c>
      <c r="J122" s="279" t="str">
        <f>IF('Frais de personnel'!J121="","",'Frais de personnel'!J121)</f>
        <v/>
      </c>
      <c r="K122" s="254"/>
      <c r="L122" s="109"/>
      <c r="M122" s="109"/>
      <c r="N122" s="178" t="str">
        <f t="shared" si="6"/>
        <v/>
      </c>
      <c r="O122" s="259" t="str">
        <f t="shared" si="7"/>
        <v/>
      </c>
      <c r="P122" s="264" t="str">
        <f t="shared" si="11"/>
        <v/>
      </c>
      <c r="Q122" s="179" t="str">
        <f t="shared" si="8"/>
        <v/>
      </c>
      <c r="R122" s="266" t="str">
        <f t="shared" si="9"/>
        <v/>
      </c>
      <c r="S122" s="262" t="str">
        <f t="shared" si="10"/>
        <v/>
      </c>
      <c r="T122" s="119"/>
    </row>
    <row r="123" spans="1:20" ht="20.100000000000001" customHeight="1" x14ac:dyDescent="0.25">
      <c r="A123" s="162">
        <v>117</v>
      </c>
      <c r="B123" s="279" t="str">
        <f>IF('Frais de personnel'!B122="","",'Frais de personnel'!B122)</f>
        <v/>
      </c>
      <c r="C123" s="279" t="str">
        <f>IF('Frais de personnel'!C122="","",'Frais de personnel'!C122)</f>
        <v/>
      </c>
      <c r="D123" s="279" t="str">
        <f>IF('Frais de personnel'!D122="","",'Frais de personnel'!D122)</f>
        <v/>
      </c>
      <c r="E123" s="279" t="str">
        <f>IF('Frais de personnel'!E122="","",'Frais de personnel'!E122)</f>
        <v/>
      </c>
      <c r="F123" s="279" t="str">
        <f>IF('Frais de personnel'!F122="","",'Frais de personnel'!F122)</f>
        <v/>
      </c>
      <c r="G123" s="279" t="str">
        <f>IF('Frais de personnel'!G122="","",'Frais de personnel'!G122)</f>
        <v/>
      </c>
      <c r="H123" s="279" t="str">
        <f>IF('Frais de personnel'!H122="","",'Frais de personnel'!H122)</f>
        <v/>
      </c>
      <c r="I123" s="279" t="str">
        <f>IF('Frais de personnel'!I122="","",'Frais de personnel'!I122)</f>
        <v/>
      </c>
      <c r="J123" s="279" t="str">
        <f>IF('Frais de personnel'!J122="","",'Frais de personnel'!J122)</f>
        <v/>
      </c>
      <c r="K123" s="254"/>
      <c r="L123" s="109"/>
      <c r="M123" s="109"/>
      <c r="N123" s="178" t="str">
        <f t="shared" si="6"/>
        <v/>
      </c>
      <c r="O123" s="259" t="str">
        <f t="shared" si="7"/>
        <v/>
      </c>
      <c r="P123" s="264" t="str">
        <f t="shared" si="11"/>
        <v/>
      </c>
      <c r="Q123" s="179" t="str">
        <f t="shared" si="8"/>
        <v/>
      </c>
      <c r="R123" s="266" t="str">
        <f t="shared" si="9"/>
        <v/>
      </c>
      <c r="S123" s="262" t="str">
        <f t="shared" si="10"/>
        <v/>
      </c>
      <c r="T123" s="119"/>
    </row>
    <row r="124" spans="1:20" ht="20.100000000000001" customHeight="1" x14ac:dyDescent="0.25">
      <c r="A124" s="162">
        <v>118</v>
      </c>
      <c r="B124" s="279" t="str">
        <f>IF('Frais de personnel'!B123="","",'Frais de personnel'!B123)</f>
        <v/>
      </c>
      <c r="C124" s="279" t="str">
        <f>IF('Frais de personnel'!C123="","",'Frais de personnel'!C123)</f>
        <v/>
      </c>
      <c r="D124" s="279" t="str">
        <f>IF('Frais de personnel'!D123="","",'Frais de personnel'!D123)</f>
        <v/>
      </c>
      <c r="E124" s="279" t="str">
        <f>IF('Frais de personnel'!E123="","",'Frais de personnel'!E123)</f>
        <v/>
      </c>
      <c r="F124" s="279" t="str">
        <f>IF('Frais de personnel'!F123="","",'Frais de personnel'!F123)</f>
        <v/>
      </c>
      <c r="G124" s="279" t="str">
        <f>IF('Frais de personnel'!G123="","",'Frais de personnel'!G123)</f>
        <v/>
      </c>
      <c r="H124" s="279" t="str">
        <f>IF('Frais de personnel'!H123="","",'Frais de personnel'!H123)</f>
        <v/>
      </c>
      <c r="I124" s="279" t="str">
        <f>IF('Frais de personnel'!I123="","",'Frais de personnel'!I123)</f>
        <v/>
      </c>
      <c r="J124" s="279" t="str">
        <f>IF('Frais de personnel'!J123="","",'Frais de personnel'!J123)</f>
        <v/>
      </c>
      <c r="K124" s="254"/>
      <c r="L124" s="109"/>
      <c r="M124" s="109"/>
      <c r="N124" s="178" t="str">
        <f t="shared" si="6"/>
        <v/>
      </c>
      <c r="O124" s="259" t="str">
        <f t="shared" si="7"/>
        <v/>
      </c>
      <c r="P124" s="264" t="str">
        <f t="shared" si="11"/>
        <v/>
      </c>
      <c r="Q124" s="179" t="str">
        <f t="shared" si="8"/>
        <v/>
      </c>
      <c r="R124" s="266" t="str">
        <f t="shared" si="9"/>
        <v/>
      </c>
      <c r="S124" s="262" t="str">
        <f t="shared" si="10"/>
        <v/>
      </c>
      <c r="T124" s="119"/>
    </row>
    <row r="125" spans="1:20" ht="20.100000000000001" customHeight="1" x14ac:dyDescent="0.25">
      <c r="A125" s="162">
        <v>119</v>
      </c>
      <c r="B125" s="279" t="str">
        <f>IF('Frais de personnel'!B124="","",'Frais de personnel'!B124)</f>
        <v/>
      </c>
      <c r="C125" s="279" t="str">
        <f>IF('Frais de personnel'!C124="","",'Frais de personnel'!C124)</f>
        <v/>
      </c>
      <c r="D125" s="279" t="str">
        <f>IF('Frais de personnel'!D124="","",'Frais de personnel'!D124)</f>
        <v/>
      </c>
      <c r="E125" s="279" t="str">
        <f>IF('Frais de personnel'!E124="","",'Frais de personnel'!E124)</f>
        <v/>
      </c>
      <c r="F125" s="279" t="str">
        <f>IF('Frais de personnel'!F124="","",'Frais de personnel'!F124)</f>
        <v/>
      </c>
      <c r="G125" s="279" t="str">
        <f>IF('Frais de personnel'!G124="","",'Frais de personnel'!G124)</f>
        <v/>
      </c>
      <c r="H125" s="279" t="str">
        <f>IF('Frais de personnel'!H124="","",'Frais de personnel'!H124)</f>
        <v/>
      </c>
      <c r="I125" s="279" t="str">
        <f>IF('Frais de personnel'!I124="","",'Frais de personnel'!I124)</f>
        <v/>
      </c>
      <c r="J125" s="279" t="str">
        <f>IF('Frais de personnel'!J124="","",'Frais de personnel'!J124)</f>
        <v/>
      </c>
      <c r="K125" s="254"/>
      <c r="L125" s="109"/>
      <c r="M125" s="109"/>
      <c r="N125" s="178" t="str">
        <f t="shared" si="6"/>
        <v/>
      </c>
      <c r="O125" s="259" t="str">
        <f t="shared" si="7"/>
        <v/>
      </c>
      <c r="P125" s="264" t="str">
        <f t="shared" si="11"/>
        <v/>
      </c>
      <c r="Q125" s="179" t="str">
        <f t="shared" si="8"/>
        <v/>
      </c>
      <c r="R125" s="266" t="str">
        <f t="shared" si="9"/>
        <v/>
      </c>
      <c r="S125" s="262" t="str">
        <f t="shared" si="10"/>
        <v/>
      </c>
      <c r="T125" s="119"/>
    </row>
    <row r="126" spans="1:20" ht="20.100000000000001" customHeight="1" x14ac:dyDescent="0.25">
      <c r="A126" s="162">
        <v>120</v>
      </c>
      <c r="B126" s="279" t="str">
        <f>IF('Frais de personnel'!B125="","",'Frais de personnel'!B125)</f>
        <v/>
      </c>
      <c r="C126" s="279" t="str">
        <f>IF('Frais de personnel'!C125="","",'Frais de personnel'!C125)</f>
        <v/>
      </c>
      <c r="D126" s="279" t="str">
        <f>IF('Frais de personnel'!D125="","",'Frais de personnel'!D125)</f>
        <v/>
      </c>
      <c r="E126" s="279" t="str">
        <f>IF('Frais de personnel'!E125="","",'Frais de personnel'!E125)</f>
        <v/>
      </c>
      <c r="F126" s="279" t="str">
        <f>IF('Frais de personnel'!F125="","",'Frais de personnel'!F125)</f>
        <v/>
      </c>
      <c r="G126" s="279" t="str">
        <f>IF('Frais de personnel'!G125="","",'Frais de personnel'!G125)</f>
        <v/>
      </c>
      <c r="H126" s="279" t="str">
        <f>IF('Frais de personnel'!H125="","",'Frais de personnel'!H125)</f>
        <v/>
      </c>
      <c r="I126" s="279" t="str">
        <f>IF('Frais de personnel'!I125="","",'Frais de personnel'!I125)</f>
        <v/>
      </c>
      <c r="J126" s="279" t="str">
        <f>IF('Frais de personnel'!J125="","",'Frais de personnel'!J125)</f>
        <v/>
      </c>
      <c r="K126" s="254"/>
      <c r="L126" s="109"/>
      <c r="M126" s="109"/>
      <c r="N126" s="178" t="str">
        <f t="shared" si="6"/>
        <v/>
      </c>
      <c r="O126" s="259" t="str">
        <f t="shared" si="7"/>
        <v/>
      </c>
      <c r="P126" s="264" t="str">
        <f t="shared" si="11"/>
        <v/>
      </c>
      <c r="Q126" s="179" t="str">
        <f t="shared" si="8"/>
        <v/>
      </c>
      <c r="R126" s="266" t="str">
        <f t="shared" si="9"/>
        <v/>
      </c>
      <c r="S126" s="262" t="str">
        <f t="shared" si="10"/>
        <v/>
      </c>
      <c r="T126" s="119"/>
    </row>
    <row r="127" spans="1:20" ht="20.100000000000001" customHeight="1" x14ac:dyDescent="0.25">
      <c r="A127" s="162">
        <v>121</v>
      </c>
      <c r="B127" s="279" t="str">
        <f>IF('Frais de personnel'!B126="","",'Frais de personnel'!B126)</f>
        <v/>
      </c>
      <c r="C127" s="279" t="str">
        <f>IF('Frais de personnel'!C126="","",'Frais de personnel'!C126)</f>
        <v/>
      </c>
      <c r="D127" s="279" t="str">
        <f>IF('Frais de personnel'!D126="","",'Frais de personnel'!D126)</f>
        <v/>
      </c>
      <c r="E127" s="279" t="str">
        <f>IF('Frais de personnel'!E126="","",'Frais de personnel'!E126)</f>
        <v/>
      </c>
      <c r="F127" s="279" t="str">
        <f>IF('Frais de personnel'!F126="","",'Frais de personnel'!F126)</f>
        <v/>
      </c>
      <c r="G127" s="279" t="str">
        <f>IF('Frais de personnel'!G126="","",'Frais de personnel'!G126)</f>
        <v/>
      </c>
      <c r="H127" s="279" t="str">
        <f>IF('Frais de personnel'!H126="","",'Frais de personnel'!H126)</f>
        <v/>
      </c>
      <c r="I127" s="279" t="str">
        <f>IF('Frais de personnel'!I126="","",'Frais de personnel'!I126)</f>
        <v/>
      </c>
      <c r="J127" s="279" t="str">
        <f>IF('Frais de personnel'!J126="","",'Frais de personnel'!J126)</f>
        <v/>
      </c>
      <c r="K127" s="254"/>
      <c r="L127" s="109"/>
      <c r="M127" s="109"/>
      <c r="N127" s="178" t="str">
        <f t="shared" si="6"/>
        <v/>
      </c>
      <c r="O127" s="259" t="str">
        <f t="shared" si="7"/>
        <v/>
      </c>
      <c r="P127" s="264" t="str">
        <f t="shared" si="11"/>
        <v/>
      </c>
      <c r="Q127" s="179" t="str">
        <f t="shared" si="8"/>
        <v/>
      </c>
      <c r="R127" s="266" t="str">
        <f t="shared" si="9"/>
        <v/>
      </c>
      <c r="S127" s="262" t="str">
        <f t="shared" si="10"/>
        <v/>
      </c>
      <c r="T127" s="119"/>
    </row>
    <row r="128" spans="1:20" ht="20.100000000000001" customHeight="1" x14ac:dyDescent="0.25">
      <c r="A128" s="162">
        <v>122</v>
      </c>
      <c r="B128" s="279" t="str">
        <f>IF('Frais de personnel'!B127="","",'Frais de personnel'!B127)</f>
        <v/>
      </c>
      <c r="C128" s="279" t="str">
        <f>IF('Frais de personnel'!C127="","",'Frais de personnel'!C127)</f>
        <v/>
      </c>
      <c r="D128" s="279" t="str">
        <f>IF('Frais de personnel'!D127="","",'Frais de personnel'!D127)</f>
        <v/>
      </c>
      <c r="E128" s="279" t="str">
        <f>IF('Frais de personnel'!E127="","",'Frais de personnel'!E127)</f>
        <v/>
      </c>
      <c r="F128" s="279" t="str">
        <f>IF('Frais de personnel'!F127="","",'Frais de personnel'!F127)</f>
        <v/>
      </c>
      <c r="G128" s="279" t="str">
        <f>IF('Frais de personnel'!G127="","",'Frais de personnel'!G127)</f>
        <v/>
      </c>
      <c r="H128" s="279" t="str">
        <f>IF('Frais de personnel'!H127="","",'Frais de personnel'!H127)</f>
        <v/>
      </c>
      <c r="I128" s="279" t="str">
        <f>IF('Frais de personnel'!I127="","",'Frais de personnel'!I127)</f>
        <v/>
      </c>
      <c r="J128" s="279" t="str">
        <f>IF('Frais de personnel'!J127="","",'Frais de personnel'!J127)</f>
        <v/>
      </c>
      <c r="K128" s="254"/>
      <c r="L128" s="109"/>
      <c r="M128" s="109"/>
      <c r="N128" s="178" t="str">
        <f t="shared" si="6"/>
        <v/>
      </c>
      <c r="O128" s="259" t="str">
        <f t="shared" si="7"/>
        <v/>
      </c>
      <c r="P128" s="264" t="str">
        <f t="shared" si="11"/>
        <v/>
      </c>
      <c r="Q128" s="179" t="str">
        <f t="shared" si="8"/>
        <v/>
      </c>
      <c r="R128" s="266" t="str">
        <f t="shared" si="9"/>
        <v/>
      </c>
      <c r="S128" s="262" t="str">
        <f t="shared" si="10"/>
        <v/>
      </c>
      <c r="T128" s="119"/>
    </row>
    <row r="129" spans="1:20" ht="20.100000000000001" customHeight="1" x14ac:dyDescent="0.25">
      <c r="A129" s="162">
        <v>123</v>
      </c>
      <c r="B129" s="279" t="str">
        <f>IF('Frais de personnel'!B128="","",'Frais de personnel'!B128)</f>
        <v/>
      </c>
      <c r="C129" s="279" t="str">
        <f>IF('Frais de personnel'!C128="","",'Frais de personnel'!C128)</f>
        <v/>
      </c>
      <c r="D129" s="279" t="str">
        <f>IF('Frais de personnel'!D128="","",'Frais de personnel'!D128)</f>
        <v/>
      </c>
      <c r="E129" s="279" t="str">
        <f>IF('Frais de personnel'!E128="","",'Frais de personnel'!E128)</f>
        <v/>
      </c>
      <c r="F129" s="279" t="str">
        <f>IF('Frais de personnel'!F128="","",'Frais de personnel'!F128)</f>
        <v/>
      </c>
      <c r="G129" s="279" t="str">
        <f>IF('Frais de personnel'!G128="","",'Frais de personnel'!G128)</f>
        <v/>
      </c>
      <c r="H129" s="279" t="str">
        <f>IF('Frais de personnel'!H128="","",'Frais de personnel'!H128)</f>
        <v/>
      </c>
      <c r="I129" s="279" t="str">
        <f>IF('Frais de personnel'!I128="","",'Frais de personnel'!I128)</f>
        <v/>
      </c>
      <c r="J129" s="279" t="str">
        <f>IF('Frais de personnel'!J128="","",'Frais de personnel'!J128)</f>
        <v/>
      </c>
      <c r="K129" s="254"/>
      <c r="L129" s="109"/>
      <c r="M129" s="109"/>
      <c r="N129" s="178" t="str">
        <f t="shared" si="6"/>
        <v/>
      </c>
      <c r="O129" s="259" t="str">
        <f t="shared" si="7"/>
        <v/>
      </c>
      <c r="P129" s="264" t="str">
        <f t="shared" si="11"/>
        <v/>
      </c>
      <c r="Q129" s="179" t="str">
        <f t="shared" si="8"/>
        <v/>
      </c>
      <c r="R129" s="266" t="str">
        <f t="shared" si="9"/>
        <v/>
      </c>
      <c r="S129" s="262" t="str">
        <f t="shared" si="10"/>
        <v/>
      </c>
      <c r="T129" s="119"/>
    </row>
    <row r="130" spans="1:20" ht="20.100000000000001" customHeight="1" x14ac:dyDescent="0.25">
      <c r="A130" s="162">
        <v>124</v>
      </c>
      <c r="B130" s="279" t="str">
        <f>IF('Frais de personnel'!B129="","",'Frais de personnel'!B129)</f>
        <v/>
      </c>
      <c r="C130" s="279" t="str">
        <f>IF('Frais de personnel'!C129="","",'Frais de personnel'!C129)</f>
        <v/>
      </c>
      <c r="D130" s="279" t="str">
        <f>IF('Frais de personnel'!D129="","",'Frais de personnel'!D129)</f>
        <v/>
      </c>
      <c r="E130" s="279" t="str">
        <f>IF('Frais de personnel'!E129="","",'Frais de personnel'!E129)</f>
        <v/>
      </c>
      <c r="F130" s="279" t="str">
        <f>IF('Frais de personnel'!F129="","",'Frais de personnel'!F129)</f>
        <v/>
      </c>
      <c r="G130" s="279" t="str">
        <f>IF('Frais de personnel'!G129="","",'Frais de personnel'!G129)</f>
        <v/>
      </c>
      <c r="H130" s="279" t="str">
        <f>IF('Frais de personnel'!H129="","",'Frais de personnel'!H129)</f>
        <v/>
      </c>
      <c r="I130" s="279" t="str">
        <f>IF('Frais de personnel'!I129="","",'Frais de personnel'!I129)</f>
        <v/>
      </c>
      <c r="J130" s="279" t="str">
        <f>IF('Frais de personnel'!J129="","",'Frais de personnel'!J129)</f>
        <v/>
      </c>
      <c r="K130" s="254"/>
      <c r="L130" s="109"/>
      <c r="M130" s="109"/>
      <c r="N130" s="178" t="str">
        <f t="shared" si="6"/>
        <v/>
      </c>
      <c r="O130" s="259" t="str">
        <f t="shared" si="7"/>
        <v/>
      </c>
      <c r="P130" s="264" t="str">
        <f t="shared" si="11"/>
        <v/>
      </c>
      <c r="Q130" s="179" t="str">
        <f t="shared" si="8"/>
        <v/>
      </c>
      <c r="R130" s="266" t="str">
        <f t="shared" si="9"/>
        <v/>
      </c>
      <c r="S130" s="262" t="str">
        <f t="shared" si="10"/>
        <v/>
      </c>
      <c r="T130" s="119"/>
    </row>
    <row r="131" spans="1:20" ht="20.100000000000001" customHeight="1" x14ac:dyDescent="0.25">
      <c r="A131" s="162">
        <v>125</v>
      </c>
      <c r="B131" s="279" t="str">
        <f>IF('Frais de personnel'!B130="","",'Frais de personnel'!B130)</f>
        <v/>
      </c>
      <c r="C131" s="279" t="str">
        <f>IF('Frais de personnel'!C130="","",'Frais de personnel'!C130)</f>
        <v/>
      </c>
      <c r="D131" s="279" t="str">
        <f>IF('Frais de personnel'!D130="","",'Frais de personnel'!D130)</f>
        <v/>
      </c>
      <c r="E131" s="279" t="str">
        <f>IF('Frais de personnel'!E130="","",'Frais de personnel'!E130)</f>
        <v/>
      </c>
      <c r="F131" s="279" t="str">
        <f>IF('Frais de personnel'!F130="","",'Frais de personnel'!F130)</f>
        <v/>
      </c>
      <c r="G131" s="279" t="str">
        <f>IF('Frais de personnel'!G130="","",'Frais de personnel'!G130)</f>
        <v/>
      </c>
      <c r="H131" s="279" t="str">
        <f>IF('Frais de personnel'!H130="","",'Frais de personnel'!H130)</f>
        <v/>
      </c>
      <c r="I131" s="279" t="str">
        <f>IF('Frais de personnel'!I130="","",'Frais de personnel'!I130)</f>
        <v/>
      </c>
      <c r="J131" s="279" t="str">
        <f>IF('Frais de personnel'!J130="","",'Frais de personnel'!J130)</f>
        <v/>
      </c>
      <c r="K131" s="254"/>
      <c r="L131" s="109"/>
      <c r="M131" s="109"/>
      <c r="N131" s="178" t="str">
        <f t="shared" si="6"/>
        <v/>
      </c>
      <c r="O131" s="259" t="str">
        <f t="shared" si="7"/>
        <v/>
      </c>
      <c r="P131" s="264" t="str">
        <f t="shared" si="11"/>
        <v/>
      </c>
      <c r="Q131" s="179" t="str">
        <f t="shared" si="8"/>
        <v/>
      </c>
      <c r="R131" s="266" t="str">
        <f t="shared" si="9"/>
        <v/>
      </c>
      <c r="S131" s="262" t="str">
        <f t="shared" si="10"/>
        <v/>
      </c>
      <c r="T131" s="119"/>
    </row>
    <row r="132" spans="1:20" ht="20.100000000000001" customHeight="1" x14ac:dyDescent="0.25">
      <c r="A132" s="162">
        <v>126</v>
      </c>
      <c r="B132" s="279" t="str">
        <f>IF('Frais de personnel'!B131="","",'Frais de personnel'!B131)</f>
        <v/>
      </c>
      <c r="C132" s="279" t="str">
        <f>IF('Frais de personnel'!C131="","",'Frais de personnel'!C131)</f>
        <v/>
      </c>
      <c r="D132" s="279" t="str">
        <f>IF('Frais de personnel'!D131="","",'Frais de personnel'!D131)</f>
        <v/>
      </c>
      <c r="E132" s="279" t="str">
        <f>IF('Frais de personnel'!E131="","",'Frais de personnel'!E131)</f>
        <v/>
      </c>
      <c r="F132" s="279" t="str">
        <f>IF('Frais de personnel'!F131="","",'Frais de personnel'!F131)</f>
        <v/>
      </c>
      <c r="G132" s="279" t="str">
        <f>IF('Frais de personnel'!G131="","",'Frais de personnel'!G131)</f>
        <v/>
      </c>
      <c r="H132" s="279" t="str">
        <f>IF('Frais de personnel'!H131="","",'Frais de personnel'!H131)</f>
        <v/>
      </c>
      <c r="I132" s="279" t="str">
        <f>IF('Frais de personnel'!I131="","",'Frais de personnel'!I131)</f>
        <v/>
      </c>
      <c r="J132" s="279" t="str">
        <f>IF('Frais de personnel'!J131="","",'Frais de personnel'!J131)</f>
        <v/>
      </c>
      <c r="K132" s="254"/>
      <c r="L132" s="109"/>
      <c r="M132" s="109"/>
      <c r="N132" s="178" t="str">
        <f t="shared" si="6"/>
        <v/>
      </c>
      <c r="O132" s="259" t="str">
        <f t="shared" si="7"/>
        <v/>
      </c>
      <c r="P132" s="264" t="str">
        <f t="shared" si="11"/>
        <v/>
      </c>
      <c r="Q132" s="179" t="str">
        <f t="shared" si="8"/>
        <v/>
      </c>
      <c r="R132" s="266" t="str">
        <f t="shared" si="9"/>
        <v/>
      </c>
      <c r="S132" s="262" t="str">
        <f t="shared" si="10"/>
        <v/>
      </c>
      <c r="T132" s="119"/>
    </row>
    <row r="133" spans="1:20" ht="20.100000000000001" customHeight="1" x14ac:dyDescent="0.25">
      <c r="A133" s="162">
        <v>127</v>
      </c>
      <c r="B133" s="279" t="str">
        <f>IF('Frais de personnel'!B132="","",'Frais de personnel'!B132)</f>
        <v/>
      </c>
      <c r="C133" s="279" t="str">
        <f>IF('Frais de personnel'!C132="","",'Frais de personnel'!C132)</f>
        <v/>
      </c>
      <c r="D133" s="279" t="str">
        <f>IF('Frais de personnel'!D132="","",'Frais de personnel'!D132)</f>
        <v/>
      </c>
      <c r="E133" s="279" t="str">
        <f>IF('Frais de personnel'!E132="","",'Frais de personnel'!E132)</f>
        <v/>
      </c>
      <c r="F133" s="279" t="str">
        <f>IF('Frais de personnel'!F132="","",'Frais de personnel'!F132)</f>
        <v/>
      </c>
      <c r="G133" s="279" t="str">
        <f>IF('Frais de personnel'!G132="","",'Frais de personnel'!G132)</f>
        <v/>
      </c>
      <c r="H133" s="279" t="str">
        <f>IF('Frais de personnel'!H132="","",'Frais de personnel'!H132)</f>
        <v/>
      </c>
      <c r="I133" s="279" t="str">
        <f>IF('Frais de personnel'!I132="","",'Frais de personnel'!I132)</f>
        <v/>
      </c>
      <c r="J133" s="279" t="str">
        <f>IF('Frais de personnel'!J132="","",'Frais de personnel'!J132)</f>
        <v/>
      </c>
      <c r="K133" s="254"/>
      <c r="L133" s="109"/>
      <c r="M133" s="109"/>
      <c r="N133" s="178" t="str">
        <f t="shared" si="6"/>
        <v/>
      </c>
      <c r="O133" s="259" t="str">
        <f t="shared" si="7"/>
        <v/>
      </c>
      <c r="P133" s="264" t="str">
        <f t="shared" si="11"/>
        <v/>
      </c>
      <c r="Q133" s="179" t="str">
        <f t="shared" si="8"/>
        <v/>
      </c>
      <c r="R133" s="266" t="str">
        <f t="shared" si="9"/>
        <v/>
      </c>
      <c r="S133" s="262" t="str">
        <f t="shared" si="10"/>
        <v/>
      </c>
      <c r="T133" s="119"/>
    </row>
    <row r="134" spans="1:20" ht="20.100000000000001" customHeight="1" x14ac:dyDescent="0.25">
      <c r="A134" s="162">
        <v>128</v>
      </c>
      <c r="B134" s="279" t="str">
        <f>IF('Frais de personnel'!B133="","",'Frais de personnel'!B133)</f>
        <v/>
      </c>
      <c r="C134" s="279" t="str">
        <f>IF('Frais de personnel'!C133="","",'Frais de personnel'!C133)</f>
        <v/>
      </c>
      <c r="D134" s="279" t="str">
        <f>IF('Frais de personnel'!D133="","",'Frais de personnel'!D133)</f>
        <v/>
      </c>
      <c r="E134" s="279" t="str">
        <f>IF('Frais de personnel'!E133="","",'Frais de personnel'!E133)</f>
        <v/>
      </c>
      <c r="F134" s="279" t="str">
        <f>IF('Frais de personnel'!F133="","",'Frais de personnel'!F133)</f>
        <v/>
      </c>
      <c r="G134" s="279" t="str">
        <f>IF('Frais de personnel'!G133="","",'Frais de personnel'!G133)</f>
        <v/>
      </c>
      <c r="H134" s="279" t="str">
        <f>IF('Frais de personnel'!H133="","",'Frais de personnel'!H133)</f>
        <v/>
      </c>
      <c r="I134" s="279" t="str">
        <f>IF('Frais de personnel'!I133="","",'Frais de personnel'!I133)</f>
        <v/>
      </c>
      <c r="J134" s="279" t="str">
        <f>IF('Frais de personnel'!J133="","",'Frais de personnel'!J133)</f>
        <v/>
      </c>
      <c r="K134" s="254"/>
      <c r="L134" s="109"/>
      <c r="M134" s="109"/>
      <c r="N134" s="178" t="str">
        <f t="shared" si="6"/>
        <v/>
      </c>
      <c r="O134" s="259" t="str">
        <f t="shared" si="7"/>
        <v/>
      </c>
      <c r="P134" s="264" t="str">
        <f t="shared" si="11"/>
        <v/>
      </c>
      <c r="Q134" s="179" t="str">
        <f t="shared" si="8"/>
        <v/>
      </c>
      <c r="R134" s="266" t="str">
        <f t="shared" si="9"/>
        <v/>
      </c>
      <c r="S134" s="262" t="str">
        <f t="shared" si="10"/>
        <v/>
      </c>
      <c r="T134" s="119"/>
    </row>
    <row r="135" spans="1:20" ht="20.100000000000001" customHeight="1" x14ac:dyDescent="0.25">
      <c r="A135" s="162">
        <v>129</v>
      </c>
      <c r="B135" s="279" t="str">
        <f>IF('Frais de personnel'!B134="","",'Frais de personnel'!B134)</f>
        <v/>
      </c>
      <c r="C135" s="279" t="str">
        <f>IF('Frais de personnel'!C134="","",'Frais de personnel'!C134)</f>
        <v/>
      </c>
      <c r="D135" s="279" t="str">
        <f>IF('Frais de personnel'!D134="","",'Frais de personnel'!D134)</f>
        <v/>
      </c>
      <c r="E135" s="279" t="str">
        <f>IF('Frais de personnel'!E134="","",'Frais de personnel'!E134)</f>
        <v/>
      </c>
      <c r="F135" s="279" t="str">
        <f>IF('Frais de personnel'!F134="","",'Frais de personnel'!F134)</f>
        <v/>
      </c>
      <c r="G135" s="279" t="str">
        <f>IF('Frais de personnel'!G134="","",'Frais de personnel'!G134)</f>
        <v/>
      </c>
      <c r="H135" s="279" t="str">
        <f>IF('Frais de personnel'!H134="","",'Frais de personnel'!H134)</f>
        <v/>
      </c>
      <c r="I135" s="279" t="str">
        <f>IF('Frais de personnel'!I134="","",'Frais de personnel'!I134)</f>
        <v/>
      </c>
      <c r="J135" s="279" t="str">
        <f>IF('Frais de personnel'!J134="","",'Frais de personnel'!J134)</f>
        <v/>
      </c>
      <c r="K135" s="254"/>
      <c r="L135" s="109"/>
      <c r="M135" s="109"/>
      <c r="N135" s="178" t="str">
        <f t="shared" ref="N135:N198" si="12">IF($E135="","",IF(OR(($K135=0),($L135=0)),0,$K135/$L135*$M135))</f>
        <v/>
      </c>
      <c r="O135" s="259" t="str">
        <f t="shared" ref="O135:O198" si="13">IF($J135="","",IF($N135&gt;$J135,"Le montant éligible ne peut etre supérieur au montant présenté",""))</f>
        <v/>
      </c>
      <c r="P135" s="264" t="str">
        <f t="shared" si="11"/>
        <v/>
      </c>
      <c r="Q135" s="179" t="str">
        <f t="shared" ref="Q135:Q198" si="14">IF(M135="","",IF(E135="Salaire_chercheur",MIN(140000/1607*M135,140000),IF(E135="Salaire_directeur",MIN(110000/1607*M135,110000),IF(E135="Salaire_ingénieur",MIN(80000/1607*M135,80000),IF(E135="Salaire_technicien",MIN(60000/1607*M135,60000),"")))))</f>
        <v/>
      </c>
      <c r="R135" s="266" t="str">
        <f t="shared" ref="R135:R198" si="15">IF(MIN(P135,Q135)=0,"",MIN(P135,Q135))</f>
        <v/>
      </c>
      <c r="S135" s="262" t="str">
        <f t="shared" ref="S135:S198" si="16">IF($R135 &gt; $P135, "Le montant éligible retenu ne peut pas être supérieur au montant raisonnable",IF($R135 &gt; $Q135, "Le montant éligible retenu ne peut pas être supérieur au montant du plafond", ""))</f>
        <v/>
      </c>
      <c r="T135" s="119"/>
    </row>
    <row r="136" spans="1:20" ht="20.100000000000001" customHeight="1" x14ac:dyDescent="0.25">
      <c r="A136" s="162">
        <v>130</v>
      </c>
      <c r="B136" s="279" t="str">
        <f>IF('Frais de personnel'!B135="","",'Frais de personnel'!B135)</f>
        <v/>
      </c>
      <c r="C136" s="279" t="str">
        <f>IF('Frais de personnel'!C135="","",'Frais de personnel'!C135)</f>
        <v/>
      </c>
      <c r="D136" s="279" t="str">
        <f>IF('Frais de personnel'!D135="","",'Frais de personnel'!D135)</f>
        <v/>
      </c>
      <c r="E136" s="279" t="str">
        <f>IF('Frais de personnel'!E135="","",'Frais de personnel'!E135)</f>
        <v/>
      </c>
      <c r="F136" s="279" t="str">
        <f>IF('Frais de personnel'!F135="","",'Frais de personnel'!F135)</f>
        <v/>
      </c>
      <c r="G136" s="279" t="str">
        <f>IF('Frais de personnel'!G135="","",'Frais de personnel'!G135)</f>
        <v/>
      </c>
      <c r="H136" s="279" t="str">
        <f>IF('Frais de personnel'!H135="","",'Frais de personnel'!H135)</f>
        <v/>
      </c>
      <c r="I136" s="279" t="str">
        <f>IF('Frais de personnel'!I135="","",'Frais de personnel'!I135)</f>
        <v/>
      </c>
      <c r="J136" s="279" t="str">
        <f>IF('Frais de personnel'!J135="","",'Frais de personnel'!J135)</f>
        <v/>
      </c>
      <c r="K136" s="254"/>
      <c r="L136" s="109"/>
      <c r="M136" s="109"/>
      <c r="N136" s="178" t="str">
        <f t="shared" si="12"/>
        <v/>
      </c>
      <c r="O136" s="259" t="str">
        <f t="shared" si="13"/>
        <v/>
      </c>
      <c r="P136" s="264" t="str">
        <f t="shared" ref="P136:P199" si="17">IF(OR(N136=0, ISBLANK(N136)), "", N136)</f>
        <v/>
      </c>
      <c r="Q136" s="179" t="str">
        <f t="shared" si="14"/>
        <v/>
      </c>
      <c r="R136" s="266" t="str">
        <f t="shared" si="15"/>
        <v/>
      </c>
      <c r="S136" s="262" t="str">
        <f t="shared" si="16"/>
        <v/>
      </c>
      <c r="T136" s="119"/>
    </row>
    <row r="137" spans="1:20" ht="20.100000000000001" customHeight="1" x14ac:dyDescent="0.25">
      <c r="A137" s="162">
        <v>131</v>
      </c>
      <c r="B137" s="279" t="str">
        <f>IF('Frais de personnel'!B136="","",'Frais de personnel'!B136)</f>
        <v/>
      </c>
      <c r="C137" s="279" t="str">
        <f>IF('Frais de personnel'!C136="","",'Frais de personnel'!C136)</f>
        <v/>
      </c>
      <c r="D137" s="279" t="str">
        <f>IF('Frais de personnel'!D136="","",'Frais de personnel'!D136)</f>
        <v/>
      </c>
      <c r="E137" s="279" t="str">
        <f>IF('Frais de personnel'!E136="","",'Frais de personnel'!E136)</f>
        <v/>
      </c>
      <c r="F137" s="279" t="str">
        <f>IF('Frais de personnel'!F136="","",'Frais de personnel'!F136)</f>
        <v/>
      </c>
      <c r="G137" s="279" t="str">
        <f>IF('Frais de personnel'!G136="","",'Frais de personnel'!G136)</f>
        <v/>
      </c>
      <c r="H137" s="279" t="str">
        <f>IF('Frais de personnel'!H136="","",'Frais de personnel'!H136)</f>
        <v/>
      </c>
      <c r="I137" s="279" t="str">
        <f>IF('Frais de personnel'!I136="","",'Frais de personnel'!I136)</f>
        <v/>
      </c>
      <c r="J137" s="279" t="str">
        <f>IF('Frais de personnel'!J136="","",'Frais de personnel'!J136)</f>
        <v/>
      </c>
      <c r="K137" s="254"/>
      <c r="L137" s="109"/>
      <c r="M137" s="109"/>
      <c r="N137" s="178" t="str">
        <f t="shared" si="12"/>
        <v/>
      </c>
      <c r="O137" s="259" t="str">
        <f t="shared" si="13"/>
        <v/>
      </c>
      <c r="P137" s="264" t="str">
        <f t="shared" si="17"/>
        <v/>
      </c>
      <c r="Q137" s="179" t="str">
        <f t="shared" si="14"/>
        <v/>
      </c>
      <c r="R137" s="266" t="str">
        <f t="shared" si="15"/>
        <v/>
      </c>
      <c r="S137" s="262" t="str">
        <f t="shared" si="16"/>
        <v/>
      </c>
      <c r="T137" s="119"/>
    </row>
    <row r="138" spans="1:20" ht="20.100000000000001" customHeight="1" x14ac:dyDescent="0.25">
      <c r="A138" s="162">
        <v>132</v>
      </c>
      <c r="B138" s="279" t="str">
        <f>IF('Frais de personnel'!B137="","",'Frais de personnel'!B137)</f>
        <v/>
      </c>
      <c r="C138" s="279" t="str">
        <f>IF('Frais de personnel'!C137="","",'Frais de personnel'!C137)</f>
        <v/>
      </c>
      <c r="D138" s="279" t="str">
        <f>IF('Frais de personnel'!D137="","",'Frais de personnel'!D137)</f>
        <v/>
      </c>
      <c r="E138" s="279" t="str">
        <f>IF('Frais de personnel'!E137="","",'Frais de personnel'!E137)</f>
        <v/>
      </c>
      <c r="F138" s="279" t="str">
        <f>IF('Frais de personnel'!F137="","",'Frais de personnel'!F137)</f>
        <v/>
      </c>
      <c r="G138" s="279" t="str">
        <f>IF('Frais de personnel'!G137="","",'Frais de personnel'!G137)</f>
        <v/>
      </c>
      <c r="H138" s="279" t="str">
        <f>IF('Frais de personnel'!H137="","",'Frais de personnel'!H137)</f>
        <v/>
      </c>
      <c r="I138" s="279" t="str">
        <f>IF('Frais de personnel'!I137="","",'Frais de personnel'!I137)</f>
        <v/>
      </c>
      <c r="J138" s="279" t="str">
        <f>IF('Frais de personnel'!J137="","",'Frais de personnel'!J137)</f>
        <v/>
      </c>
      <c r="K138" s="254"/>
      <c r="L138" s="109"/>
      <c r="M138" s="109"/>
      <c r="N138" s="178" t="str">
        <f t="shared" si="12"/>
        <v/>
      </c>
      <c r="O138" s="259" t="str">
        <f t="shared" si="13"/>
        <v/>
      </c>
      <c r="P138" s="264" t="str">
        <f t="shared" si="17"/>
        <v/>
      </c>
      <c r="Q138" s="179" t="str">
        <f t="shared" si="14"/>
        <v/>
      </c>
      <c r="R138" s="266" t="str">
        <f t="shared" si="15"/>
        <v/>
      </c>
      <c r="S138" s="262" t="str">
        <f t="shared" si="16"/>
        <v/>
      </c>
      <c r="T138" s="119"/>
    </row>
    <row r="139" spans="1:20" ht="20.100000000000001" customHeight="1" x14ac:dyDescent="0.25">
      <c r="A139" s="162">
        <v>133</v>
      </c>
      <c r="B139" s="279" t="str">
        <f>IF('Frais de personnel'!B138="","",'Frais de personnel'!B138)</f>
        <v/>
      </c>
      <c r="C139" s="279" t="str">
        <f>IF('Frais de personnel'!C138="","",'Frais de personnel'!C138)</f>
        <v/>
      </c>
      <c r="D139" s="279" t="str">
        <f>IF('Frais de personnel'!D138="","",'Frais de personnel'!D138)</f>
        <v/>
      </c>
      <c r="E139" s="279" t="str">
        <f>IF('Frais de personnel'!E138="","",'Frais de personnel'!E138)</f>
        <v/>
      </c>
      <c r="F139" s="279" t="str">
        <f>IF('Frais de personnel'!F138="","",'Frais de personnel'!F138)</f>
        <v/>
      </c>
      <c r="G139" s="279" t="str">
        <f>IF('Frais de personnel'!G138="","",'Frais de personnel'!G138)</f>
        <v/>
      </c>
      <c r="H139" s="279" t="str">
        <f>IF('Frais de personnel'!H138="","",'Frais de personnel'!H138)</f>
        <v/>
      </c>
      <c r="I139" s="279" t="str">
        <f>IF('Frais de personnel'!I138="","",'Frais de personnel'!I138)</f>
        <v/>
      </c>
      <c r="J139" s="279" t="str">
        <f>IF('Frais de personnel'!J138="","",'Frais de personnel'!J138)</f>
        <v/>
      </c>
      <c r="K139" s="254"/>
      <c r="L139" s="109"/>
      <c r="M139" s="109"/>
      <c r="N139" s="178" t="str">
        <f t="shared" si="12"/>
        <v/>
      </c>
      <c r="O139" s="259" t="str">
        <f t="shared" si="13"/>
        <v/>
      </c>
      <c r="P139" s="264" t="str">
        <f t="shared" si="17"/>
        <v/>
      </c>
      <c r="Q139" s="179" t="str">
        <f t="shared" si="14"/>
        <v/>
      </c>
      <c r="R139" s="266" t="str">
        <f t="shared" si="15"/>
        <v/>
      </c>
      <c r="S139" s="262" t="str">
        <f t="shared" si="16"/>
        <v/>
      </c>
      <c r="T139" s="119"/>
    </row>
    <row r="140" spans="1:20" ht="20.100000000000001" customHeight="1" x14ac:dyDescent="0.25">
      <c r="A140" s="162">
        <v>134</v>
      </c>
      <c r="B140" s="279" t="str">
        <f>IF('Frais de personnel'!B139="","",'Frais de personnel'!B139)</f>
        <v/>
      </c>
      <c r="C140" s="279" t="str">
        <f>IF('Frais de personnel'!C139="","",'Frais de personnel'!C139)</f>
        <v/>
      </c>
      <c r="D140" s="279" t="str">
        <f>IF('Frais de personnel'!D139="","",'Frais de personnel'!D139)</f>
        <v/>
      </c>
      <c r="E140" s="279" t="str">
        <f>IF('Frais de personnel'!E139="","",'Frais de personnel'!E139)</f>
        <v/>
      </c>
      <c r="F140" s="279" t="str">
        <f>IF('Frais de personnel'!F139="","",'Frais de personnel'!F139)</f>
        <v/>
      </c>
      <c r="G140" s="279" t="str">
        <f>IF('Frais de personnel'!G139="","",'Frais de personnel'!G139)</f>
        <v/>
      </c>
      <c r="H140" s="279" t="str">
        <f>IF('Frais de personnel'!H139="","",'Frais de personnel'!H139)</f>
        <v/>
      </c>
      <c r="I140" s="279" t="str">
        <f>IF('Frais de personnel'!I139="","",'Frais de personnel'!I139)</f>
        <v/>
      </c>
      <c r="J140" s="279" t="str">
        <f>IF('Frais de personnel'!J139="","",'Frais de personnel'!J139)</f>
        <v/>
      </c>
      <c r="K140" s="254"/>
      <c r="L140" s="109"/>
      <c r="M140" s="109"/>
      <c r="N140" s="178" t="str">
        <f t="shared" si="12"/>
        <v/>
      </c>
      <c r="O140" s="259" t="str">
        <f t="shared" si="13"/>
        <v/>
      </c>
      <c r="P140" s="264" t="str">
        <f t="shared" si="17"/>
        <v/>
      </c>
      <c r="Q140" s="179" t="str">
        <f t="shared" si="14"/>
        <v/>
      </c>
      <c r="R140" s="266" t="str">
        <f t="shared" si="15"/>
        <v/>
      </c>
      <c r="S140" s="262" t="str">
        <f t="shared" si="16"/>
        <v/>
      </c>
      <c r="T140" s="119"/>
    </row>
    <row r="141" spans="1:20" ht="20.100000000000001" customHeight="1" x14ac:dyDescent="0.25">
      <c r="A141" s="162">
        <v>135</v>
      </c>
      <c r="B141" s="279" t="str">
        <f>IF('Frais de personnel'!B140="","",'Frais de personnel'!B140)</f>
        <v/>
      </c>
      <c r="C141" s="279" t="str">
        <f>IF('Frais de personnel'!C140="","",'Frais de personnel'!C140)</f>
        <v/>
      </c>
      <c r="D141" s="279" t="str">
        <f>IF('Frais de personnel'!D140="","",'Frais de personnel'!D140)</f>
        <v/>
      </c>
      <c r="E141" s="279" t="str">
        <f>IF('Frais de personnel'!E140="","",'Frais de personnel'!E140)</f>
        <v/>
      </c>
      <c r="F141" s="279" t="str">
        <f>IF('Frais de personnel'!F140="","",'Frais de personnel'!F140)</f>
        <v/>
      </c>
      <c r="G141" s="279" t="str">
        <f>IF('Frais de personnel'!G140="","",'Frais de personnel'!G140)</f>
        <v/>
      </c>
      <c r="H141" s="279" t="str">
        <f>IF('Frais de personnel'!H140="","",'Frais de personnel'!H140)</f>
        <v/>
      </c>
      <c r="I141" s="279" t="str">
        <f>IF('Frais de personnel'!I140="","",'Frais de personnel'!I140)</f>
        <v/>
      </c>
      <c r="J141" s="279" t="str">
        <f>IF('Frais de personnel'!J140="","",'Frais de personnel'!J140)</f>
        <v/>
      </c>
      <c r="K141" s="254"/>
      <c r="L141" s="109"/>
      <c r="M141" s="109"/>
      <c r="N141" s="178" t="str">
        <f t="shared" si="12"/>
        <v/>
      </c>
      <c r="O141" s="259" t="str">
        <f t="shared" si="13"/>
        <v/>
      </c>
      <c r="P141" s="264" t="str">
        <f t="shared" si="17"/>
        <v/>
      </c>
      <c r="Q141" s="179" t="str">
        <f t="shared" si="14"/>
        <v/>
      </c>
      <c r="R141" s="266" t="str">
        <f t="shared" si="15"/>
        <v/>
      </c>
      <c r="S141" s="262" t="str">
        <f t="shared" si="16"/>
        <v/>
      </c>
      <c r="T141" s="119"/>
    </row>
    <row r="142" spans="1:20" ht="20.100000000000001" customHeight="1" x14ac:dyDescent="0.25">
      <c r="A142" s="162">
        <v>136</v>
      </c>
      <c r="B142" s="279" t="str">
        <f>IF('Frais de personnel'!B141="","",'Frais de personnel'!B141)</f>
        <v/>
      </c>
      <c r="C142" s="279" t="str">
        <f>IF('Frais de personnel'!C141="","",'Frais de personnel'!C141)</f>
        <v/>
      </c>
      <c r="D142" s="279" t="str">
        <f>IF('Frais de personnel'!D141="","",'Frais de personnel'!D141)</f>
        <v/>
      </c>
      <c r="E142" s="279" t="str">
        <f>IF('Frais de personnel'!E141="","",'Frais de personnel'!E141)</f>
        <v/>
      </c>
      <c r="F142" s="279" t="str">
        <f>IF('Frais de personnel'!F141="","",'Frais de personnel'!F141)</f>
        <v/>
      </c>
      <c r="G142" s="279" t="str">
        <f>IF('Frais de personnel'!G141="","",'Frais de personnel'!G141)</f>
        <v/>
      </c>
      <c r="H142" s="279" t="str">
        <f>IF('Frais de personnel'!H141="","",'Frais de personnel'!H141)</f>
        <v/>
      </c>
      <c r="I142" s="279" t="str">
        <f>IF('Frais de personnel'!I141="","",'Frais de personnel'!I141)</f>
        <v/>
      </c>
      <c r="J142" s="279" t="str">
        <f>IF('Frais de personnel'!J141="","",'Frais de personnel'!J141)</f>
        <v/>
      </c>
      <c r="K142" s="254"/>
      <c r="L142" s="109"/>
      <c r="M142" s="109"/>
      <c r="N142" s="178" t="str">
        <f t="shared" si="12"/>
        <v/>
      </c>
      <c r="O142" s="259" t="str">
        <f t="shared" si="13"/>
        <v/>
      </c>
      <c r="P142" s="264" t="str">
        <f t="shared" si="17"/>
        <v/>
      </c>
      <c r="Q142" s="179" t="str">
        <f t="shared" si="14"/>
        <v/>
      </c>
      <c r="R142" s="266" t="str">
        <f t="shared" si="15"/>
        <v/>
      </c>
      <c r="S142" s="262" t="str">
        <f t="shared" si="16"/>
        <v/>
      </c>
      <c r="T142" s="119"/>
    </row>
    <row r="143" spans="1:20" ht="20.100000000000001" customHeight="1" x14ac:dyDescent="0.25">
      <c r="A143" s="162">
        <v>137</v>
      </c>
      <c r="B143" s="279" t="str">
        <f>IF('Frais de personnel'!B142="","",'Frais de personnel'!B142)</f>
        <v/>
      </c>
      <c r="C143" s="279" t="str">
        <f>IF('Frais de personnel'!C142="","",'Frais de personnel'!C142)</f>
        <v/>
      </c>
      <c r="D143" s="279" t="str">
        <f>IF('Frais de personnel'!D142="","",'Frais de personnel'!D142)</f>
        <v/>
      </c>
      <c r="E143" s="279" t="str">
        <f>IF('Frais de personnel'!E142="","",'Frais de personnel'!E142)</f>
        <v/>
      </c>
      <c r="F143" s="279" t="str">
        <f>IF('Frais de personnel'!F142="","",'Frais de personnel'!F142)</f>
        <v/>
      </c>
      <c r="G143" s="279" t="str">
        <f>IF('Frais de personnel'!G142="","",'Frais de personnel'!G142)</f>
        <v/>
      </c>
      <c r="H143" s="279" t="str">
        <f>IF('Frais de personnel'!H142="","",'Frais de personnel'!H142)</f>
        <v/>
      </c>
      <c r="I143" s="279" t="str">
        <f>IF('Frais de personnel'!I142="","",'Frais de personnel'!I142)</f>
        <v/>
      </c>
      <c r="J143" s="279" t="str">
        <f>IF('Frais de personnel'!J142="","",'Frais de personnel'!J142)</f>
        <v/>
      </c>
      <c r="K143" s="254"/>
      <c r="L143" s="109"/>
      <c r="M143" s="109"/>
      <c r="N143" s="178" t="str">
        <f t="shared" si="12"/>
        <v/>
      </c>
      <c r="O143" s="259" t="str">
        <f t="shared" si="13"/>
        <v/>
      </c>
      <c r="P143" s="264" t="str">
        <f t="shared" si="17"/>
        <v/>
      </c>
      <c r="Q143" s="179" t="str">
        <f t="shared" si="14"/>
        <v/>
      </c>
      <c r="R143" s="266" t="str">
        <f t="shared" si="15"/>
        <v/>
      </c>
      <c r="S143" s="262" t="str">
        <f t="shared" si="16"/>
        <v/>
      </c>
      <c r="T143" s="119"/>
    </row>
    <row r="144" spans="1:20" ht="20.100000000000001" customHeight="1" x14ac:dyDescent="0.25">
      <c r="A144" s="162">
        <v>138</v>
      </c>
      <c r="B144" s="279" t="str">
        <f>IF('Frais de personnel'!B143="","",'Frais de personnel'!B143)</f>
        <v/>
      </c>
      <c r="C144" s="279" t="str">
        <f>IF('Frais de personnel'!C143="","",'Frais de personnel'!C143)</f>
        <v/>
      </c>
      <c r="D144" s="279" t="str">
        <f>IF('Frais de personnel'!D143="","",'Frais de personnel'!D143)</f>
        <v/>
      </c>
      <c r="E144" s="279" t="str">
        <f>IF('Frais de personnel'!E143="","",'Frais de personnel'!E143)</f>
        <v/>
      </c>
      <c r="F144" s="279" t="str">
        <f>IF('Frais de personnel'!F143="","",'Frais de personnel'!F143)</f>
        <v/>
      </c>
      <c r="G144" s="279" t="str">
        <f>IF('Frais de personnel'!G143="","",'Frais de personnel'!G143)</f>
        <v/>
      </c>
      <c r="H144" s="279" t="str">
        <f>IF('Frais de personnel'!H143="","",'Frais de personnel'!H143)</f>
        <v/>
      </c>
      <c r="I144" s="279" t="str">
        <f>IF('Frais de personnel'!I143="","",'Frais de personnel'!I143)</f>
        <v/>
      </c>
      <c r="J144" s="279" t="str">
        <f>IF('Frais de personnel'!J143="","",'Frais de personnel'!J143)</f>
        <v/>
      </c>
      <c r="K144" s="254"/>
      <c r="L144" s="109"/>
      <c r="M144" s="109"/>
      <c r="N144" s="178" t="str">
        <f t="shared" si="12"/>
        <v/>
      </c>
      <c r="O144" s="259" t="str">
        <f t="shared" si="13"/>
        <v/>
      </c>
      <c r="P144" s="264" t="str">
        <f t="shared" si="17"/>
        <v/>
      </c>
      <c r="Q144" s="179" t="str">
        <f t="shared" si="14"/>
        <v/>
      </c>
      <c r="R144" s="266" t="str">
        <f t="shared" si="15"/>
        <v/>
      </c>
      <c r="S144" s="262" t="str">
        <f t="shared" si="16"/>
        <v/>
      </c>
      <c r="T144" s="119"/>
    </row>
    <row r="145" spans="1:20" ht="20.100000000000001" customHeight="1" x14ac:dyDescent="0.25">
      <c r="A145" s="162">
        <v>139</v>
      </c>
      <c r="B145" s="279" t="str">
        <f>IF('Frais de personnel'!B144="","",'Frais de personnel'!B144)</f>
        <v/>
      </c>
      <c r="C145" s="279" t="str">
        <f>IF('Frais de personnel'!C144="","",'Frais de personnel'!C144)</f>
        <v/>
      </c>
      <c r="D145" s="279" t="str">
        <f>IF('Frais de personnel'!D144="","",'Frais de personnel'!D144)</f>
        <v/>
      </c>
      <c r="E145" s="279" t="str">
        <f>IF('Frais de personnel'!E144="","",'Frais de personnel'!E144)</f>
        <v/>
      </c>
      <c r="F145" s="279" t="str">
        <f>IF('Frais de personnel'!F144="","",'Frais de personnel'!F144)</f>
        <v/>
      </c>
      <c r="G145" s="279" t="str">
        <f>IF('Frais de personnel'!G144="","",'Frais de personnel'!G144)</f>
        <v/>
      </c>
      <c r="H145" s="279" t="str">
        <f>IF('Frais de personnel'!H144="","",'Frais de personnel'!H144)</f>
        <v/>
      </c>
      <c r="I145" s="279" t="str">
        <f>IF('Frais de personnel'!I144="","",'Frais de personnel'!I144)</f>
        <v/>
      </c>
      <c r="J145" s="279" t="str">
        <f>IF('Frais de personnel'!J144="","",'Frais de personnel'!J144)</f>
        <v/>
      </c>
      <c r="K145" s="254"/>
      <c r="L145" s="109"/>
      <c r="M145" s="109"/>
      <c r="N145" s="178" t="str">
        <f t="shared" si="12"/>
        <v/>
      </c>
      <c r="O145" s="259" t="str">
        <f t="shared" si="13"/>
        <v/>
      </c>
      <c r="P145" s="264" t="str">
        <f t="shared" si="17"/>
        <v/>
      </c>
      <c r="Q145" s="179" t="str">
        <f t="shared" si="14"/>
        <v/>
      </c>
      <c r="R145" s="266" t="str">
        <f t="shared" si="15"/>
        <v/>
      </c>
      <c r="S145" s="262" t="str">
        <f t="shared" si="16"/>
        <v/>
      </c>
      <c r="T145" s="119"/>
    </row>
    <row r="146" spans="1:20" ht="20.100000000000001" customHeight="1" x14ac:dyDescent="0.25">
      <c r="A146" s="162">
        <v>140</v>
      </c>
      <c r="B146" s="279" t="str">
        <f>IF('Frais de personnel'!B145="","",'Frais de personnel'!B145)</f>
        <v/>
      </c>
      <c r="C146" s="279" t="str">
        <f>IF('Frais de personnel'!C145="","",'Frais de personnel'!C145)</f>
        <v/>
      </c>
      <c r="D146" s="279" t="str">
        <f>IF('Frais de personnel'!D145="","",'Frais de personnel'!D145)</f>
        <v/>
      </c>
      <c r="E146" s="279" t="str">
        <f>IF('Frais de personnel'!E145="","",'Frais de personnel'!E145)</f>
        <v/>
      </c>
      <c r="F146" s="279" t="str">
        <f>IF('Frais de personnel'!F145="","",'Frais de personnel'!F145)</f>
        <v/>
      </c>
      <c r="G146" s="279" t="str">
        <f>IF('Frais de personnel'!G145="","",'Frais de personnel'!G145)</f>
        <v/>
      </c>
      <c r="H146" s="279" t="str">
        <f>IF('Frais de personnel'!H145="","",'Frais de personnel'!H145)</f>
        <v/>
      </c>
      <c r="I146" s="279" t="str">
        <f>IF('Frais de personnel'!I145="","",'Frais de personnel'!I145)</f>
        <v/>
      </c>
      <c r="J146" s="279" t="str">
        <f>IF('Frais de personnel'!J145="","",'Frais de personnel'!J145)</f>
        <v/>
      </c>
      <c r="K146" s="254"/>
      <c r="L146" s="109"/>
      <c r="M146" s="109"/>
      <c r="N146" s="178" t="str">
        <f t="shared" si="12"/>
        <v/>
      </c>
      <c r="O146" s="259" t="str">
        <f t="shared" si="13"/>
        <v/>
      </c>
      <c r="P146" s="264" t="str">
        <f t="shared" si="17"/>
        <v/>
      </c>
      <c r="Q146" s="179" t="str">
        <f t="shared" si="14"/>
        <v/>
      </c>
      <c r="R146" s="266" t="str">
        <f t="shared" si="15"/>
        <v/>
      </c>
      <c r="S146" s="262" t="str">
        <f t="shared" si="16"/>
        <v/>
      </c>
      <c r="T146" s="119"/>
    </row>
    <row r="147" spans="1:20" ht="20.100000000000001" customHeight="1" x14ac:dyDescent="0.25">
      <c r="A147" s="162">
        <v>141</v>
      </c>
      <c r="B147" s="279" t="str">
        <f>IF('Frais de personnel'!B146="","",'Frais de personnel'!B146)</f>
        <v/>
      </c>
      <c r="C147" s="279" t="str">
        <f>IF('Frais de personnel'!C146="","",'Frais de personnel'!C146)</f>
        <v/>
      </c>
      <c r="D147" s="279" t="str">
        <f>IF('Frais de personnel'!D146="","",'Frais de personnel'!D146)</f>
        <v/>
      </c>
      <c r="E147" s="279" t="str">
        <f>IF('Frais de personnel'!E146="","",'Frais de personnel'!E146)</f>
        <v/>
      </c>
      <c r="F147" s="279" t="str">
        <f>IF('Frais de personnel'!F146="","",'Frais de personnel'!F146)</f>
        <v/>
      </c>
      <c r="G147" s="279" t="str">
        <f>IF('Frais de personnel'!G146="","",'Frais de personnel'!G146)</f>
        <v/>
      </c>
      <c r="H147" s="279" t="str">
        <f>IF('Frais de personnel'!H146="","",'Frais de personnel'!H146)</f>
        <v/>
      </c>
      <c r="I147" s="279" t="str">
        <f>IF('Frais de personnel'!I146="","",'Frais de personnel'!I146)</f>
        <v/>
      </c>
      <c r="J147" s="279" t="str">
        <f>IF('Frais de personnel'!J146="","",'Frais de personnel'!J146)</f>
        <v/>
      </c>
      <c r="K147" s="254"/>
      <c r="L147" s="109"/>
      <c r="M147" s="109"/>
      <c r="N147" s="178" t="str">
        <f t="shared" si="12"/>
        <v/>
      </c>
      <c r="O147" s="259" t="str">
        <f t="shared" si="13"/>
        <v/>
      </c>
      <c r="P147" s="264" t="str">
        <f t="shared" si="17"/>
        <v/>
      </c>
      <c r="Q147" s="179" t="str">
        <f t="shared" si="14"/>
        <v/>
      </c>
      <c r="R147" s="266" t="str">
        <f t="shared" si="15"/>
        <v/>
      </c>
      <c r="S147" s="262" t="str">
        <f t="shared" si="16"/>
        <v/>
      </c>
      <c r="T147" s="119"/>
    </row>
    <row r="148" spans="1:20" ht="20.100000000000001" customHeight="1" x14ac:dyDescent="0.25">
      <c r="A148" s="162">
        <v>142</v>
      </c>
      <c r="B148" s="279" t="str">
        <f>IF('Frais de personnel'!B147="","",'Frais de personnel'!B147)</f>
        <v/>
      </c>
      <c r="C148" s="279" t="str">
        <f>IF('Frais de personnel'!C147="","",'Frais de personnel'!C147)</f>
        <v/>
      </c>
      <c r="D148" s="279" t="str">
        <f>IF('Frais de personnel'!D147="","",'Frais de personnel'!D147)</f>
        <v/>
      </c>
      <c r="E148" s="279" t="str">
        <f>IF('Frais de personnel'!E147="","",'Frais de personnel'!E147)</f>
        <v/>
      </c>
      <c r="F148" s="279" t="str">
        <f>IF('Frais de personnel'!F147="","",'Frais de personnel'!F147)</f>
        <v/>
      </c>
      <c r="G148" s="279" t="str">
        <f>IF('Frais de personnel'!G147="","",'Frais de personnel'!G147)</f>
        <v/>
      </c>
      <c r="H148" s="279" t="str">
        <f>IF('Frais de personnel'!H147="","",'Frais de personnel'!H147)</f>
        <v/>
      </c>
      <c r="I148" s="279" t="str">
        <f>IF('Frais de personnel'!I147="","",'Frais de personnel'!I147)</f>
        <v/>
      </c>
      <c r="J148" s="279" t="str">
        <f>IF('Frais de personnel'!J147="","",'Frais de personnel'!J147)</f>
        <v/>
      </c>
      <c r="K148" s="254"/>
      <c r="L148" s="109"/>
      <c r="M148" s="109"/>
      <c r="N148" s="178" t="str">
        <f t="shared" si="12"/>
        <v/>
      </c>
      <c r="O148" s="259" t="str">
        <f t="shared" si="13"/>
        <v/>
      </c>
      <c r="P148" s="264" t="str">
        <f t="shared" si="17"/>
        <v/>
      </c>
      <c r="Q148" s="179" t="str">
        <f t="shared" si="14"/>
        <v/>
      </c>
      <c r="R148" s="266" t="str">
        <f t="shared" si="15"/>
        <v/>
      </c>
      <c r="S148" s="262" t="str">
        <f t="shared" si="16"/>
        <v/>
      </c>
      <c r="T148" s="119"/>
    </row>
    <row r="149" spans="1:20" ht="20.100000000000001" customHeight="1" x14ac:dyDescent="0.25">
      <c r="A149" s="162">
        <v>143</v>
      </c>
      <c r="B149" s="279" t="str">
        <f>IF('Frais de personnel'!B148="","",'Frais de personnel'!B148)</f>
        <v/>
      </c>
      <c r="C149" s="279" t="str">
        <f>IF('Frais de personnel'!C148="","",'Frais de personnel'!C148)</f>
        <v/>
      </c>
      <c r="D149" s="279" t="str">
        <f>IF('Frais de personnel'!D148="","",'Frais de personnel'!D148)</f>
        <v/>
      </c>
      <c r="E149" s="279" t="str">
        <f>IF('Frais de personnel'!E148="","",'Frais de personnel'!E148)</f>
        <v/>
      </c>
      <c r="F149" s="279" t="str">
        <f>IF('Frais de personnel'!F148="","",'Frais de personnel'!F148)</f>
        <v/>
      </c>
      <c r="G149" s="279" t="str">
        <f>IF('Frais de personnel'!G148="","",'Frais de personnel'!G148)</f>
        <v/>
      </c>
      <c r="H149" s="279" t="str">
        <f>IF('Frais de personnel'!H148="","",'Frais de personnel'!H148)</f>
        <v/>
      </c>
      <c r="I149" s="279" t="str">
        <f>IF('Frais de personnel'!I148="","",'Frais de personnel'!I148)</f>
        <v/>
      </c>
      <c r="J149" s="279" t="str">
        <f>IF('Frais de personnel'!J148="","",'Frais de personnel'!J148)</f>
        <v/>
      </c>
      <c r="K149" s="254"/>
      <c r="L149" s="109"/>
      <c r="M149" s="109"/>
      <c r="N149" s="178" t="str">
        <f t="shared" si="12"/>
        <v/>
      </c>
      <c r="O149" s="259" t="str">
        <f t="shared" si="13"/>
        <v/>
      </c>
      <c r="P149" s="264" t="str">
        <f t="shared" si="17"/>
        <v/>
      </c>
      <c r="Q149" s="179" t="str">
        <f t="shared" si="14"/>
        <v/>
      </c>
      <c r="R149" s="266" t="str">
        <f t="shared" si="15"/>
        <v/>
      </c>
      <c r="S149" s="262" t="str">
        <f t="shared" si="16"/>
        <v/>
      </c>
      <c r="T149" s="119"/>
    </row>
    <row r="150" spans="1:20" ht="20.100000000000001" customHeight="1" x14ac:dyDescent="0.25">
      <c r="A150" s="162">
        <v>144</v>
      </c>
      <c r="B150" s="279" t="str">
        <f>IF('Frais de personnel'!B149="","",'Frais de personnel'!B149)</f>
        <v/>
      </c>
      <c r="C150" s="279" t="str">
        <f>IF('Frais de personnel'!C149="","",'Frais de personnel'!C149)</f>
        <v/>
      </c>
      <c r="D150" s="279" t="str">
        <f>IF('Frais de personnel'!D149="","",'Frais de personnel'!D149)</f>
        <v/>
      </c>
      <c r="E150" s="279" t="str">
        <f>IF('Frais de personnel'!E149="","",'Frais de personnel'!E149)</f>
        <v/>
      </c>
      <c r="F150" s="279" t="str">
        <f>IF('Frais de personnel'!F149="","",'Frais de personnel'!F149)</f>
        <v/>
      </c>
      <c r="G150" s="279" t="str">
        <f>IF('Frais de personnel'!G149="","",'Frais de personnel'!G149)</f>
        <v/>
      </c>
      <c r="H150" s="279" t="str">
        <f>IF('Frais de personnel'!H149="","",'Frais de personnel'!H149)</f>
        <v/>
      </c>
      <c r="I150" s="279" t="str">
        <f>IF('Frais de personnel'!I149="","",'Frais de personnel'!I149)</f>
        <v/>
      </c>
      <c r="J150" s="279" t="str">
        <f>IF('Frais de personnel'!J149="","",'Frais de personnel'!J149)</f>
        <v/>
      </c>
      <c r="K150" s="254"/>
      <c r="L150" s="109"/>
      <c r="M150" s="109"/>
      <c r="N150" s="178" t="str">
        <f t="shared" si="12"/>
        <v/>
      </c>
      <c r="O150" s="259" t="str">
        <f t="shared" si="13"/>
        <v/>
      </c>
      <c r="P150" s="264" t="str">
        <f t="shared" si="17"/>
        <v/>
      </c>
      <c r="Q150" s="179" t="str">
        <f t="shared" si="14"/>
        <v/>
      </c>
      <c r="R150" s="266" t="str">
        <f t="shared" si="15"/>
        <v/>
      </c>
      <c r="S150" s="262" t="str">
        <f t="shared" si="16"/>
        <v/>
      </c>
      <c r="T150" s="119"/>
    </row>
    <row r="151" spans="1:20" ht="20.100000000000001" customHeight="1" x14ac:dyDescent="0.25">
      <c r="A151" s="162">
        <v>145</v>
      </c>
      <c r="B151" s="279" t="str">
        <f>IF('Frais de personnel'!B150="","",'Frais de personnel'!B150)</f>
        <v/>
      </c>
      <c r="C151" s="279" t="str">
        <f>IF('Frais de personnel'!C150="","",'Frais de personnel'!C150)</f>
        <v/>
      </c>
      <c r="D151" s="279" t="str">
        <f>IF('Frais de personnel'!D150="","",'Frais de personnel'!D150)</f>
        <v/>
      </c>
      <c r="E151" s="279" t="str">
        <f>IF('Frais de personnel'!E150="","",'Frais de personnel'!E150)</f>
        <v/>
      </c>
      <c r="F151" s="279" t="str">
        <f>IF('Frais de personnel'!F150="","",'Frais de personnel'!F150)</f>
        <v/>
      </c>
      <c r="G151" s="279" t="str">
        <f>IF('Frais de personnel'!G150="","",'Frais de personnel'!G150)</f>
        <v/>
      </c>
      <c r="H151" s="279" t="str">
        <f>IF('Frais de personnel'!H150="","",'Frais de personnel'!H150)</f>
        <v/>
      </c>
      <c r="I151" s="279" t="str">
        <f>IF('Frais de personnel'!I150="","",'Frais de personnel'!I150)</f>
        <v/>
      </c>
      <c r="J151" s="279" t="str">
        <f>IF('Frais de personnel'!J150="","",'Frais de personnel'!J150)</f>
        <v/>
      </c>
      <c r="K151" s="254"/>
      <c r="L151" s="109"/>
      <c r="M151" s="109"/>
      <c r="N151" s="178" t="str">
        <f t="shared" si="12"/>
        <v/>
      </c>
      <c r="O151" s="259" t="str">
        <f t="shared" si="13"/>
        <v/>
      </c>
      <c r="P151" s="264" t="str">
        <f t="shared" si="17"/>
        <v/>
      </c>
      <c r="Q151" s="179" t="str">
        <f t="shared" si="14"/>
        <v/>
      </c>
      <c r="R151" s="266" t="str">
        <f t="shared" si="15"/>
        <v/>
      </c>
      <c r="S151" s="262" t="str">
        <f t="shared" si="16"/>
        <v/>
      </c>
      <c r="T151" s="119"/>
    </row>
    <row r="152" spans="1:20" ht="20.100000000000001" customHeight="1" x14ac:dyDescent="0.25">
      <c r="A152" s="162">
        <v>146</v>
      </c>
      <c r="B152" s="279" t="str">
        <f>IF('Frais de personnel'!B151="","",'Frais de personnel'!B151)</f>
        <v/>
      </c>
      <c r="C152" s="279" t="str">
        <f>IF('Frais de personnel'!C151="","",'Frais de personnel'!C151)</f>
        <v/>
      </c>
      <c r="D152" s="279" t="str">
        <f>IF('Frais de personnel'!D151="","",'Frais de personnel'!D151)</f>
        <v/>
      </c>
      <c r="E152" s="279" t="str">
        <f>IF('Frais de personnel'!E151="","",'Frais de personnel'!E151)</f>
        <v/>
      </c>
      <c r="F152" s="279" t="str">
        <f>IF('Frais de personnel'!F151="","",'Frais de personnel'!F151)</f>
        <v/>
      </c>
      <c r="G152" s="279" t="str">
        <f>IF('Frais de personnel'!G151="","",'Frais de personnel'!G151)</f>
        <v/>
      </c>
      <c r="H152" s="279" t="str">
        <f>IF('Frais de personnel'!H151="","",'Frais de personnel'!H151)</f>
        <v/>
      </c>
      <c r="I152" s="279" t="str">
        <f>IF('Frais de personnel'!I151="","",'Frais de personnel'!I151)</f>
        <v/>
      </c>
      <c r="J152" s="279" t="str">
        <f>IF('Frais de personnel'!J151="","",'Frais de personnel'!J151)</f>
        <v/>
      </c>
      <c r="K152" s="254"/>
      <c r="L152" s="109"/>
      <c r="M152" s="109"/>
      <c r="N152" s="178" t="str">
        <f t="shared" si="12"/>
        <v/>
      </c>
      <c r="O152" s="259" t="str">
        <f t="shared" si="13"/>
        <v/>
      </c>
      <c r="P152" s="264" t="str">
        <f t="shared" si="17"/>
        <v/>
      </c>
      <c r="Q152" s="179" t="str">
        <f t="shared" si="14"/>
        <v/>
      </c>
      <c r="R152" s="266" t="str">
        <f t="shared" si="15"/>
        <v/>
      </c>
      <c r="S152" s="262" t="str">
        <f t="shared" si="16"/>
        <v/>
      </c>
      <c r="T152" s="119"/>
    </row>
    <row r="153" spans="1:20" ht="20.100000000000001" customHeight="1" x14ac:dyDescent="0.25">
      <c r="A153" s="162">
        <v>147</v>
      </c>
      <c r="B153" s="279" t="str">
        <f>IF('Frais de personnel'!B152="","",'Frais de personnel'!B152)</f>
        <v/>
      </c>
      <c r="C153" s="279" t="str">
        <f>IF('Frais de personnel'!C152="","",'Frais de personnel'!C152)</f>
        <v/>
      </c>
      <c r="D153" s="279" t="str">
        <f>IF('Frais de personnel'!D152="","",'Frais de personnel'!D152)</f>
        <v/>
      </c>
      <c r="E153" s="279" t="str">
        <f>IF('Frais de personnel'!E152="","",'Frais de personnel'!E152)</f>
        <v/>
      </c>
      <c r="F153" s="279" t="str">
        <f>IF('Frais de personnel'!F152="","",'Frais de personnel'!F152)</f>
        <v/>
      </c>
      <c r="G153" s="279" t="str">
        <f>IF('Frais de personnel'!G152="","",'Frais de personnel'!G152)</f>
        <v/>
      </c>
      <c r="H153" s="279" t="str">
        <f>IF('Frais de personnel'!H152="","",'Frais de personnel'!H152)</f>
        <v/>
      </c>
      <c r="I153" s="279" t="str">
        <f>IF('Frais de personnel'!I152="","",'Frais de personnel'!I152)</f>
        <v/>
      </c>
      <c r="J153" s="279" t="str">
        <f>IF('Frais de personnel'!J152="","",'Frais de personnel'!J152)</f>
        <v/>
      </c>
      <c r="K153" s="254"/>
      <c r="L153" s="109"/>
      <c r="M153" s="109"/>
      <c r="N153" s="178" t="str">
        <f t="shared" si="12"/>
        <v/>
      </c>
      <c r="O153" s="259" t="str">
        <f t="shared" si="13"/>
        <v/>
      </c>
      <c r="P153" s="264" t="str">
        <f t="shared" si="17"/>
        <v/>
      </c>
      <c r="Q153" s="179" t="str">
        <f t="shared" si="14"/>
        <v/>
      </c>
      <c r="R153" s="266" t="str">
        <f t="shared" si="15"/>
        <v/>
      </c>
      <c r="S153" s="262" t="str">
        <f t="shared" si="16"/>
        <v/>
      </c>
      <c r="T153" s="119"/>
    </row>
    <row r="154" spans="1:20" ht="20.100000000000001" customHeight="1" x14ac:dyDescent="0.25">
      <c r="A154" s="162">
        <v>148</v>
      </c>
      <c r="B154" s="279" t="str">
        <f>IF('Frais de personnel'!B153="","",'Frais de personnel'!B153)</f>
        <v/>
      </c>
      <c r="C154" s="279" t="str">
        <f>IF('Frais de personnel'!C153="","",'Frais de personnel'!C153)</f>
        <v/>
      </c>
      <c r="D154" s="279" t="str">
        <f>IF('Frais de personnel'!D153="","",'Frais de personnel'!D153)</f>
        <v/>
      </c>
      <c r="E154" s="279" t="str">
        <f>IF('Frais de personnel'!E153="","",'Frais de personnel'!E153)</f>
        <v/>
      </c>
      <c r="F154" s="279" t="str">
        <f>IF('Frais de personnel'!F153="","",'Frais de personnel'!F153)</f>
        <v/>
      </c>
      <c r="G154" s="279" t="str">
        <f>IF('Frais de personnel'!G153="","",'Frais de personnel'!G153)</f>
        <v/>
      </c>
      <c r="H154" s="279" t="str">
        <f>IF('Frais de personnel'!H153="","",'Frais de personnel'!H153)</f>
        <v/>
      </c>
      <c r="I154" s="279" t="str">
        <f>IF('Frais de personnel'!I153="","",'Frais de personnel'!I153)</f>
        <v/>
      </c>
      <c r="J154" s="279" t="str">
        <f>IF('Frais de personnel'!J153="","",'Frais de personnel'!J153)</f>
        <v/>
      </c>
      <c r="K154" s="254"/>
      <c r="L154" s="109"/>
      <c r="M154" s="109"/>
      <c r="N154" s="178" t="str">
        <f t="shared" si="12"/>
        <v/>
      </c>
      <c r="O154" s="259" t="str">
        <f t="shared" si="13"/>
        <v/>
      </c>
      <c r="P154" s="264" t="str">
        <f t="shared" si="17"/>
        <v/>
      </c>
      <c r="Q154" s="179" t="str">
        <f t="shared" si="14"/>
        <v/>
      </c>
      <c r="R154" s="266" t="str">
        <f t="shared" si="15"/>
        <v/>
      </c>
      <c r="S154" s="262" t="str">
        <f t="shared" si="16"/>
        <v/>
      </c>
      <c r="T154" s="119"/>
    </row>
    <row r="155" spans="1:20" ht="20.100000000000001" customHeight="1" x14ac:dyDescent="0.25">
      <c r="A155" s="162">
        <v>149</v>
      </c>
      <c r="B155" s="279" t="str">
        <f>IF('Frais de personnel'!B154="","",'Frais de personnel'!B154)</f>
        <v/>
      </c>
      <c r="C155" s="279" t="str">
        <f>IF('Frais de personnel'!C154="","",'Frais de personnel'!C154)</f>
        <v/>
      </c>
      <c r="D155" s="279" t="str">
        <f>IF('Frais de personnel'!D154="","",'Frais de personnel'!D154)</f>
        <v/>
      </c>
      <c r="E155" s="279" t="str">
        <f>IF('Frais de personnel'!E154="","",'Frais de personnel'!E154)</f>
        <v/>
      </c>
      <c r="F155" s="279" t="str">
        <f>IF('Frais de personnel'!F154="","",'Frais de personnel'!F154)</f>
        <v/>
      </c>
      <c r="G155" s="279" t="str">
        <f>IF('Frais de personnel'!G154="","",'Frais de personnel'!G154)</f>
        <v/>
      </c>
      <c r="H155" s="279" t="str">
        <f>IF('Frais de personnel'!H154="","",'Frais de personnel'!H154)</f>
        <v/>
      </c>
      <c r="I155" s="279" t="str">
        <f>IF('Frais de personnel'!I154="","",'Frais de personnel'!I154)</f>
        <v/>
      </c>
      <c r="J155" s="279" t="str">
        <f>IF('Frais de personnel'!J154="","",'Frais de personnel'!J154)</f>
        <v/>
      </c>
      <c r="K155" s="254"/>
      <c r="L155" s="109"/>
      <c r="M155" s="109"/>
      <c r="N155" s="178" t="str">
        <f t="shared" si="12"/>
        <v/>
      </c>
      <c r="O155" s="259" t="str">
        <f t="shared" si="13"/>
        <v/>
      </c>
      <c r="P155" s="264" t="str">
        <f t="shared" si="17"/>
        <v/>
      </c>
      <c r="Q155" s="179" t="str">
        <f t="shared" si="14"/>
        <v/>
      </c>
      <c r="R155" s="266" t="str">
        <f t="shared" si="15"/>
        <v/>
      </c>
      <c r="S155" s="262" t="str">
        <f t="shared" si="16"/>
        <v/>
      </c>
      <c r="T155" s="119"/>
    </row>
    <row r="156" spans="1:20" ht="20.100000000000001" customHeight="1" x14ac:dyDescent="0.25">
      <c r="A156" s="162">
        <v>150</v>
      </c>
      <c r="B156" s="279" t="str">
        <f>IF('Frais de personnel'!B155="","",'Frais de personnel'!B155)</f>
        <v/>
      </c>
      <c r="C156" s="279" t="str">
        <f>IF('Frais de personnel'!C155="","",'Frais de personnel'!C155)</f>
        <v/>
      </c>
      <c r="D156" s="279" t="str">
        <f>IF('Frais de personnel'!D155="","",'Frais de personnel'!D155)</f>
        <v/>
      </c>
      <c r="E156" s="279" t="str">
        <f>IF('Frais de personnel'!E155="","",'Frais de personnel'!E155)</f>
        <v/>
      </c>
      <c r="F156" s="279" t="str">
        <f>IF('Frais de personnel'!F155="","",'Frais de personnel'!F155)</f>
        <v/>
      </c>
      <c r="G156" s="279" t="str">
        <f>IF('Frais de personnel'!G155="","",'Frais de personnel'!G155)</f>
        <v/>
      </c>
      <c r="H156" s="279" t="str">
        <f>IF('Frais de personnel'!H155="","",'Frais de personnel'!H155)</f>
        <v/>
      </c>
      <c r="I156" s="279" t="str">
        <f>IF('Frais de personnel'!I155="","",'Frais de personnel'!I155)</f>
        <v/>
      </c>
      <c r="J156" s="279" t="str">
        <f>IF('Frais de personnel'!J155="","",'Frais de personnel'!J155)</f>
        <v/>
      </c>
      <c r="K156" s="254"/>
      <c r="L156" s="109"/>
      <c r="M156" s="109"/>
      <c r="N156" s="178" t="str">
        <f t="shared" si="12"/>
        <v/>
      </c>
      <c r="O156" s="259" t="str">
        <f t="shared" si="13"/>
        <v/>
      </c>
      <c r="P156" s="264" t="str">
        <f t="shared" si="17"/>
        <v/>
      </c>
      <c r="Q156" s="179" t="str">
        <f t="shared" si="14"/>
        <v/>
      </c>
      <c r="R156" s="266" t="str">
        <f t="shared" si="15"/>
        <v/>
      </c>
      <c r="S156" s="262" t="str">
        <f t="shared" si="16"/>
        <v/>
      </c>
      <c r="T156" s="119"/>
    </row>
    <row r="157" spans="1:20" ht="20.100000000000001" customHeight="1" x14ac:dyDescent="0.25">
      <c r="A157" s="162">
        <v>151</v>
      </c>
      <c r="B157" s="279" t="str">
        <f>IF('Frais de personnel'!B156="","",'Frais de personnel'!B156)</f>
        <v/>
      </c>
      <c r="C157" s="279" t="str">
        <f>IF('Frais de personnel'!C156="","",'Frais de personnel'!C156)</f>
        <v/>
      </c>
      <c r="D157" s="279" t="str">
        <f>IF('Frais de personnel'!D156="","",'Frais de personnel'!D156)</f>
        <v/>
      </c>
      <c r="E157" s="279" t="str">
        <f>IF('Frais de personnel'!E156="","",'Frais de personnel'!E156)</f>
        <v/>
      </c>
      <c r="F157" s="279" t="str">
        <f>IF('Frais de personnel'!F156="","",'Frais de personnel'!F156)</f>
        <v/>
      </c>
      <c r="G157" s="279" t="str">
        <f>IF('Frais de personnel'!G156="","",'Frais de personnel'!G156)</f>
        <v/>
      </c>
      <c r="H157" s="279" t="str">
        <f>IF('Frais de personnel'!H156="","",'Frais de personnel'!H156)</f>
        <v/>
      </c>
      <c r="I157" s="279" t="str">
        <f>IF('Frais de personnel'!I156="","",'Frais de personnel'!I156)</f>
        <v/>
      </c>
      <c r="J157" s="279" t="str">
        <f>IF('Frais de personnel'!J156="","",'Frais de personnel'!J156)</f>
        <v/>
      </c>
      <c r="K157" s="254"/>
      <c r="L157" s="109"/>
      <c r="M157" s="109"/>
      <c r="N157" s="178" t="str">
        <f t="shared" si="12"/>
        <v/>
      </c>
      <c r="O157" s="259" t="str">
        <f t="shared" si="13"/>
        <v/>
      </c>
      <c r="P157" s="264" t="str">
        <f t="shared" si="17"/>
        <v/>
      </c>
      <c r="Q157" s="179" t="str">
        <f t="shared" si="14"/>
        <v/>
      </c>
      <c r="R157" s="266" t="str">
        <f t="shared" si="15"/>
        <v/>
      </c>
      <c r="S157" s="262" t="str">
        <f t="shared" si="16"/>
        <v/>
      </c>
      <c r="T157" s="119"/>
    </row>
    <row r="158" spans="1:20" ht="20.100000000000001" customHeight="1" x14ac:dyDescent="0.25">
      <c r="A158" s="162">
        <v>152</v>
      </c>
      <c r="B158" s="279" t="str">
        <f>IF('Frais de personnel'!B157="","",'Frais de personnel'!B157)</f>
        <v/>
      </c>
      <c r="C158" s="279" t="str">
        <f>IF('Frais de personnel'!C157="","",'Frais de personnel'!C157)</f>
        <v/>
      </c>
      <c r="D158" s="279" t="str">
        <f>IF('Frais de personnel'!D157="","",'Frais de personnel'!D157)</f>
        <v/>
      </c>
      <c r="E158" s="279" t="str">
        <f>IF('Frais de personnel'!E157="","",'Frais de personnel'!E157)</f>
        <v/>
      </c>
      <c r="F158" s="279" t="str">
        <f>IF('Frais de personnel'!F157="","",'Frais de personnel'!F157)</f>
        <v/>
      </c>
      <c r="G158" s="279" t="str">
        <f>IF('Frais de personnel'!G157="","",'Frais de personnel'!G157)</f>
        <v/>
      </c>
      <c r="H158" s="279" t="str">
        <f>IF('Frais de personnel'!H157="","",'Frais de personnel'!H157)</f>
        <v/>
      </c>
      <c r="I158" s="279" t="str">
        <f>IF('Frais de personnel'!I157="","",'Frais de personnel'!I157)</f>
        <v/>
      </c>
      <c r="J158" s="279" t="str">
        <f>IF('Frais de personnel'!J157="","",'Frais de personnel'!J157)</f>
        <v/>
      </c>
      <c r="K158" s="254"/>
      <c r="L158" s="109"/>
      <c r="M158" s="109"/>
      <c r="N158" s="178" t="str">
        <f t="shared" si="12"/>
        <v/>
      </c>
      <c r="O158" s="259" t="str">
        <f t="shared" si="13"/>
        <v/>
      </c>
      <c r="P158" s="264" t="str">
        <f t="shared" si="17"/>
        <v/>
      </c>
      <c r="Q158" s="179" t="str">
        <f t="shared" si="14"/>
        <v/>
      </c>
      <c r="R158" s="266" t="str">
        <f t="shared" si="15"/>
        <v/>
      </c>
      <c r="S158" s="262" t="str">
        <f t="shared" si="16"/>
        <v/>
      </c>
      <c r="T158" s="119"/>
    </row>
    <row r="159" spans="1:20" ht="20.100000000000001" customHeight="1" x14ac:dyDescent="0.25">
      <c r="A159" s="162">
        <v>153</v>
      </c>
      <c r="B159" s="279" t="str">
        <f>IF('Frais de personnel'!B158="","",'Frais de personnel'!B158)</f>
        <v/>
      </c>
      <c r="C159" s="279" t="str">
        <f>IF('Frais de personnel'!C158="","",'Frais de personnel'!C158)</f>
        <v/>
      </c>
      <c r="D159" s="279" t="str">
        <f>IF('Frais de personnel'!D158="","",'Frais de personnel'!D158)</f>
        <v/>
      </c>
      <c r="E159" s="279" t="str">
        <f>IF('Frais de personnel'!E158="","",'Frais de personnel'!E158)</f>
        <v/>
      </c>
      <c r="F159" s="279" t="str">
        <f>IF('Frais de personnel'!F158="","",'Frais de personnel'!F158)</f>
        <v/>
      </c>
      <c r="G159" s="279" t="str">
        <f>IF('Frais de personnel'!G158="","",'Frais de personnel'!G158)</f>
        <v/>
      </c>
      <c r="H159" s="279" t="str">
        <f>IF('Frais de personnel'!H158="","",'Frais de personnel'!H158)</f>
        <v/>
      </c>
      <c r="I159" s="279" t="str">
        <f>IF('Frais de personnel'!I158="","",'Frais de personnel'!I158)</f>
        <v/>
      </c>
      <c r="J159" s="279" t="str">
        <f>IF('Frais de personnel'!J158="","",'Frais de personnel'!J158)</f>
        <v/>
      </c>
      <c r="K159" s="254"/>
      <c r="L159" s="109"/>
      <c r="M159" s="109"/>
      <c r="N159" s="178" t="str">
        <f t="shared" si="12"/>
        <v/>
      </c>
      <c r="O159" s="259" t="str">
        <f t="shared" si="13"/>
        <v/>
      </c>
      <c r="P159" s="264" t="str">
        <f t="shared" si="17"/>
        <v/>
      </c>
      <c r="Q159" s="179" t="str">
        <f t="shared" si="14"/>
        <v/>
      </c>
      <c r="R159" s="266" t="str">
        <f t="shared" si="15"/>
        <v/>
      </c>
      <c r="S159" s="262" t="str">
        <f t="shared" si="16"/>
        <v/>
      </c>
      <c r="T159" s="119"/>
    </row>
    <row r="160" spans="1:20" ht="20.100000000000001" customHeight="1" x14ac:dyDescent="0.25">
      <c r="A160" s="162">
        <v>154</v>
      </c>
      <c r="B160" s="279" t="str">
        <f>IF('Frais de personnel'!B159="","",'Frais de personnel'!B159)</f>
        <v/>
      </c>
      <c r="C160" s="279" t="str">
        <f>IF('Frais de personnel'!C159="","",'Frais de personnel'!C159)</f>
        <v/>
      </c>
      <c r="D160" s="279" t="str">
        <f>IF('Frais de personnel'!D159="","",'Frais de personnel'!D159)</f>
        <v/>
      </c>
      <c r="E160" s="279" t="str">
        <f>IF('Frais de personnel'!E159="","",'Frais de personnel'!E159)</f>
        <v/>
      </c>
      <c r="F160" s="279" t="str">
        <f>IF('Frais de personnel'!F159="","",'Frais de personnel'!F159)</f>
        <v/>
      </c>
      <c r="G160" s="279" t="str">
        <f>IF('Frais de personnel'!G159="","",'Frais de personnel'!G159)</f>
        <v/>
      </c>
      <c r="H160" s="279" t="str">
        <f>IF('Frais de personnel'!H159="","",'Frais de personnel'!H159)</f>
        <v/>
      </c>
      <c r="I160" s="279" t="str">
        <f>IF('Frais de personnel'!I159="","",'Frais de personnel'!I159)</f>
        <v/>
      </c>
      <c r="J160" s="279" t="str">
        <f>IF('Frais de personnel'!J159="","",'Frais de personnel'!J159)</f>
        <v/>
      </c>
      <c r="K160" s="254"/>
      <c r="L160" s="109"/>
      <c r="M160" s="109"/>
      <c r="N160" s="178" t="str">
        <f t="shared" si="12"/>
        <v/>
      </c>
      <c r="O160" s="259" t="str">
        <f t="shared" si="13"/>
        <v/>
      </c>
      <c r="P160" s="264" t="str">
        <f t="shared" si="17"/>
        <v/>
      </c>
      <c r="Q160" s="179" t="str">
        <f t="shared" si="14"/>
        <v/>
      </c>
      <c r="R160" s="266" t="str">
        <f t="shared" si="15"/>
        <v/>
      </c>
      <c r="S160" s="262" t="str">
        <f t="shared" si="16"/>
        <v/>
      </c>
      <c r="T160" s="119"/>
    </row>
    <row r="161" spans="1:20" ht="20.100000000000001" customHeight="1" x14ac:dyDescent="0.25">
      <c r="A161" s="162">
        <v>155</v>
      </c>
      <c r="B161" s="279" t="str">
        <f>IF('Frais de personnel'!B160="","",'Frais de personnel'!B160)</f>
        <v/>
      </c>
      <c r="C161" s="279" t="str">
        <f>IF('Frais de personnel'!C160="","",'Frais de personnel'!C160)</f>
        <v/>
      </c>
      <c r="D161" s="279" t="str">
        <f>IF('Frais de personnel'!D160="","",'Frais de personnel'!D160)</f>
        <v/>
      </c>
      <c r="E161" s="279" t="str">
        <f>IF('Frais de personnel'!E160="","",'Frais de personnel'!E160)</f>
        <v/>
      </c>
      <c r="F161" s="279" t="str">
        <f>IF('Frais de personnel'!F160="","",'Frais de personnel'!F160)</f>
        <v/>
      </c>
      <c r="G161" s="279" t="str">
        <f>IF('Frais de personnel'!G160="","",'Frais de personnel'!G160)</f>
        <v/>
      </c>
      <c r="H161" s="279" t="str">
        <f>IF('Frais de personnel'!H160="","",'Frais de personnel'!H160)</f>
        <v/>
      </c>
      <c r="I161" s="279" t="str">
        <f>IF('Frais de personnel'!I160="","",'Frais de personnel'!I160)</f>
        <v/>
      </c>
      <c r="J161" s="279" t="str">
        <f>IF('Frais de personnel'!J160="","",'Frais de personnel'!J160)</f>
        <v/>
      </c>
      <c r="K161" s="254"/>
      <c r="L161" s="109"/>
      <c r="M161" s="109"/>
      <c r="N161" s="178" t="str">
        <f t="shared" si="12"/>
        <v/>
      </c>
      <c r="O161" s="259" t="str">
        <f t="shared" si="13"/>
        <v/>
      </c>
      <c r="P161" s="264" t="str">
        <f t="shared" si="17"/>
        <v/>
      </c>
      <c r="Q161" s="179" t="str">
        <f t="shared" si="14"/>
        <v/>
      </c>
      <c r="R161" s="266" t="str">
        <f t="shared" si="15"/>
        <v/>
      </c>
      <c r="S161" s="262" t="str">
        <f t="shared" si="16"/>
        <v/>
      </c>
      <c r="T161" s="119"/>
    </row>
    <row r="162" spans="1:20" ht="20.100000000000001" customHeight="1" x14ac:dyDescent="0.25">
      <c r="A162" s="162">
        <v>156</v>
      </c>
      <c r="B162" s="279" t="str">
        <f>IF('Frais de personnel'!B161="","",'Frais de personnel'!B161)</f>
        <v/>
      </c>
      <c r="C162" s="279" t="str">
        <f>IF('Frais de personnel'!C161="","",'Frais de personnel'!C161)</f>
        <v/>
      </c>
      <c r="D162" s="279" t="str">
        <f>IF('Frais de personnel'!D161="","",'Frais de personnel'!D161)</f>
        <v/>
      </c>
      <c r="E162" s="279" t="str">
        <f>IF('Frais de personnel'!E161="","",'Frais de personnel'!E161)</f>
        <v/>
      </c>
      <c r="F162" s="279" t="str">
        <f>IF('Frais de personnel'!F161="","",'Frais de personnel'!F161)</f>
        <v/>
      </c>
      <c r="G162" s="279" t="str">
        <f>IF('Frais de personnel'!G161="","",'Frais de personnel'!G161)</f>
        <v/>
      </c>
      <c r="H162" s="279" t="str">
        <f>IF('Frais de personnel'!H161="","",'Frais de personnel'!H161)</f>
        <v/>
      </c>
      <c r="I162" s="279" t="str">
        <f>IF('Frais de personnel'!I161="","",'Frais de personnel'!I161)</f>
        <v/>
      </c>
      <c r="J162" s="279" t="str">
        <f>IF('Frais de personnel'!J161="","",'Frais de personnel'!J161)</f>
        <v/>
      </c>
      <c r="K162" s="254"/>
      <c r="L162" s="109"/>
      <c r="M162" s="109"/>
      <c r="N162" s="178" t="str">
        <f t="shared" si="12"/>
        <v/>
      </c>
      <c r="O162" s="259" t="str">
        <f t="shared" si="13"/>
        <v/>
      </c>
      <c r="P162" s="264" t="str">
        <f t="shared" si="17"/>
        <v/>
      </c>
      <c r="Q162" s="179" t="str">
        <f t="shared" si="14"/>
        <v/>
      </c>
      <c r="R162" s="266" t="str">
        <f t="shared" si="15"/>
        <v/>
      </c>
      <c r="S162" s="262" t="str">
        <f t="shared" si="16"/>
        <v/>
      </c>
      <c r="T162" s="119"/>
    </row>
    <row r="163" spans="1:20" ht="20.100000000000001" customHeight="1" x14ac:dyDescent="0.25">
      <c r="A163" s="162">
        <v>157</v>
      </c>
      <c r="B163" s="279" t="str">
        <f>IF('Frais de personnel'!B162="","",'Frais de personnel'!B162)</f>
        <v/>
      </c>
      <c r="C163" s="279" t="str">
        <f>IF('Frais de personnel'!C162="","",'Frais de personnel'!C162)</f>
        <v/>
      </c>
      <c r="D163" s="279" t="str">
        <f>IF('Frais de personnel'!D162="","",'Frais de personnel'!D162)</f>
        <v/>
      </c>
      <c r="E163" s="279" t="str">
        <f>IF('Frais de personnel'!E162="","",'Frais de personnel'!E162)</f>
        <v/>
      </c>
      <c r="F163" s="279" t="str">
        <f>IF('Frais de personnel'!F162="","",'Frais de personnel'!F162)</f>
        <v/>
      </c>
      <c r="G163" s="279" t="str">
        <f>IF('Frais de personnel'!G162="","",'Frais de personnel'!G162)</f>
        <v/>
      </c>
      <c r="H163" s="279" t="str">
        <f>IF('Frais de personnel'!H162="","",'Frais de personnel'!H162)</f>
        <v/>
      </c>
      <c r="I163" s="279" t="str">
        <f>IF('Frais de personnel'!I162="","",'Frais de personnel'!I162)</f>
        <v/>
      </c>
      <c r="J163" s="279" t="str">
        <f>IF('Frais de personnel'!J162="","",'Frais de personnel'!J162)</f>
        <v/>
      </c>
      <c r="K163" s="254"/>
      <c r="L163" s="109"/>
      <c r="M163" s="109"/>
      <c r="N163" s="178" t="str">
        <f t="shared" si="12"/>
        <v/>
      </c>
      <c r="O163" s="259" t="str">
        <f t="shared" si="13"/>
        <v/>
      </c>
      <c r="P163" s="264" t="str">
        <f t="shared" si="17"/>
        <v/>
      </c>
      <c r="Q163" s="179" t="str">
        <f t="shared" si="14"/>
        <v/>
      </c>
      <c r="R163" s="266" t="str">
        <f t="shared" si="15"/>
        <v/>
      </c>
      <c r="S163" s="262" t="str">
        <f t="shared" si="16"/>
        <v/>
      </c>
      <c r="T163" s="119"/>
    </row>
    <row r="164" spans="1:20" ht="20.100000000000001" customHeight="1" x14ac:dyDescent="0.25">
      <c r="A164" s="162">
        <v>158</v>
      </c>
      <c r="B164" s="279" t="str">
        <f>IF('Frais de personnel'!B163="","",'Frais de personnel'!B163)</f>
        <v/>
      </c>
      <c r="C164" s="279" t="str">
        <f>IF('Frais de personnel'!C163="","",'Frais de personnel'!C163)</f>
        <v/>
      </c>
      <c r="D164" s="279" t="str">
        <f>IF('Frais de personnel'!D163="","",'Frais de personnel'!D163)</f>
        <v/>
      </c>
      <c r="E164" s="279" t="str">
        <f>IF('Frais de personnel'!E163="","",'Frais de personnel'!E163)</f>
        <v/>
      </c>
      <c r="F164" s="279" t="str">
        <f>IF('Frais de personnel'!F163="","",'Frais de personnel'!F163)</f>
        <v/>
      </c>
      <c r="G164" s="279" t="str">
        <f>IF('Frais de personnel'!G163="","",'Frais de personnel'!G163)</f>
        <v/>
      </c>
      <c r="H164" s="279" t="str">
        <f>IF('Frais de personnel'!H163="","",'Frais de personnel'!H163)</f>
        <v/>
      </c>
      <c r="I164" s="279" t="str">
        <f>IF('Frais de personnel'!I163="","",'Frais de personnel'!I163)</f>
        <v/>
      </c>
      <c r="J164" s="279" t="str">
        <f>IF('Frais de personnel'!J163="","",'Frais de personnel'!J163)</f>
        <v/>
      </c>
      <c r="K164" s="254"/>
      <c r="L164" s="109"/>
      <c r="M164" s="109"/>
      <c r="N164" s="178" t="str">
        <f t="shared" si="12"/>
        <v/>
      </c>
      <c r="O164" s="259" t="str">
        <f t="shared" si="13"/>
        <v/>
      </c>
      <c r="P164" s="264" t="str">
        <f t="shared" si="17"/>
        <v/>
      </c>
      <c r="Q164" s="179" t="str">
        <f t="shared" si="14"/>
        <v/>
      </c>
      <c r="R164" s="266" t="str">
        <f t="shared" si="15"/>
        <v/>
      </c>
      <c r="S164" s="262" t="str">
        <f t="shared" si="16"/>
        <v/>
      </c>
      <c r="T164" s="119"/>
    </row>
    <row r="165" spans="1:20" ht="20.100000000000001" customHeight="1" x14ac:dyDescent="0.25">
      <c r="A165" s="162">
        <v>159</v>
      </c>
      <c r="B165" s="279" t="str">
        <f>IF('Frais de personnel'!B164="","",'Frais de personnel'!B164)</f>
        <v/>
      </c>
      <c r="C165" s="279" t="str">
        <f>IF('Frais de personnel'!C164="","",'Frais de personnel'!C164)</f>
        <v/>
      </c>
      <c r="D165" s="279" t="str">
        <f>IF('Frais de personnel'!D164="","",'Frais de personnel'!D164)</f>
        <v/>
      </c>
      <c r="E165" s="279" t="str">
        <f>IF('Frais de personnel'!E164="","",'Frais de personnel'!E164)</f>
        <v/>
      </c>
      <c r="F165" s="279" t="str">
        <f>IF('Frais de personnel'!F164="","",'Frais de personnel'!F164)</f>
        <v/>
      </c>
      <c r="G165" s="279" t="str">
        <f>IF('Frais de personnel'!G164="","",'Frais de personnel'!G164)</f>
        <v/>
      </c>
      <c r="H165" s="279" t="str">
        <f>IF('Frais de personnel'!H164="","",'Frais de personnel'!H164)</f>
        <v/>
      </c>
      <c r="I165" s="279" t="str">
        <f>IF('Frais de personnel'!I164="","",'Frais de personnel'!I164)</f>
        <v/>
      </c>
      <c r="J165" s="279" t="str">
        <f>IF('Frais de personnel'!J164="","",'Frais de personnel'!J164)</f>
        <v/>
      </c>
      <c r="K165" s="254"/>
      <c r="L165" s="109"/>
      <c r="M165" s="109"/>
      <c r="N165" s="178" t="str">
        <f t="shared" si="12"/>
        <v/>
      </c>
      <c r="O165" s="259" t="str">
        <f t="shared" si="13"/>
        <v/>
      </c>
      <c r="P165" s="264" t="str">
        <f t="shared" si="17"/>
        <v/>
      </c>
      <c r="Q165" s="179" t="str">
        <f t="shared" si="14"/>
        <v/>
      </c>
      <c r="R165" s="266" t="str">
        <f t="shared" si="15"/>
        <v/>
      </c>
      <c r="S165" s="262" t="str">
        <f t="shared" si="16"/>
        <v/>
      </c>
      <c r="T165" s="119"/>
    </row>
    <row r="166" spans="1:20" ht="20.100000000000001" customHeight="1" x14ac:dyDescent="0.25">
      <c r="A166" s="162">
        <v>160</v>
      </c>
      <c r="B166" s="279" t="str">
        <f>IF('Frais de personnel'!B165="","",'Frais de personnel'!B165)</f>
        <v/>
      </c>
      <c r="C166" s="279" t="str">
        <f>IF('Frais de personnel'!C165="","",'Frais de personnel'!C165)</f>
        <v/>
      </c>
      <c r="D166" s="279" t="str">
        <f>IF('Frais de personnel'!D165="","",'Frais de personnel'!D165)</f>
        <v/>
      </c>
      <c r="E166" s="279" t="str">
        <f>IF('Frais de personnel'!E165="","",'Frais de personnel'!E165)</f>
        <v/>
      </c>
      <c r="F166" s="279" t="str">
        <f>IF('Frais de personnel'!F165="","",'Frais de personnel'!F165)</f>
        <v/>
      </c>
      <c r="G166" s="279" t="str">
        <f>IF('Frais de personnel'!G165="","",'Frais de personnel'!G165)</f>
        <v/>
      </c>
      <c r="H166" s="279" t="str">
        <f>IF('Frais de personnel'!H165="","",'Frais de personnel'!H165)</f>
        <v/>
      </c>
      <c r="I166" s="279" t="str">
        <f>IF('Frais de personnel'!I165="","",'Frais de personnel'!I165)</f>
        <v/>
      </c>
      <c r="J166" s="279" t="str">
        <f>IF('Frais de personnel'!J165="","",'Frais de personnel'!J165)</f>
        <v/>
      </c>
      <c r="K166" s="254"/>
      <c r="L166" s="109"/>
      <c r="M166" s="109"/>
      <c r="N166" s="178" t="str">
        <f t="shared" si="12"/>
        <v/>
      </c>
      <c r="O166" s="259" t="str">
        <f t="shared" si="13"/>
        <v/>
      </c>
      <c r="P166" s="264" t="str">
        <f t="shared" si="17"/>
        <v/>
      </c>
      <c r="Q166" s="179" t="str">
        <f t="shared" si="14"/>
        <v/>
      </c>
      <c r="R166" s="266" t="str">
        <f t="shared" si="15"/>
        <v/>
      </c>
      <c r="S166" s="262" t="str">
        <f t="shared" si="16"/>
        <v/>
      </c>
      <c r="T166" s="119"/>
    </row>
    <row r="167" spans="1:20" ht="20.100000000000001" customHeight="1" x14ac:dyDescent="0.25">
      <c r="A167" s="162">
        <v>161</v>
      </c>
      <c r="B167" s="279" t="str">
        <f>IF('Frais de personnel'!B166="","",'Frais de personnel'!B166)</f>
        <v/>
      </c>
      <c r="C167" s="279" t="str">
        <f>IF('Frais de personnel'!C166="","",'Frais de personnel'!C166)</f>
        <v/>
      </c>
      <c r="D167" s="279" t="str">
        <f>IF('Frais de personnel'!D166="","",'Frais de personnel'!D166)</f>
        <v/>
      </c>
      <c r="E167" s="279" t="str">
        <f>IF('Frais de personnel'!E166="","",'Frais de personnel'!E166)</f>
        <v/>
      </c>
      <c r="F167" s="279" t="str">
        <f>IF('Frais de personnel'!F166="","",'Frais de personnel'!F166)</f>
        <v/>
      </c>
      <c r="G167" s="279" t="str">
        <f>IF('Frais de personnel'!G166="","",'Frais de personnel'!G166)</f>
        <v/>
      </c>
      <c r="H167" s="279" t="str">
        <f>IF('Frais de personnel'!H166="","",'Frais de personnel'!H166)</f>
        <v/>
      </c>
      <c r="I167" s="279" t="str">
        <f>IF('Frais de personnel'!I166="","",'Frais de personnel'!I166)</f>
        <v/>
      </c>
      <c r="J167" s="279" t="str">
        <f>IF('Frais de personnel'!J166="","",'Frais de personnel'!J166)</f>
        <v/>
      </c>
      <c r="K167" s="254"/>
      <c r="L167" s="109"/>
      <c r="M167" s="109"/>
      <c r="N167" s="178" t="str">
        <f t="shared" si="12"/>
        <v/>
      </c>
      <c r="O167" s="259" t="str">
        <f t="shared" si="13"/>
        <v/>
      </c>
      <c r="P167" s="264" t="str">
        <f t="shared" si="17"/>
        <v/>
      </c>
      <c r="Q167" s="179" t="str">
        <f t="shared" si="14"/>
        <v/>
      </c>
      <c r="R167" s="266" t="str">
        <f t="shared" si="15"/>
        <v/>
      </c>
      <c r="S167" s="262" t="str">
        <f t="shared" si="16"/>
        <v/>
      </c>
      <c r="T167" s="119"/>
    </row>
    <row r="168" spans="1:20" ht="20.100000000000001" customHeight="1" x14ac:dyDescent="0.25">
      <c r="A168" s="162">
        <v>162</v>
      </c>
      <c r="B168" s="279" t="str">
        <f>IF('Frais de personnel'!B167="","",'Frais de personnel'!B167)</f>
        <v/>
      </c>
      <c r="C168" s="279" t="str">
        <f>IF('Frais de personnel'!C167="","",'Frais de personnel'!C167)</f>
        <v/>
      </c>
      <c r="D168" s="279" t="str">
        <f>IF('Frais de personnel'!D167="","",'Frais de personnel'!D167)</f>
        <v/>
      </c>
      <c r="E168" s="279" t="str">
        <f>IF('Frais de personnel'!E167="","",'Frais de personnel'!E167)</f>
        <v/>
      </c>
      <c r="F168" s="279" t="str">
        <f>IF('Frais de personnel'!F167="","",'Frais de personnel'!F167)</f>
        <v/>
      </c>
      <c r="G168" s="279" t="str">
        <f>IF('Frais de personnel'!G167="","",'Frais de personnel'!G167)</f>
        <v/>
      </c>
      <c r="H168" s="279" t="str">
        <f>IF('Frais de personnel'!H167="","",'Frais de personnel'!H167)</f>
        <v/>
      </c>
      <c r="I168" s="279" t="str">
        <f>IF('Frais de personnel'!I167="","",'Frais de personnel'!I167)</f>
        <v/>
      </c>
      <c r="J168" s="279" t="str">
        <f>IF('Frais de personnel'!J167="","",'Frais de personnel'!J167)</f>
        <v/>
      </c>
      <c r="K168" s="254"/>
      <c r="L168" s="109"/>
      <c r="M168" s="109"/>
      <c r="N168" s="178" t="str">
        <f t="shared" si="12"/>
        <v/>
      </c>
      <c r="O168" s="259" t="str">
        <f t="shared" si="13"/>
        <v/>
      </c>
      <c r="P168" s="264" t="str">
        <f t="shared" si="17"/>
        <v/>
      </c>
      <c r="Q168" s="179" t="str">
        <f t="shared" si="14"/>
        <v/>
      </c>
      <c r="R168" s="266" t="str">
        <f t="shared" si="15"/>
        <v/>
      </c>
      <c r="S168" s="262" t="str">
        <f t="shared" si="16"/>
        <v/>
      </c>
      <c r="T168" s="119"/>
    </row>
    <row r="169" spans="1:20" ht="20.100000000000001" customHeight="1" x14ac:dyDescent="0.25">
      <c r="A169" s="162">
        <v>163</v>
      </c>
      <c r="B169" s="279" t="str">
        <f>IF('Frais de personnel'!B168="","",'Frais de personnel'!B168)</f>
        <v/>
      </c>
      <c r="C169" s="279" t="str">
        <f>IF('Frais de personnel'!C168="","",'Frais de personnel'!C168)</f>
        <v/>
      </c>
      <c r="D169" s="279" t="str">
        <f>IF('Frais de personnel'!D168="","",'Frais de personnel'!D168)</f>
        <v/>
      </c>
      <c r="E169" s="279" t="str">
        <f>IF('Frais de personnel'!E168="","",'Frais de personnel'!E168)</f>
        <v/>
      </c>
      <c r="F169" s="279" t="str">
        <f>IF('Frais de personnel'!F168="","",'Frais de personnel'!F168)</f>
        <v/>
      </c>
      <c r="G169" s="279" t="str">
        <f>IF('Frais de personnel'!G168="","",'Frais de personnel'!G168)</f>
        <v/>
      </c>
      <c r="H169" s="279" t="str">
        <f>IF('Frais de personnel'!H168="","",'Frais de personnel'!H168)</f>
        <v/>
      </c>
      <c r="I169" s="279" t="str">
        <f>IF('Frais de personnel'!I168="","",'Frais de personnel'!I168)</f>
        <v/>
      </c>
      <c r="J169" s="279" t="str">
        <f>IF('Frais de personnel'!J168="","",'Frais de personnel'!J168)</f>
        <v/>
      </c>
      <c r="K169" s="254"/>
      <c r="L169" s="109"/>
      <c r="M169" s="109"/>
      <c r="N169" s="178" t="str">
        <f t="shared" si="12"/>
        <v/>
      </c>
      <c r="O169" s="259" t="str">
        <f t="shared" si="13"/>
        <v/>
      </c>
      <c r="P169" s="264" t="str">
        <f t="shared" si="17"/>
        <v/>
      </c>
      <c r="Q169" s="179" t="str">
        <f t="shared" si="14"/>
        <v/>
      </c>
      <c r="R169" s="266" t="str">
        <f t="shared" si="15"/>
        <v/>
      </c>
      <c r="S169" s="262" t="str">
        <f t="shared" si="16"/>
        <v/>
      </c>
      <c r="T169" s="119"/>
    </row>
    <row r="170" spans="1:20" ht="20.100000000000001" customHeight="1" x14ac:dyDescent="0.25">
      <c r="A170" s="162">
        <v>164</v>
      </c>
      <c r="B170" s="279" t="str">
        <f>IF('Frais de personnel'!B169="","",'Frais de personnel'!B169)</f>
        <v/>
      </c>
      <c r="C170" s="279" t="str">
        <f>IF('Frais de personnel'!C169="","",'Frais de personnel'!C169)</f>
        <v/>
      </c>
      <c r="D170" s="279" t="str">
        <f>IF('Frais de personnel'!D169="","",'Frais de personnel'!D169)</f>
        <v/>
      </c>
      <c r="E170" s="279" t="str">
        <f>IF('Frais de personnel'!E169="","",'Frais de personnel'!E169)</f>
        <v/>
      </c>
      <c r="F170" s="279" t="str">
        <f>IF('Frais de personnel'!F169="","",'Frais de personnel'!F169)</f>
        <v/>
      </c>
      <c r="G170" s="279" t="str">
        <f>IF('Frais de personnel'!G169="","",'Frais de personnel'!G169)</f>
        <v/>
      </c>
      <c r="H170" s="279" t="str">
        <f>IF('Frais de personnel'!H169="","",'Frais de personnel'!H169)</f>
        <v/>
      </c>
      <c r="I170" s="279" t="str">
        <f>IF('Frais de personnel'!I169="","",'Frais de personnel'!I169)</f>
        <v/>
      </c>
      <c r="J170" s="279" t="str">
        <f>IF('Frais de personnel'!J169="","",'Frais de personnel'!J169)</f>
        <v/>
      </c>
      <c r="K170" s="254"/>
      <c r="L170" s="109"/>
      <c r="M170" s="109"/>
      <c r="N170" s="178" t="str">
        <f t="shared" si="12"/>
        <v/>
      </c>
      <c r="O170" s="259" t="str">
        <f t="shared" si="13"/>
        <v/>
      </c>
      <c r="P170" s="264" t="str">
        <f t="shared" si="17"/>
        <v/>
      </c>
      <c r="Q170" s="179" t="str">
        <f t="shared" si="14"/>
        <v/>
      </c>
      <c r="R170" s="266" t="str">
        <f t="shared" si="15"/>
        <v/>
      </c>
      <c r="S170" s="262" t="str">
        <f t="shared" si="16"/>
        <v/>
      </c>
      <c r="T170" s="119"/>
    </row>
    <row r="171" spans="1:20" ht="20.100000000000001" customHeight="1" x14ac:dyDescent="0.25">
      <c r="A171" s="162">
        <v>165</v>
      </c>
      <c r="B171" s="279" t="str">
        <f>IF('Frais de personnel'!B170="","",'Frais de personnel'!B170)</f>
        <v/>
      </c>
      <c r="C171" s="279" t="str">
        <f>IF('Frais de personnel'!C170="","",'Frais de personnel'!C170)</f>
        <v/>
      </c>
      <c r="D171" s="279" t="str">
        <f>IF('Frais de personnel'!D170="","",'Frais de personnel'!D170)</f>
        <v/>
      </c>
      <c r="E171" s="279" t="str">
        <f>IF('Frais de personnel'!E170="","",'Frais de personnel'!E170)</f>
        <v/>
      </c>
      <c r="F171" s="279" t="str">
        <f>IF('Frais de personnel'!F170="","",'Frais de personnel'!F170)</f>
        <v/>
      </c>
      <c r="G171" s="279" t="str">
        <f>IF('Frais de personnel'!G170="","",'Frais de personnel'!G170)</f>
        <v/>
      </c>
      <c r="H171" s="279" t="str">
        <f>IF('Frais de personnel'!H170="","",'Frais de personnel'!H170)</f>
        <v/>
      </c>
      <c r="I171" s="279" t="str">
        <f>IF('Frais de personnel'!I170="","",'Frais de personnel'!I170)</f>
        <v/>
      </c>
      <c r="J171" s="279" t="str">
        <f>IF('Frais de personnel'!J170="","",'Frais de personnel'!J170)</f>
        <v/>
      </c>
      <c r="K171" s="254"/>
      <c r="L171" s="109"/>
      <c r="M171" s="109"/>
      <c r="N171" s="178" t="str">
        <f t="shared" si="12"/>
        <v/>
      </c>
      <c r="O171" s="259" t="str">
        <f t="shared" si="13"/>
        <v/>
      </c>
      <c r="P171" s="264" t="str">
        <f t="shared" si="17"/>
        <v/>
      </c>
      <c r="Q171" s="179" t="str">
        <f t="shared" si="14"/>
        <v/>
      </c>
      <c r="R171" s="266" t="str">
        <f t="shared" si="15"/>
        <v/>
      </c>
      <c r="S171" s="262" t="str">
        <f t="shared" si="16"/>
        <v/>
      </c>
      <c r="T171" s="119"/>
    </row>
    <row r="172" spans="1:20" ht="20.100000000000001" customHeight="1" x14ac:dyDescent="0.25">
      <c r="A172" s="162">
        <v>166</v>
      </c>
      <c r="B172" s="279" t="str">
        <f>IF('Frais de personnel'!B171="","",'Frais de personnel'!B171)</f>
        <v/>
      </c>
      <c r="C172" s="279" t="str">
        <f>IF('Frais de personnel'!C171="","",'Frais de personnel'!C171)</f>
        <v/>
      </c>
      <c r="D172" s="279" t="str">
        <f>IF('Frais de personnel'!D171="","",'Frais de personnel'!D171)</f>
        <v/>
      </c>
      <c r="E172" s="279" t="str">
        <f>IF('Frais de personnel'!E171="","",'Frais de personnel'!E171)</f>
        <v/>
      </c>
      <c r="F172" s="279" t="str">
        <f>IF('Frais de personnel'!F171="","",'Frais de personnel'!F171)</f>
        <v/>
      </c>
      <c r="G172" s="279" t="str">
        <f>IF('Frais de personnel'!G171="","",'Frais de personnel'!G171)</f>
        <v/>
      </c>
      <c r="H172" s="279" t="str">
        <f>IF('Frais de personnel'!H171="","",'Frais de personnel'!H171)</f>
        <v/>
      </c>
      <c r="I172" s="279" t="str">
        <f>IF('Frais de personnel'!I171="","",'Frais de personnel'!I171)</f>
        <v/>
      </c>
      <c r="J172" s="279" t="str">
        <f>IF('Frais de personnel'!J171="","",'Frais de personnel'!J171)</f>
        <v/>
      </c>
      <c r="K172" s="254"/>
      <c r="L172" s="109"/>
      <c r="M172" s="109"/>
      <c r="N172" s="178" t="str">
        <f t="shared" si="12"/>
        <v/>
      </c>
      <c r="O172" s="259" t="str">
        <f t="shared" si="13"/>
        <v/>
      </c>
      <c r="P172" s="264" t="str">
        <f t="shared" si="17"/>
        <v/>
      </c>
      <c r="Q172" s="179" t="str">
        <f t="shared" si="14"/>
        <v/>
      </c>
      <c r="R172" s="266" t="str">
        <f t="shared" si="15"/>
        <v/>
      </c>
      <c r="S172" s="262" t="str">
        <f t="shared" si="16"/>
        <v/>
      </c>
      <c r="T172" s="119"/>
    </row>
    <row r="173" spans="1:20" ht="20.100000000000001" customHeight="1" x14ac:dyDescent="0.25">
      <c r="A173" s="162">
        <v>167</v>
      </c>
      <c r="B173" s="279" t="str">
        <f>IF('Frais de personnel'!B172="","",'Frais de personnel'!B172)</f>
        <v/>
      </c>
      <c r="C173" s="279" t="str">
        <f>IF('Frais de personnel'!C172="","",'Frais de personnel'!C172)</f>
        <v/>
      </c>
      <c r="D173" s="279" t="str">
        <f>IF('Frais de personnel'!D172="","",'Frais de personnel'!D172)</f>
        <v/>
      </c>
      <c r="E173" s="279" t="str">
        <f>IF('Frais de personnel'!E172="","",'Frais de personnel'!E172)</f>
        <v/>
      </c>
      <c r="F173" s="279" t="str">
        <f>IF('Frais de personnel'!F172="","",'Frais de personnel'!F172)</f>
        <v/>
      </c>
      <c r="G173" s="279" t="str">
        <f>IF('Frais de personnel'!G172="","",'Frais de personnel'!G172)</f>
        <v/>
      </c>
      <c r="H173" s="279" t="str">
        <f>IF('Frais de personnel'!H172="","",'Frais de personnel'!H172)</f>
        <v/>
      </c>
      <c r="I173" s="279" t="str">
        <f>IF('Frais de personnel'!I172="","",'Frais de personnel'!I172)</f>
        <v/>
      </c>
      <c r="J173" s="279" t="str">
        <f>IF('Frais de personnel'!J172="","",'Frais de personnel'!J172)</f>
        <v/>
      </c>
      <c r="K173" s="254"/>
      <c r="L173" s="109"/>
      <c r="M173" s="109"/>
      <c r="N173" s="178" t="str">
        <f t="shared" si="12"/>
        <v/>
      </c>
      <c r="O173" s="259" t="str">
        <f t="shared" si="13"/>
        <v/>
      </c>
      <c r="P173" s="264" t="str">
        <f t="shared" si="17"/>
        <v/>
      </c>
      <c r="Q173" s="179" t="str">
        <f t="shared" si="14"/>
        <v/>
      </c>
      <c r="R173" s="266" t="str">
        <f t="shared" si="15"/>
        <v/>
      </c>
      <c r="S173" s="262" t="str">
        <f t="shared" si="16"/>
        <v/>
      </c>
      <c r="T173" s="119"/>
    </row>
    <row r="174" spans="1:20" ht="20.100000000000001" customHeight="1" x14ac:dyDescent="0.25">
      <c r="A174" s="162">
        <v>168</v>
      </c>
      <c r="B174" s="279" t="str">
        <f>IF('Frais de personnel'!B173="","",'Frais de personnel'!B173)</f>
        <v/>
      </c>
      <c r="C174" s="279" t="str">
        <f>IF('Frais de personnel'!C173="","",'Frais de personnel'!C173)</f>
        <v/>
      </c>
      <c r="D174" s="279" t="str">
        <f>IF('Frais de personnel'!D173="","",'Frais de personnel'!D173)</f>
        <v/>
      </c>
      <c r="E174" s="279" t="str">
        <f>IF('Frais de personnel'!E173="","",'Frais de personnel'!E173)</f>
        <v/>
      </c>
      <c r="F174" s="279" t="str">
        <f>IF('Frais de personnel'!F173="","",'Frais de personnel'!F173)</f>
        <v/>
      </c>
      <c r="G174" s="279" t="str">
        <f>IF('Frais de personnel'!G173="","",'Frais de personnel'!G173)</f>
        <v/>
      </c>
      <c r="H174" s="279" t="str">
        <f>IF('Frais de personnel'!H173="","",'Frais de personnel'!H173)</f>
        <v/>
      </c>
      <c r="I174" s="279" t="str">
        <f>IF('Frais de personnel'!I173="","",'Frais de personnel'!I173)</f>
        <v/>
      </c>
      <c r="J174" s="279" t="str">
        <f>IF('Frais de personnel'!J173="","",'Frais de personnel'!J173)</f>
        <v/>
      </c>
      <c r="K174" s="254"/>
      <c r="L174" s="109"/>
      <c r="M174" s="109"/>
      <c r="N174" s="178" t="str">
        <f t="shared" si="12"/>
        <v/>
      </c>
      <c r="O174" s="259" t="str">
        <f t="shared" si="13"/>
        <v/>
      </c>
      <c r="P174" s="264" t="str">
        <f t="shared" si="17"/>
        <v/>
      </c>
      <c r="Q174" s="179" t="str">
        <f t="shared" si="14"/>
        <v/>
      </c>
      <c r="R174" s="266" t="str">
        <f t="shared" si="15"/>
        <v/>
      </c>
      <c r="S174" s="262" t="str">
        <f t="shared" si="16"/>
        <v/>
      </c>
      <c r="T174" s="119"/>
    </row>
    <row r="175" spans="1:20" ht="20.100000000000001" customHeight="1" x14ac:dyDescent="0.25">
      <c r="A175" s="162">
        <v>169</v>
      </c>
      <c r="B175" s="279" t="str">
        <f>IF('Frais de personnel'!B174="","",'Frais de personnel'!B174)</f>
        <v/>
      </c>
      <c r="C175" s="279" t="str">
        <f>IF('Frais de personnel'!C174="","",'Frais de personnel'!C174)</f>
        <v/>
      </c>
      <c r="D175" s="279" t="str">
        <f>IF('Frais de personnel'!D174="","",'Frais de personnel'!D174)</f>
        <v/>
      </c>
      <c r="E175" s="279" t="str">
        <f>IF('Frais de personnel'!E174="","",'Frais de personnel'!E174)</f>
        <v/>
      </c>
      <c r="F175" s="279" t="str">
        <f>IF('Frais de personnel'!F174="","",'Frais de personnel'!F174)</f>
        <v/>
      </c>
      <c r="G175" s="279" t="str">
        <f>IF('Frais de personnel'!G174="","",'Frais de personnel'!G174)</f>
        <v/>
      </c>
      <c r="H175" s="279" t="str">
        <f>IF('Frais de personnel'!H174="","",'Frais de personnel'!H174)</f>
        <v/>
      </c>
      <c r="I175" s="279" t="str">
        <f>IF('Frais de personnel'!I174="","",'Frais de personnel'!I174)</f>
        <v/>
      </c>
      <c r="J175" s="279" t="str">
        <f>IF('Frais de personnel'!J174="","",'Frais de personnel'!J174)</f>
        <v/>
      </c>
      <c r="K175" s="254"/>
      <c r="L175" s="109"/>
      <c r="M175" s="109"/>
      <c r="N175" s="178" t="str">
        <f t="shared" si="12"/>
        <v/>
      </c>
      <c r="O175" s="259" t="str">
        <f t="shared" si="13"/>
        <v/>
      </c>
      <c r="P175" s="264" t="str">
        <f t="shared" si="17"/>
        <v/>
      </c>
      <c r="Q175" s="179" t="str">
        <f t="shared" si="14"/>
        <v/>
      </c>
      <c r="R175" s="266" t="str">
        <f t="shared" si="15"/>
        <v/>
      </c>
      <c r="S175" s="262" t="str">
        <f t="shared" si="16"/>
        <v/>
      </c>
      <c r="T175" s="119"/>
    </row>
    <row r="176" spans="1:20" ht="20.100000000000001" customHeight="1" x14ac:dyDescent="0.25">
      <c r="A176" s="162">
        <v>170</v>
      </c>
      <c r="B176" s="279" t="str">
        <f>IF('Frais de personnel'!B175="","",'Frais de personnel'!B175)</f>
        <v/>
      </c>
      <c r="C176" s="279" t="str">
        <f>IF('Frais de personnel'!C175="","",'Frais de personnel'!C175)</f>
        <v/>
      </c>
      <c r="D176" s="279" t="str">
        <f>IF('Frais de personnel'!D175="","",'Frais de personnel'!D175)</f>
        <v/>
      </c>
      <c r="E176" s="279" t="str">
        <f>IF('Frais de personnel'!E175="","",'Frais de personnel'!E175)</f>
        <v/>
      </c>
      <c r="F176" s="279" t="str">
        <f>IF('Frais de personnel'!F175="","",'Frais de personnel'!F175)</f>
        <v/>
      </c>
      <c r="G176" s="279" t="str">
        <f>IF('Frais de personnel'!G175="","",'Frais de personnel'!G175)</f>
        <v/>
      </c>
      <c r="H176" s="279" t="str">
        <f>IF('Frais de personnel'!H175="","",'Frais de personnel'!H175)</f>
        <v/>
      </c>
      <c r="I176" s="279" t="str">
        <f>IF('Frais de personnel'!I175="","",'Frais de personnel'!I175)</f>
        <v/>
      </c>
      <c r="J176" s="279" t="str">
        <f>IF('Frais de personnel'!J175="","",'Frais de personnel'!J175)</f>
        <v/>
      </c>
      <c r="K176" s="254"/>
      <c r="L176" s="109"/>
      <c r="M176" s="109"/>
      <c r="N176" s="178" t="str">
        <f t="shared" si="12"/>
        <v/>
      </c>
      <c r="O176" s="259" t="str">
        <f t="shared" si="13"/>
        <v/>
      </c>
      <c r="P176" s="264" t="str">
        <f t="shared" si="17"/>
        <v/>
      </c>
      <c r="Q176" s="179" t="str">
        <f t="shared" si="14"/>
        <v/>
      </c>
      <c r="R176" s="266" t="str">
        <f t="shared" si="15"/>
        <v/>
      </c>
      <c r="S176" s="262" t="str">
        <f t="shared" si="16"/>
        <v/>
      </c>
      <c r="T176" s="119"/>
    </row>
    <row r="177" spans="1:20" ht="20.100000000000001" customHeight="1" x14ac:dyDescent="0.25">
      <c r="A177" s="162">
        <v>171</v>
      </c>
      <c r="B177" s="279" t="str">
        <f>IF('Frais de personnel'!B176="","",'Frais de personnel'!B176)</f>
        <v/>
      </c>
      <c r="C177" s="279" t="str">
        <f>IF('Frais de personnel'!C176="","",'Frais de personnel'!C176)</f>
        <v/>
      </c>
      <c r="D177" s="279" t="str">
        <f>IF('Frais de personnel'!D176="","",'Frais de personnel'!D176)</f>
        <v/>
      </c>
      <c r="E177" s="279" t="str">
        <f>IF('Frais de personnel'!E176="","",'Frais de personnel'!E176)</f>
        <v/>
      </c>
      <c r="F177" s="279" t="str">
        <f>IF('Frais de personnel'!F176="","",'Frais de personnel'!F176)</f>
        <v/>
      </c>
      <c r="G177" s="279" t="str">
        <f>IF('Frais de personnel'!G176="","",'Frais de personnel'!G176)</f>
        <v/>
      </c>
      <c r="H177" s="279" t="str">
        <f>IF('Frais de personnel'!H176="","",'Frais de personnel'!H176)</f>
        <v/>
      </c>
      <c r="I177" s="279" t="str">
        <f>IF('Frais de personnel'!I176="","",'Frais de personnel'!I176)</f>
        <v/>
      </c>
      <c r="J177" s="279" t="str">
        <f>IF('Frais de personnel'!J176="","",'Frais de personnel'!J176)</f>
        <v/>
      </c>
      <c r="K177" s="254"/>
      <c r="L177" s="109"/>
      <c r="M177" s="109"/>
      <c r="N177" s="178" t="str">
        <f t="shared" si="12"/>
        <v/>
      </c>
      <c r="O177" s="259" t="str">
        <f t="shared" si="13"/>
        <v/>
      </c>
      <c r="P177" s="264" t="str">
        <f t="shared" si="17"/>
        <v/>
      </c>
      <c r="Q177" s="179" t="str">
        <f t="shared" si="14"/>
        <v/>
      </c>
      <c r="R177" s="266" t="str">
        <f t="shared" si="15"/>
        <v/>
      </c>
      <c r="S177" s="262" t="str">
        <f t="shared" si="16"/>
        <v/>
      </c>
      <c r="T177" s="119"/>
    </row>
    <row r="178" spans="1:20" ht="20.100000000000001" customHeight="1" x14ac:dyDescent="0.25">
      <c r="A178" s="162">
        <v>172</v>
      </c>
      <c r="B178" s="279" t="str">
        <f>IF('Frais de personnel'!B177="","",'Frais de personnel'!B177)</f>
        <v/>
      </c>
      <c r="C178" s="279" t="str">
        <f>IF('Frais de personnel'!C177="","",'Frais de personnel'!C177)</f>
        <v/>
      </c>
      <c r="D178" s="279" t="str">
        <f>IF('Frais de personnel'!D177="","",'Frais de personnel'!D177)</f>
        <v/>
      </c>
      <c r="E178" s="279" t="str">
        <f>IF('Frais de personnel'!E177="","",'Frais de personnel'!E177)</f>
        <v/>
      </c>
      <c r="F178" s="279" t="str">
        <f>IF('Frais de personnel'!F177="","",'Frais de personnel'!F177)</f>
        <v/>
      </c>
      <c r="G178" s="279" t="str">
        <f>IF('Frais de personnel'!G177="","",'Frais de personnel'!G177)</f>
        <v/>
      </c>
      <c r="H178" s="279" t="str">
        <f>IF('Frais de personnel'!H177="","",'Frais de personnel'!H177)</f>
        <v/>
      </c>
      <c r="I178" s="279" t="str">
        <f>IF('Frais de personnel'!I177="","",'Frais de personnel'!I177)</f>
        <v/>
      </c>
      <c r="J178" s="279" t="str">
        <f>IF('Frais de personnel'!J177="","",'Frais de personnel'!J177)</f>
        <v/>
      </c>
      <c r="K178" s="254"/>
      <c r="L178" s="109"/>
      <c r="M178" s="109"/>
      <c r="N178" s="178" t="str">
        <f t="shared" si="12"/>
        <v/>
      </c>
      <c r="O178" s="259" t="str">
        <f t="shared" si="13"/>
        <v/>
      </c>
      <c r="P178" s="264" t="str">
        <f t="shared" si="17"/>
        <v/>
      </c>
      <c r="Q178" s="179" t="str">
        <f t="shared" si="14"/>
        <v/>
      </c>
      <c r="R178" s="266" t="str">
        <f t="shared" si="15"/>
        <v/>
      </c>
      <c r="S178" s="262" t="str">
        <f t="shared" si="16"/>
        <v/>
      </c>
      <c r="T178" s="119"/>
    </row>
    <row r="179" spans="1:20" ht="20.100000000000001" customHeight="1" x14ac:dyDescent="0.25">
      <c r="A179" s="162">
        <v>173</v>
      </c>
      <c r="B179" s="279" t="str">
        <f>IF('Frais de personnel'!B178="","",'Frais de personnel'!B178)</f>
        <v/>
      </c>
      <c r="C179" s="279" t="str">
        <f>IF('Frais de personnel'!C178="","",'Frais de personnel'!C178)</f>
        <v/>
      </c>
      <c r="D179" s="279" t="str">
        <f>IF('Frais de personnel'!D178="","",'Frais de personnel'!D178)</f>
        <v/>
      </c>
      <c r="E179" s="279" t="str">
        <f>IF('Frais de personnel'!E178="","",'Frais de personnel'!E178)</f>
        <v/>
      </c>
      <c r="F179" s="279" t="str">
        <f>IF('Frais de personnel'!F178="","",'Frais de personnel'!F178)</f>
        <v/>
      </c>
      <c r="G179" s="279" t="str">
        <f>IF('Frais de personnel'!G178="","",'Frais de personnel'!G178)</f>
        <v/>
      </c>
      <c r="H179" s="279" t="str">
        <f>IF('Frais de personnel'!H178="","",'Frais de personnel'!H178)</f>
        <v/>
      </c>
      <c r="I179" s="279" t="str">
        <f>IF('Frais de personnel'!I178="","",'Frais de personnel'!I178)</f>
        <v/>
      </c>
      <c r="J179" s="279" t="str">
        <f>IF('Frais de personnel'!J178="","",'Frais de personnel'!J178)</f>
        <v/>
      </c>
      <c r="K179" s="254"/>
      <c r="L179" s="109"/>
      <c r="M179" s="109"/>
      <c r="N179" s="178" t="str">
        <f t="shared" si="12"/>
        <v/>
      </c>
      <c r="O179" s="259" t="str">
        <f t="shared" si="13"/>
        <v/>
      </c>
      <c r="P179" s="264" t="str">
        <f t="shared" si="17"/>
        <v/>
      </c>
      <c r="Q179" s="179" t="str">
        <f t="shared" si="14"/>
        <v/>
      </c>
      <c r="R179" s="266" t="str">
        <f t="shared" si="15"/>
        <v/>
      </c>
      <c r="S179" s="262" t="str">
        <f t="shared" si="16"/>
        <v/>
      </c>
      <c r="T179" s="119"/>
    </row>
    <row r="180" spans="1:20" ht="20.100000000000001" customHeight="1" x14ac:dyDescent="0.25">
      <c r="A180" s="162">
        <v>174</v>
      </c>
      <c r="B180" s="279" t="str">
        <f>IF('Frais de personnel'!B179="","",'Frais de personnel'!B179)</f>
        <v/>
      </c>
      <c r="C180" s="279" t="str">
        <f>IF('Frais de personnel'!C179="","",'Frais de personnel'!C179)</f>
        <v/>
      </c>
      <c r="D180" s="279" t="str">
        <f>IF('Frais de personnel'!D179="","",'Frais de personnel'!D179)</f>
        <v/>
      </c>
      <c r="E180" s="279" t="str">
        <f>IF('Frais de personnel'!E179="","",'Frais de personnel'!E179)</f>
        <v/>
      </c>
      <c r="F180" s="279" t="str">
        <f>IF('Frais de personnel'!F179="","",'Frais de personnel'!F179)</f>
        <v/>
      </c>
      <c r="G180" s="279" t="str">
        <f>IF('Frais de personnel'!G179="","",'Frais de personnel'!G179)</f>
        <v/>
      </c>
      <c r="H180" s="279" t="str">
        <f>IF('Frais de personnel'!H179="","",'Frais de personnel'!H179)</f>
        <v/>
      </c>
      <c r="I180" s="279" t="str">
        <f>IF('Frais de personnel'!I179="","",'Frais de personnel'!I179)</f>
        <v/>
      </c>
      <c r="J180" s="279" t="str">
        <f>IF('Frais de personnel'!J179="","",'Frais de personnel'!J179)</f>
        <v/>
      </c>
      <c r="K180" s="254"/>
      <c r="L180" s="109"/>
      <c r="M180" s="109"/>
      <c r="N180" s="178" t="str">
        <f t="shared" si="12"/>
        <v/>
      </c>
      <c r="O180" s="259" t="str">
        <f t="shared" si="13"/>
        <v/>
      </c>
      <c r="P180" s="264" t="str">
        <f t="shared" si="17"/>
        <v/>
      </c>
      <c r="Q180" s="179" t="str">
        <f t="shared" si="14"/>
        <v/>
      </c>
      <c r="R180" s="266" t="str">
        <f t="shared" si="15"/>
        <v/>
      </c>
      <c r="S180" s="262" t="str">
        <f t="shared" si="16"/>
        <v/>
      </c>
      <c r="T180" s="119"/>
    </row>
    <row r="181" spans="1:20" ht="20.100000000000001" customHeight="1" x14ac:dyDescent="0.25">
      <c r="A181" s="162">
        <v>175</v>
      </c>
      <c r="B181" s="279" t="str">
        <f>IF('Frais de personnel'!B180="","",'Frais de personnel'!B180)</f>
        <v/>
      </c>
      <c r="C181" s="279" t="str">
        <f>IF('Frais de personnel'!C180="","",'Frais de personnel'!C180)</f>
        <v/>
      </c>
      <c r="D181" s="279" t="str">
        <f>IF('Frais de personnel'!D180="","",'Frais de personnel'!D180)</f>
        <v/>
      </c>
      <c r="E181" s="279" t="str">
        <f>IF('Frais de personnel'!E180="","",'Frais de personnel'!E180)</f>
        <v/>
      </c>
      <c r="F181" s="279" t="str">
        <f>IF('Frais de personnel'!F180="","",'Frais de personnel'!F180)</f>
        <v/>
      </c>
      <c r="G181" s="279" t="str">
        <f>IF('Frais de personnel'!G180="","",'Frais de personnel'!G180)</f>
        <v/>
      </c>
      <c r="H181" s="279" t="str">
        <f>IF('Frais de personnel'!H180="","",'Frais de personnel'!H180)</f>
        <v/>
      </c>
      <c r="I181" s="279" t="str">
        <f>IF('Frais de personnel'!I180="","",'Frais de personnel'!I180)</f>
        <v/>
      </c>
      <c r="J181" s="279" t="str">
        <f>IF('Frais de personnel'!J180="","",'Frais de personnel'!J180)</f>
        <v/>
      </c>
      <c r="K181" s="254"/>
      <c r="L181" s="109"/>
      <c r="M181" s="109"/>
      <c r="N181" s="178" t="str">
        <f t="shared" si="12"/>
        <v/>
      </c>
      <c r="O181" s="259" t="str">
        <f t="shared" si="13"/>
        <v/>
      </c>
      <c r="P181" s="264" t="str">
        <f t="shared" si="17"/>
        <v/>
      </c>
      <c r="Q181" s="179" t="str">
        <f t="shared" si="14"/>
        <v/>
      </c>
      <c r="R181" s="266" t="str">
        <f t="shared" si="15"/>
        <v/>
      </c>
      <c r="S181" s="262" t="str">
        <f t="shared" si="16"/>
        <v/>
      </c>
      <c r="T181" s="119"/>
    </row>
    <row r="182" spans="1:20" ht="20.100000000000001" customHeight="1" x14ac:dyDescent="0.25">
      <c r="A182" s="162">
        <v>176</v>
      </c>
      <c r="B182" s="279" t="str">
        <f>IF('Frais de personnel'!B181="","",'Frais de personnel'!B181)</f>
        <v/>
      </c>
      <c r="C182" s="279" t="str">
        <f>IF('Frais de personnel'!C181="","",'Frais de personnel'!C181)</f>
        <v/>
      </c>
      <c r="D182" s="279" t="str">
        <f>IF('Frais de personnel'!D181="","",'Frais de personnel'!D181)</f>
        <v/>
      </c>
      <c r="E182" s="279" t="str">
        <f>IF('Frais de personnel'!E181="","",'Frais de personnel'!E181)</f>
        <v/>
      </c>
      <c r="F182" s="279" t="str">
        <f>IF('Frais de personnel'!F181="","",'Frais de personnel'!F181)</f>
        <v/>
      </c>
      <c r="G182" s="279" t="str">
        <f>IF('Frais de personnel'!G181="","",'Frais de personnel'!G181)</f>
        <v/>
      </c>
      <c r="H182" s="279" t="str">
        <f>IF('Frais de personnel'!H181="","",'Frais de personnel'!H181)</f>
        <v/>
      </c>
      <c r="I182" s="279" t="str">
        <f>IF('Frais de personnel'!I181="","",'Frais de personnel'!I181)</f>
        <v/>
      </c>
      <c r="J182" s="279" t="str">
        <f>IF('Frais de personnel'!J181="","",'Frais de personnel'!J181)</f>
        <v/>
      </c>
      <c r="K182" s="254"/>
      <c r="L182" s="109"/>
      <c r="M182" s="109"/>
      <c r="N182" s="178" t="str">
        <f t="shared" si="12"/>
        <v/>
      </c>
      <c r="O182" s="259" t="str">
        <f t="shared" si="13"/>
        <v/>
      </c>
      <c r="P182" s="264" t="str">
        <f t="shared" si="17"/>
        <v/>
      </c>
      <c r="Q182" s="179" t="str">
        <f t="shared" si="14"/>
        <v/>
      </c>
      <c r="R182" s="266" t="str">
        <f t="shared" si="15"/>
        <v/>
      </c>
      <c r="S182" s="262" t="str">
        <f t="shared" si="16"/>
        <v/>
      </c>
      <c r="T182" s="119"/>
    </row>
    <row r="183" spans="1:20" ht="20.100000000000001" customHeight="1" x14ac:dyDescent="0.25">
      <c r="A183" s="162">
        <v>177</v>
      </c>
      <c r="B183" s="279" t="str">
        <f>IF('Frais de personnel'!B182="","",'Frais de personnel'!B182)</f>
        <v/>
      </c>
      <c r="C183" s="279" t="str">
        <f>IF('Frais de personnel'!C182="","",'Frais de personnel'!C182)</f>
        <v/>
      </c>
      <c r="D183" s="279" t="str">
        <f>IF('Frais de personnel'!D182="","",'Frais de personnel'!D182)</f>
        <v/>
      </c>
      <c r="E183" s="279" t="str">
        <f>IF('Frais de personnel'!E182="","",'Frais de personnel'!E182)</f>
        <v/>
      </c>
      <c r="F183" s="279" t="str">
        <f>IF('Frais de personnel'!F182="","",'Frais de personnel'!F182)</f>
        <v/>
      </c>
      <c r="G183" s="279" t="str">
        <f>IF('Frais de personnel'!G182="","",'Frais de personnel'!G182)</f>
        <v/>
      </c>
      <c r="H183" s="279" t="str">
        <f>IF('Frais de personnel'!H182="","",'Frais de personnel'!H182)</f>
        <v/>
      </c>
      <c r="I183" s="279" t="str">
        <f>IF('Frais de personnel'!I182="","",'Frais de personnel'!I182)</f>
        <v/>
      </c>
      <c r="J183" s="279" t="str">
        <f>IF('Frais de personnel'!J182="","",'Frais de personnel'!J182)</f>
        <v/>
      </c>
      <c r="K183" s="254"/>
      <c r="L183" s="109"/>
      <c r="M183" s="109"/>
      <c r="N183" s="178" t="str">
        <f t="shared" si="12"/>
        <v/>
      </c>
      <c r="O183" s="259" t="str">
        <f t="shared" si="13"/>
        <v/>
      </c>
      <c r="P183" s="264" t="str">
        <f t="shared" si="17"/>
        <v/>
      </c>
      <c r="Q183" s="179" t="str">
        <f t="shared" si="14"/>
        <v/>
      </c>
      <c r="R183" s="266" t="str">
        <f t="shared" si="15"/>
        <v/>
      </c>
      <c r="S183" s="262" t="str">
        <f t="shared" si="16"/>
        <v/>
      </c>
      <c r="T183" s="119"/>
    </row>
    <row r="184" spans="1:20" ht="20.100000000000001" customHeight="1" x14ac:dyDescent="0.25">
      <c r="A184" s="162">
        <v>178</v>
      </c>
      <c r="B184" s="279" t="str">
        <f>IF('Frais de personnel'!B183="","",'Frais de personnel'!B183)</f>
        <v/>
      </c>
      <c r="C184" s="279" t="str">
        <f>IF('Frais de personnel'!C183="","",'Frais de personnel'!C183)</f>
        <v/>
      </c>
      <c r="D184" s="279" t="str">
        <f>IF('Frais de personnel'!D183="","",'Frais de personnel'!D183)</f>
        <v/>
      </c>
      <c r="E184" s="279" t="str">
        <f>IF('Frais de personnel'!E183="","",'Frais de personnel'!E183)</f>
        <v/>
      </c>
      <c r="F184" s="279" t="str">
        <f>IF('Frais de personnel'!F183="","",'Frais de personnel'!F183)</f>
        <v/>
      </c>
      <c r="G184" s="279" t="str">
        <f>IF('Frais de personnel'!G183="","",'Frais de personnel'!G183)</f>
        <v/>
      </c>
      <c r="H184" s="279" t="str">
        <f>IF('Frais de personnel'!H183="","",'Frais de personnel'!H183)</f>
        <v/>
      </c>
      <c r="I184" s="279" t="str">
        <f>IF('Frais de personnel'!I183="","",'Frais de personnel'!I183)</f>
        <v/>
      </c>
      <c r="J184" s="279" t="str">
        <f>IF('Frais de personnel'!J183="","",'Frais de personnel'!J183)</f>
        <v/>
      </c>
      <c r="K184" s="254"/>
      <c r="L184" s="109"/>
      <c r="M184" s="109"/>
      <c r="N184" s="178" t="str">
        <f t="shared" si="12"/>
        <v/>
      </c>
      <c r="O184" s="259" t="str">
        <f t="shared" si="13"/>
        <v/>
      </c>
      <c r="P184" s="264" t="str">
        <f t="shared" si="17"/>
        <v/>
      </c>
      <c r="Q184" s="179" t="str">
        <f t="shared" si="14"/>
        <v/>
      </c>
      <c r="R184" s="266" t="str">
        <f t="shared" si="15"/>
        <v/>
      </c>
      <c r="S184" s="262" t="str">
        <f t="shared" si="16"/>
        <v/>
      </c>
      <c r="T184" s="119"/>
    </row>
    <row r="185" spans="1:20" ht="20.100000000000001" customHeight="1" x14ac:dyDescent="0.25">
      <c r="A185" s="162">
        <v>179</v>
      </c>
      <c r="B185" s="279" t="str">
        <f>IF('Frais de personnel'!B184="","",'Frais de personnel'!B184)</f>
        <v/>
      </c>
      <c r="C185" s="279" t="str">
        <f>IF('Frais de personnel'!C184="","",'Frais de personnel'!C184)</f>
        <v/>
      </c>
      <c r="D185" s="279" t="str">
        <f>IF('Frais de personnel'!D184="","",'Frais de personnel'!D184)</f>
        <v/>
      </c>
      <c r="E185" s="279" t="str">
        <f>IF('Frais de personnel'!E184="","",'Frais de personnel'!E184)</f>
        <v/>
      </c>
      <c r="F185" s="279" t="str">
        <f>IF('Frais de personnel'!F184="","",'Frais de personnel'!F184)</f>
        <v/>
      </c>
      <c r="G185" s="279" t="str">
        <f>IF('Frais de personnel'!G184="","",'Frais de personnel'!G184)</f>
        <v/>
      </c>
      <c r="H185" s="279" t="str">
        <f>IF('Frais de personnel'!H184="","",'Frais de personnel'!H184)</f>
        <v/>
      </c>
      <c r="I185" s="279" t="str">
        <f>IF('Frais de personnel'!I184="","",'Frais de personnel'!I184)</f>
        <v/>
      </c>
      <c r="J185" s="279" t="str">
        <f>IF('Frais de personnel'!J184="","",'Frais de personnel'!J184)</f>
        <v/>
      </c>
      <c r="K185" s="254"/>
      <c r="L185" s="109"/>
      <c r="M185" s="109"/>
      <c r="N185" s="178" t="str">
        <f t="shared" si="12"/>
        <v/>
      </c>
      <c r="O185" s="259" t="str">
        <f t="shared" si="13"/>
        <v/>
      </c>
      <c r="P185" s="264" t="str">
        <f t="shared" si="17"/>
        <v/>
      </c>
      <c r="Q185" s="179" t="str">
        <f t="shared" si="14"/>
        <v/>
      </c>
      <c r="R185" s="266" t="str">
        <f t="shared" si="15"/>
        <v/>
      </c>
      <c r="S185" s="262" t="str">
        <f t="shared" si="16"/>
        <v/>
      </c>
      <c r="T185" s="119"/>
    </row>
    <row r="186" spans="1:20" ht="20.100000000000001" customHeight="1" x14ac:dyDescent="0.25">
      <c r="A186" s="162">
        <v>180</v>
      </c>
      <c r="B186" s="279" t="str">
        <f>IF('Frais de personnel'!B185="","",'Frais de personnel'!B185)</f>
        <v/>
      </c>
      <c r="C186" s="279" t="str">
        <f>IF('Frais de personnel'!C185="","",'Frais de personnel'!C185)</f>
        <v/>
      </c>
      <c r="D186" s="279" t="str">
        <f>IF('Frais de personnel'!D185="","",'Frais de personnel'!D185)</f>
        <v/>
      </c>
      <c r="E186" s="279" t="str">
        <f>IF('Frais de personnel'!E185="","",'Frais de personnel'!E185)</f>
        <v/>
      </c>
      <c r="F186" s="279" t="str">
        <f>IF('Frais de personnel'!F185="","",'Frais de personnel'!F185)</f>
        <v/>
      </c>
      <c r="G186" s="279" t="str">
        <f>IF('Frais de personnel'!G185="","",'Frais de personnel'!G185)</f>
        <v/>
      </c>
      <c r="H186" s="279" t="str">
        <f>IF('Frais de personnel'!H185="","",'Frais de personnel'!H185)</f>
        <v/>
      </c>
      <c r="I186" s="279" t="str">
        <f>IF('Frais de personnel'!I185="","",'Frais de personnel'!I185)</f>
        <v/>
      </c>
      <c r="J186" s="279" t="str">
        <f>IF('Frais de personnel'!J185="","",'Frais de personnel'!J185)</f>
        <v/>
      </c>
      <c r="K186" s="254"/>
      <c r="L186" s="109"/>
      <c r="M186" s="109"/>
      <c r="N186" s="178" t="str">
        <f t="shared" si="12"/>
        <v/>
      </c>
      <c r="O186" s="259" t="str">
        <f t="shared" si="13"/>
        <v/>
      </c>
      <c r="P186" s="264" t="str">
        <f t="shared" si="17"/>
        <v/>
      </c>
      <c r="Q186" s="179" t="str">
        <f t="shared" si="14"/>
        <v/>
      </c>
      <c r="R186" s="266" t="str">
        <f t="shared" si="15"/>
        <v/>
      </c>
      <c r="S186" s="262" t="str">
        <f t="shared" si="16"/>
        <v/>
      </c>
      <c r="T186" s="119"/>
    </row>
    <row r="187" spans="1:20" ht="20.100000000000001" customHeight="1" x14ac:dyDescent="0.25">
      <c r="A187" s="162">
        <v>181</v>
      </c>
      <c r="B187" s="279" t="str">
        <f>IF('Frais de personnel'!B186="","",'Frais de personnel'!B186)</f>
        <v/>
      </c>
      <c r="C187" s="279" t="str">
        <f>IF('Frais de personnel'!C186="","",'Frais de personnel'!C186)</f>
        <v/>
      </c>
      <c r="D187" s="279" t="str">
        <f>IF('Frais de personnel'!D186="","",'Frais de personnel'!D186)</f>
        <v/>
      </c>
      <c r="E187" s="279" t="str">
        <f>IF('Frais de personnel'!E186="","",'Frais de personnel'!E186)</f>
        <v/>
      </c>
      <c r="F187" s="279" t="str">
        <f>IF('Frais de personnel'!F186="","",'Frais de personnel'!F186)</f>
        <v/>
      </c>
      <c r="G187" s="279" t="str">
        <f>IF('Frais de personnel'!G186="","",'Frais de personnel'!G186)</f>
        <v/>
      </c>
      <c r="H187" s="279" t="str">
        <f>IF('Frais de personnel'!H186="","",'Frais de personnel'!H186)</f>
        <v/>
      </c>
      <c r="I187" s="279" t="str">
        <f>IF('Frais de personnel'!I186="","",'Frais de personnel'!I186)</f>
        <v/>
      </c>
      <c r="J187" s="279" t="str">
        <f>IF('Frais de personnel'!J186="","",'Frais de personnel'!J186)</f>
        <v/>
      </c>
      <c r="K187" s="254"/>
      <c r="L187" s="109"/>
      <c r="M187" s="109"/>
      <c r="N187" s="178" t="str">
        <f t="shared" si="12"/>
        <v/>
      </c>
      <c r="O187" s="259" t="str">
        <f t="shared" si="13"/>
        <v/>
      </c>
      <c r="P187" s="264" t="str">
        <f t="shared" si="17"/>
        <v/>
      </c>
      <c r="Q187" s="179" t="str">
        <f t="shared" si="14"/>
        <v/>
      </c>
      <c r="R187" s="266" t="str">
        <f t="shared" si="15"/>
        <v/>
      </c>
      <c r="S187" s="262" t="str">
        <f t="shared" si="16"/>
        <v/>
      </c>
      <c r="T187" s="119"/>
    </row>
    <row r="188" spans="1:20" ht="20.100000000000001" customHeight="1" x14ac:dyDescent="0.25">
      <c r="A188" s="162">
        <v>182</v>
      </c>
      <c r="B188" s="279" t="str">
        <f>IF('Frais de personnel'!B187="","",'Frais de personnel'!B187)</f>
        <v/>
      </c>
      <c r="C188" s="279" t="str">
        <f>IF('Frais de personnel'!C187="","",'Frais de personnel'!C187)</f>
        <v/>
      </c>
      <c r="D188" s="279" t="str">
        <f>IF('Frais de personnel'!D187="","",'Frais de personnel'!D187)</f>
        <v/>
      </c>
      <c r="E188" s="279" t="str">
        <f>IF('Frais de personnel'!E187="","",'Frais de personnel'!E187)</f>
        <v/>
      </c>
      <c r="F188" s="279" t="str">
        <f>IF('Frais de personnel'!F187="","",'Frais de personnel'!F187)</f>
        <v/>
      </c>
      <c r="G188" s="279" t="str">
        <f>IF('Frais de personnel'!G187="","",'Frais de personnel'!G187)</f>
        <v/>
      </c>
      <c r="H188" s="279" t="str">
        <f>IF('Frais de personnel'!H187="","",'Frais de personnel'!H187)</f>
        <v/>
      </c>
      <c r="I188" s="279" t="str">
        <f>IF('Frais de personnel'!I187="","",'Frais de personnel'!I187)</f>
        <v/>
      </c>
      <c r="J188" s="279" t="str">
        <f>IF('Frais de personnel'!J187="","",'Frais de personnel'!J187)</f>
        <v/>
      </c>
      <c r="K188" s="254"/>
      <c r="L188" s="109"/>
      <c r="M188" s="109"/>
      <c r="N188" s="178" t="str">
        <f t="shared" si="12"/>
        <v/>
      </c>
      <c r="O188" s="259" t="str">
        <f t="shared" si="13"/>
        <v/>
      </c>
      <c r="P188" s="264" t="str">
        <f t="shared" si="17"/>
        <v/>
      </c>
      <c r="Q188" s="179" t="str">
        <f t="shared" si="14"/>
        <v/>
      </c>
      <c r="R188" s="266" t="str">
        <f t="shared" si="15"/>
        <v/>
      </c>
      <c r="S188" s="262" t="str">
        <f t="shared" si="16"/>
        <v/>
      </c>
      <c r="T188" s="119"/>
    </row>
    <row r="189" spans="1:20" ht="20.100000000000001" customHeight="1" x14ac:dyDescent="0.25">
      <c r="A189" s="162">
        <v>183</v>
      </c>
      <c r="B189" s="279" t="str">
        <f>IF('Frais de personnel'!B188="","",'Frais de personnel'!B188)</f>
        <v/>
      </c>
      <c r="C189" s="279" t="str">
        <f>IF('Frais de personnel'!C188="","",'Frais de personnel'!C188)</f>
        <v/>
      </c>
      <c r="D189" s="279" t="str">
        <f>IF('Frais de personnel'!D188="","",'Frais de personnel'!D188)</f>
        <v/>
      </c>
      <c r="E189" s="279" t="str">
        <f>IF('Frais de personnel'!E188="","",'Frais de personnel'!E188)</f>
        <v/>
      </c>
      <c r="F189" s="279" t="str">
        <f>IF('Frais de personnel'!F188="","",'Frais de personnel'!F188)</f>
        <v/>
      </c>
      <c r="G189" s="279" t="str">
        <f>IF('Frais de personnel'!G188="","",'Frais de personnel'!G188)</f>
        <v/>
      </c>
      <c r="H189" s="279" t="str">
        <f>IF('Frais de personnel'!H188="","",'Frais de personnel'!H188)</f>
        <v/>
      </c>
      <c r="I189" s="279" t="str">
        <f>IF('Frais de personnel'!I188="","",'Frais de personnel'!I188)</f>
        <v/>
      </c>
      <c r="J189" s="279" t="str">
        <f>IF('Frais de personnel'!J188="","",'Frais de personnel'!J188)</f>
        <v/>
      </c>
      <c r="K189" s="254"/>
      <c r="L189" s="109"/>
      <c r="M189" s="109"/>
      <c r="N189" s="178" t="str">
        <f t="shared" si="12"/>
        <v/>
      </c>
      <c r="O189" s="259" t="str">
        <f t="shared" si="13"/>
        <v/>
      </c>
      <c r="P189" s="264" t="str">
        <f t="shared" si="17"/>
        <v/>
      </c>
      <c r="Q189" s="179" t="str">
        <f t="shared" si="14"/>
        <v/>
      </c>
      <c r="R189" s="266" t="str">
        <f t="shared" si="15"/>
        <v/>
      </c>
      <c r="S189" s="262" t="str">
        <f t="shared" si="16"/>
        <v/>
      </c>
      <c r="T189" s="119"/>
    </row>
    <row r="190" spans="1:20" ht="20.100000000000001" customHeight="1" x14ac:dyDescent="0.25">
      <c r="A190" s="162">
        <v>184</v>
      </c>
      <c r="B190" s="279" t="str">
        <f>IF('Frais de personnel'!B189="","",'Frais de personnel'!B189)</f>
        <v/>
      </c>
      <c r="C190" s="279" t="str">
        <f>IF('Frais de personnel'!C189="","",'Frais de personnel'!C189)</f>
        <v/>
      </c>
      <c r="D190" s="279" t="str">
        <f>IF('Frais de personnel'!D189="","",'Frais de personnel'!D189)</f>
        <v/>
      </c>
      <c r="E190" s="279" t="str">
        <f>IF('Frais de personnel'!E189="","",'Frais de personnel'!E189)</f>
        <v/>
      </c>
      <c r="F190" s="279" t="str">
        <f>IF('Frais de personnel'!F189="","",'Frais de personnel'!F189)</f>
        <v/>
      </c>
      <c r="G190" s="279" t="str">
        <f>IF('Frais de personnel'!G189="","",'Frais de personnel'!G189)</f>
        <v/>
      </c>
      <c r="H190" s="279" t="str">
        <f>IF('Frais de personnel'!H189="","",'Frais de personnel'!H189)</f>
        <v/>
      </c>
      <c r="I190" s="279" t="str">
        <f>IF('Frais de personnel'!I189="","",'Frais de personnel'!I189)</f>
        <v/>
      </c>
      <c r="J190" s="279" t="str">
        <f>IF('Frais de personnel'!J189="","",'Frais de personnel'!J189)</f>
        <v/>
      </c>
      <c r="K190" s="254"/>
      <c r="L190" s="109"/>
      <c r="M190" s="109"/>
      <c r="N190" s="178" t="str">
        <f t="shared" si="12"/>
        <v/>
      </c>
      <c r="O190" s="259" t="str">
        <f t="shared" si="13"/>
        <v/>
      </c>
      <c r="P190" s="264" t="str">
        <f t="shared" si="17"/>
        <v/>
      </c>
      <c r="Q190" s="179" t="str">
        <f t="shared" si="14"/>
        <v/>
      </c>
      <c r="R190" s="266" t="str">
        <f t="shared" si="15"/>
        <v/>
      </c>
      <c r="S190" s="262" t="str">
        <f t="shared" si="16"/>
        <v/>
      </c>
      <c r="T190" s="119"/>
    </row>
    <row r="191" spans="1:20" ht="20.100000000000001" customHeight="1" x14ac:dyDescent="0.25">
      <c r="A191" s="162">
        <v>185</v>
      </c>
      <c r="B191" s="279" t="str">
        <f>IF('Frais de personnel'!B190="","",'Frais de personnel'!B190)</f>
        <v/>
      </c>
      <c r="C191" s="279" t="str">
        <f>IF('Frais de personnel'!C190="","",'Frais de personnel'!C190)</f>
        <v/>
      </c>
      <c r="D191" s="279" t="str">
        <f>IF('Frais de personnel'!D190="","",'Frais de personnel'!D190)</f>
        <v/>
      </c>
      <c r="E191" s="279" t="str">
        <f>IF('Frais de personnel'!E190="","",'Frais de personnel'!E190)</f>
        <v/>
      </c>
      <c r="F191" s="279" t="str">
        <f>IF('Frais de personnel'!F190="","",'Frais de personnel'!F190)</f>
        <v/>
      </c>
      <c r="G191" s="279" t="str">
        <f>IF('Frais de personnel'!G190="","",'Frais de personnel'!G190)</f>
        <v/>
      </c>
      <c r="H191" s="279" t="str">
        <f>IF('Frais de personnel'!H190="","",'Frais de personnel'!H190)</f>
        <v/>
      </c>
      <c r="I191" s="279" t="str">
        <f>IF('Frais de personnel'!I190="","",'Frais de personnel'!I190)</f>
        <v/>
      </c>
      <c r="J191" s="279" t="str">
        <f>IF('Frais de personnel'!J190="","",'Frais de personnel'!J190)</f>
        <v/>
      </c>
      <c r="K191" s="254"/>
      <c r="L191" s="109"/>
      <c r="M191" s="109"/>
      <c r="N191" s="178" t="str">
        <f t="shared" si="12"/>
        <v/>
      </c>
      <c r="O191" s="259" t="str">
        <f t="shared" si="13"/>
        <v/>
      </c>
      <c r="P191" s="264" t="str">
        <f t="shared" si="17"/>
        <v/>
      </c>
      <c r="Q191" s="179" t="str">
        <f t="shared" si="14"/>
        <v/>
      </c>
      <c r="R191" s="266" t="str">
        <f t="shared" si="15"/>
        <v/>
      </c>
      <c r="S191" s="262" t="str">
        <f t="shared" si="16"/>
        <v/>
      </c>
      <c r="T191" s="119"/>
    </row>
    <row r="192" spans="1:20" ht="20.100000000000001" customHeight="1" x14ac:dyDescent="0.25">
      <c r="A192" s="162">
        <v>186</v>
      </c>
      <c r="B192" s="279" t="str">
        <f>IF('Frais de personnel'!B191="","",'Frais de personnel'!B191)</f>
        <v/>
      </c>
      <c r="C192" s="279" t="str">
        <f>IF('Frais de personnel'!C191="","",'Frais de personnel'!C191)</f>
        <v/>
      </c>
      <c r="D192" s="279" t="str">
        <f>IF('Frais de personnel'!D191="","",'Frais de personnel'!D191)</f>
        <v/>
      </c>
      <c r="E192" s="279" t="str">
        <f>IF('Frais de personnel'!E191="","",'Frais de personnel'!E191)</f>
        <v/>
      </c>
      <c r="F192" s="279" t="str">
        <f>IF('Frais de personnel'!F191="","",'Frais de personnel'!F191)</f>
        <v/>
      </c>
      <c r="G192" s="279" t="str">
        <f>IF('Frais de personnel'!G191="","",'Frais de personnel'!G191)</f>
        <v/>
      </c>
      <c r="H192" s="279" t="str">
        <f>IF('Frais de personnel'!H191="","",'Frais de personnel'!H191)</f>
        <v/>
      </c>
      <c r="I192" s="279" t="str">
        <f>IF('Frais de personnel'!I191="","",'Frais de personnel'!I191)</f>
        <v/>
      </c>
      <c r="J192" s="279" t="str">
        <f>IF('Frais de personnel'!J191="","",'Frais de personnel'!J191)</f>
        <v/>
      </c>
      <c r="K192" s="254"/>
      <c r="L192" s="109"/>
      <c r="M192" s="109"/>
      <c r="N192" s="178" t="str">
        <f t="shared" si="12"/>
        <v/>
      </c>
      <c r="O192" s="259" t="str">
        <f t="shared" si="13"/>
        <v/>
      </c>
      <c r="P192" s="264" t="str">
        <f t="shared" si="17"/>
        <v/>
      </c>
      <c r="Q192" s="179" t="str">
        <f t="shared" si="14"/>
        <v/>
      </c>
      <c r="R192" s="266" t="str">
        <f t="shared" si="15"/>
        <v/>
      </c>
      <c r="S192" s="262" t="str">
        <f t="shared" si="16"/>
        <v/>
      </c>
      <c r="T192" s="119"/>
    </row>
    <row r="193" spans="1:20" ht="20.100000000000001" customHeight="1" x14ac:dyDescent="0.25">
      <c r="A193" s="162">
        <v>187</v>
      </c>
      <c r="B193" s="279" t="str">
        <f>IF('Frais de personnel'!B192="","",'Frais de personnel'!B192)</f>
        <v/>
      </c>
      <c r="C193" s="279" t="str">
        <f>IF('Frais de personnel'!C192="","",'Frais de personnel'!C192)</f>
        <v/>
      </c>
      <c r="D193" s="279" t="str">
        <f>IF('Frais de personnel'!D192="","",'Frais de personnel'!D192)</f>
        <v/>
      </c>
      <c r="E193" s="279" t="str">
        <f>IF('Frais de personnel'!E192="","",'Frais de personnel'!E192)</f>
        <v/>
      </c>
      <c r="F193" s="279" t="str">
        <f>IF('Frais de personnel'!F192="","",'Frais de personnel'!F192)</f>
        <v/>
      </c>
      <c r="G193" s="279" t="str">
        <f>IF('Frais de personnel'!G192="","",'Frais de personnel'!G192)</f>
        <v/>
      </c>
      <c r="H193" s="279" t="str">
        <f>IF('Frais de personnel'!H192="","",'Frais de personnel'!H192)</f>
        <v/>
      </c>
      <c r="I193" s="279" t="str">
        <f>IF('Frais de personnel'!I192="","",'Frais de personnel'!I192)</f>
        <v/>
      </c>
      <c r="J193" s="279" t="str">
        <f>IF('Frais de personnel'!J192="","",'Frais de personnel'!J192)</f>
        <v/>
      </c>
      <c r="K193" s="254"/>
      <c r="L193" s="109"/>
      <c r="M193" s="109"/>
      <c r="N193" s="178" t="str">
        <f t="shared" si="12"/>
        <v/>
      </c>
      <c r="O193" s="259" t="str">
        <f t="shared" si="13"/>
        <v/>
      </c>
      <c r="P193" s="264" t="str">
        <f t="shared" si="17"/>
        <v/>
      </c>
      <c r="Q193" s="179" t="str">
        <f t="shared" si="14"/>
        <v/>
      </c>
      <c r="R193" s="266" t="str">
        <f t="shared" si="15"/>
        <v/>
      </c>
      <c r="S193" s="262" t="str">
        <f t="shared" si="16"/>
        <v/>
      </c>
      <c r="T193" s="119"/>
    </row>
    <row r="194" spans="1:20" ht="20.100000000000001" customHeight="1" x14ac:dyDescent="0.25">
      <c r="A194" s="162">
        <v>188</v>
      </c>
      <c r="B194" s="279" t="str">
        <f>IF('Frais de personnel'!B193="","",'Frais de personnel'!B193)</f>
        <v/>
      </c>
      <c r="C194" s="279" t="str">
        <f>IF('Frais de personnel'!C193="","",'Frais de personnel'!C193)</f>
        <v/>
      </c>
      <c r="D194" s="279" t="str">
        <f>IF('Frais de personnel'!D193="","",'Frais de personnel'!D193)</f>
        <v/>
      </c>
      <c r="E194" s="279" t="str">
        <f>IF('Frais de personnel'!E193="","",'Frais de personnel'!E193)</f>
        <v/>
      </c>
      <c r="F194" s="279" t="str">
        <f>IF('Frais de personnel'!F193="","",'Frais de personnel'!F193)</f>
        <v/>
      </c>
      <c r="G194" s="279" t="str">
        <f>IF('Frais de personnel'!G193="","",'Frais de personnel'!G193)</f>
        <v/>
      </c>
      <c r="H194" s="279" t="str">
        <f>IF('Frais de personnel'!H193="","",'Frais de personnel'!H193)</f>
        <v/>
      </c>
      <c r="I194" s="279" t="str">
        <f>IF('Frais de personnel'!I193="","",'Frais de personnel'!I193)</f>
        <v/>
      </c>
      <c r="J194" s="279" t="str">
        <f>IF('Frais de personnel'!J193="","",'Frais de personnel'!J193)</f>
        <v/>
      </c>
      <c r="K194" s="254"/>
      <c r="L194" s="109"/>
      <c r="M194" s="109"/>
      <c r="N194" s="178" t="str">
        <f t="shared" si="12"/>
        <v/>
      </c>
      <c r="O194" s="259" t="str">
        <f t="shared" si="13"/>
        <v/>
      </c>
      <c r="P194" s="264" t="str">
        <f t="shared" si="17"/>
        <v/>
      </c>
      <c r="Q194" s="179" t="str">
        <f t="shared" si="14"/>
        <v/>
      </c>
      <c r="R194" s="266" t="str">
        <f t="shared" si="15"/>
        <v/>
      </c>
      <c r="S194" s="262" t="str">
        <f t="shared" si="16"/>
        <v/>
      </c>
      <c r="T194" s="119"/>
    </row>
    <row r="195" spans="1:20" ht="20.100000000000001" customHeight="1" x14ac:dyDescent="0.25">
      <c r="A195" s="162">
        <v>189</v>
      </c>
      <c r="B195" s="279" t="str">
        <f>IF('Frais de personnel'!B194="","",'Frais de personnel'!B194)</f>
        <v/>
      </c>
      <c r="C195" s="279" t="str">
        <f>IF('Frais de personnel'!C194="","",'Frais de personnel'!C194)</f>
        <v/>
      </c>
      <c r="D195" s="279" t="str">
        <f>IF('Frais de personnel'!D194="","",'Frais de personnel'!D194)</f>
        <v/>
      </c>
      <c r="E195" s="279" t="str">
        <f>IF('Frais de personnel'!E194="","",'Frais de personnel'!E194)</f>
        <v/>
      </c>
      <c r="F195" s="279" t="str">
        <f>IF('Frais de personnel'!F194="","",'Frais de personnel'!F194)</f>
        <v/>
      </c>
      <c r="G195" s="279" t="str">
        <f>IF('Frais de personnel'!G194="","",'Frais de personnel'!G194)</f>
        <v/>
      </c>
      <c r="H195" s="279" t="str">
        <f>IF('Frais de personnel'!H194="","",'Frais de personnel'!H194)</f>
        <v/>
      </c>
      <c r="I195" s="279" t="str">
        <f>IF('Frais de personnel'!I194="","",'Frais de personnel'!I194)</f>
        <v/>
      </c>
      <c r="J195" s="279" t="str">
        <f>IF('Frais de personnel'!J194="","",'Frais de personnel'!J194)</f>
        <v/>
      </c>
      <c r="K195" s="254"/>
      <c r="L195" s="109"/>
      <c r="M195" s="109"/>
      <c r="N195" s="178" t="str">
        <f t="shared" si="12"/>
        <v/>
      </c>
      <c r="O195" s="259" t="str">
        <f t="shared" si="13"/>
        <v/>
      </c>
      <c r="P195" s="264" t="str">
        <f t="shared" si="17"/>
        <v/>
      </c>
      <c r="Q195" s="179" t="str">
        <f t="shared" si="14"/>
        <v/>
      </c>
      <c r="R195" s="266" t="str">
        <f t="shared" si="15"/>
        <v/>
      </c>
      <c r="S195" s="262" t="str">
        <f t="shared" si="16"/>
        <v/>
      </c>
      <c r="T195" s="119"/>
    </row>
    <row r="196" spans="1:20" ht="20.100000000000001" customHeight="1" x14ac:dyDescent="0.25">
      <c r="A196" s="162">
        <v>190</v>
      </c>
      <c r="B196" s="279" t="str">
        <f>IF('Frais de personnel'!B195="","",'Frais de personnel'!B195)</f>
        <v/>
      </c>
      <c r="C196" s="279" t="str">
        <f>IF('Frais de personnel'!C195="","",'Frais de personnel'!C195)</f>
        <v/>
      </c>
      <c r="D196" s="279" t="str">
        <f>IF('Frais de personnel'!D195="","",'Frais de personnel'!D195)</f>
        <v/>
      </c>
      <c r="E196" s="279" t="str">
        <f>IF('Frais de personnel'!E195="","",'Frais de personnel'!E195)</f>
        <v/>
      </c>
      <c r="F196" s="279" t="str">
        <f>IF('Frais de personnel'!F195="","",'Frais de personnel'!F195)</f>
        <v/>
      </c>
      <c r="G196" s="279" t="str">
        <f>IF('Frais de personnel'!G195="","",'Frais de personnel'!G195)</f>
        <v/>
      </c>
      <c r="H196" s="279" t="str">
        <f>IF('Frais de personnel'!H195="","",'Frais de personnel'!H195)</f>
        <v/>
      </c>
      <c r="I196" s="279" t="str">
        <f>IF('Frais de personnel'!I195="","",'Frais de personnel'!I195)</f>
        <v/>
      </c>
      <c r="J196" s="279" t="str">
        <f>IF('Frais de personnel'!J195="","",'Frais de personnel'!J195)</f>
        <v/>
      </c>
      <c r="K196" s="254"/>
      <c r="L196" s="109"/>
      <c r="M196" s="109"/>
      <c r="N196" s="178" t="str">
        <f t="shared" si="12"/>
        <v/>
      </c>
      <c r="O196" s="259" t="str">
        <f t="shared" si="13"/>
        <v/>
      </c>
      <c r="P196" s="264" t="str">
        <f t="shared" si="17"/>
        <v/>
      </c>
      <c r="Q196" s="179" t="str">
        <f t="shared" si="14"/>
        <v/>
      </c>
      <c r="R196" s="266" t="str">
        <f t="shared" si="15"/>
        <v/>
      </c>
      <c r="S196" s="262" t="str">
        <f t="shared" si="16"/>
        <v/>
      </c>
      <c r="T196" s="119"/>
    </row>
    <row r="197" spans="1:20" ht="20.100000000000001" customHeight="1" x14ac:dyDescent="0.25">
      <c r="A197" s="162">
        <v>191</v>
      </c>
      <c r="B197" s="279" t="str">
        <f>IF('Frais de personnel'!B196="","",'Frais de personnel'!B196)</f>
        <v/>
      </c>
      <c r="C197" s="279" t="str">
        <f>IF('Frais de personnel'!C196="","",'Frais de personnel'!C196)</f>
        <v/>
      </c>
      <c r="D197" s="279" t="str">
        <f>IF('Frais de personnel'!D196="","",'Frais de personnel'!D196)</f>
        <v/>
      </c>
      <c r="E197" s="279" t="str">
        <f>IF('Frais de personnel'!E196="","",'Frais de personnel'!E196)</f>
        <v/>
      </c>
      <c r="F197" s="279" t="str">
        <f>IF('Frais de personnel'!F196="","",'Frais de personnel'!F196)</f>
        <v/>
      </c>
      <c r="G197" s="279" t="str">
        <f>IF('Frais de personnel'!G196="","",'Frais de personnel'!G196)</f>
        <v/>
      </c>
      <c r="H197" s="279" t="str">
        <f>IF('Frais de personnel'!H196="","",'Frais de personnel'!H196)</f>
        <v/>
      </c>
      <c r="I197" s="279" t="str">
        <f>IF('Frais de personnel'!I196="","",'Frais de personnel'!I196)</f>
        <v/>
      </c>
      <c r="J197" s="279" t="str">
        <f>IF('Frais de personnel'!J196="","",'Frais de personnel'!J196)</f>
        <v/>
      </c>
      <c r="K197" s="254"/>
      <c r="L197" s="109"/>
      <c r="M197" s="109"/>
      <c r="N197" s="178" t="str">
        <f t="shared" si="12"/>
        <v/>
      </c>
      <c r="O197" s="259" t="str">
        <f t="shared" si="13"/>
        <v/>
      </c>
      <c r="P197" s="264" t="str">
        <f t="shared" si="17"/>
        <v/>
      </c>
      <c r="Q197" s="179" t="str">
        <f t="shared" si="14"/>
        <v/>
      </c>
      <c r="R197" s="266" t="str">
        <f t="shared" si="15"/>
        <v/>
      </c>
      <c r="S197" s="262" t="str">
        <f t="shared" si="16"/>
        <v/>
      </c>
      <c r="T197" s="119"/>
    </row>
    <row r="198" spans="1:20" ht="20.100000000000001" customHeight="1" x14ac:dyDescent="0.25">
      <c r="A198" s="162">
        <v>192</v>
      </c>
      <c r="B198" s="279" t="str">
        <f>IF('Frais de personnel'!B197="","",'Frais de personnel'!B197)</f>
        <v/>
      </c>
      <c r="C198" s="279" t="str">
        <f>IF('Frais de personnel'!C197="","",'Frais de personnel'!C197)</f>
        <v/>
      </c>
      <c r="D198" s="279" t="str">
        <f>IF('Frais de personnel'!D197="","",'Frais de personnel'!D197)</f>
        <v/>
      </c>
      <c r="E198" s="279" t="str">
        <f>IF('Frais de personnel'!E197="","",'Frais de personnel'!E197)</f>
        <v/>
      </c>
      <c r="F198" s="279" t="str">
        <f>IF('Frais de personnel'!F197="","",'Frais de personnel'!F197)</f>
        <v/>
      </c>
      <c r="G198" s="279" t="str">
        <f>IF('Frais de personnel'!G197="","",'Frais de personnel'!G197)</f>
        <v/>
      </c>
      <c r="H198" s="279" t="str">
        <f>IF('Frais de personnel'!H197="","",'Frais de personnel'!H197)</f>
        <v/>
      </c>
      <c r="I198" s="279" t="str">
        <f>IF('Frais de personnel'!I197="","",'Frais de personnel'!I197)</f>
        <v/>
      </c>
      <c r="J198" s="279" t="str">
        <f>IF('Frais de personnel'!J197="","",'Frais de personnel'!J197)</f>
        <v/>
      </c>
      <c r="K198" s="254"/>
      <c r="L198" s="109"/>
      <c r="M198" s="109"/>
      <c r="N198" s="178" t="str">
        <f t="shared" si="12"/>
        <v/>
      </c>
      <c r="O198" s="259" t="str">
        <f t="shared" si="13"/>
        <v/>
      </c>
      <c r="P198" s="264" t="str">
        <f t="shared" si="17"/>
        <v/>
      </c>
      <c r="Q198" s="179" t="str">
        <f t="shared" si="14"/>
        <v/>
      </c>
      <c r="R198" s="266" t="str">
        <f t="shared" si="15"/>
        <v/>
      </c>
      <c r="S198" s="262" t="str">
        <f t="shared" si="16"/>
        <v/>
      </c>
      <c r="T198" s="119"/>
    </row>
    <row r="199" spans="1:20" ht="20.100000000000001" customHeight="1" x14ac:dyDescent="0.25">
      <c r="A199" s="162">
        <v>193</v>
      </c>
      <c r="B199" s="279" t="str">
        <f>IF('Frais de personnel'!B198="","",'Frais de personnel'!B198)</f>
        <v/>
      </c>
      <c r="C199" s="279" t="str">
        <f>IF('Frais de personnel'!C198="","",'Frais de personnel'!C198)</f>
        <v/>
      </c>
      <c r="D199" s="279" t="str">
        <f>IF('Frais de personnel'!D198="","",'Frais de personnel'!D198)</f>
        <v/>
      </c>
      <c r="E199" s="279" t="str">
        <f>IF('Frais de personnel'!E198="","",'Frais de personnel'!E198)</f>
        <v/>
      </c>
      <c r="F199" s="279" t="str">
        <f>IF('Frais de personnel'!F198="","",'Frais de personnel'!F198)</f>
        <v/>
      </c>
      <c r="G199" s="279" t="str">
        <f>IF('Frais de personnel'!G198="","",'Frais de personnel'!G198)</f>
        <v/>
      </c>
      <c r="H199" s="279" t="str">
        <f>IF('Frais de personnel'!H198="","",'Frais de personnel'!H198)</f>
        <v/>
      </c>
      <c r="I199" s="279" t="str">
        <f>IF('Frais de personnel'!I198="","",'Frais de personnel'!I198)</f>
        <v/>
      </c>
      <c r="J199" s="279" t="str">
        <f>IF('Frais de personnel'!J198="","",'Frais de personnel'!J198)</f>
        <v/>
      </c>
      <c r="K199" s="254"/>
      <c r="L199" s="109"/>
      <c r="M199" s="109"/>
      <c r="N199" s="178" t="str">
        <f t="shared" ref="N199:N262" si="18">IF($E199="","",IF(OR(($K199=0),($L199=0)),0,$K199/$L199*$M199))</f>
        <v/>
      </c>
      <c r="O199" s="259" t="str">
        <f t="shared" ref="O199:O262" si="19">IF($J199="","",IF($N199&gt;$J199,"Le montant éligible ne peut etre supérieur au montant présenté",""))</f>
        <v/>
      </c>
      <c r="P199" s="264" t="str">
        <f t="shared" si="17"/>
        <v/>
      </c>
      <c r="Q199" s="179" t="str">
        <f t="shared" ref="Q199:Q262" si="20">IF(M199="","",IF(E199="Salaire_chercheur",MIN(140000/1607*M199,140000),IF(E199="Salaire_directeur",MIN(110000/1607*M199,110000),IF(E199="Salaire_ingénieur",MIN(80000/1607*M199,80000),IF(E199="Salaire_technicien",MIN(60000/1607*M199,60000),"")))))</f>
        <v/>
      </c>
      <c r="R199" s="266" t="str">
        <f t="shared" ref="R199:R262" si="21">IF(MIN(P199,Q199)=0,"",MIN(P199,Q199))</f>
        <v/>
      </c>
      <c r="S199" s="262" t="str">
        <f t="shared" ref="S199:S262" si="22">IF($R199 &gt; $P199, "Le montant éligible retenu ne peut pas être supérieur au montant raisonnable",IF($R199 &gt; $Q199, "Le montant éligible retenu ne peut pas être supérieur au montant du plafond", ""))</f>
        <v/>
      </c>
      <c r="T199" s="119"/>
    </row>
    <row r="200" spans="1:20" ht="20.100000000000001" customHeight="1" x14ac:dyDescent="0.25">
      <c r="A200" s="162">
        <v>194</v>
      </c>
      <c r="B200" s="279" t="str">
        <f>IF('Frais de personnel'!B199="","",'Frais de personnel'!B199)</f>
        <v/>
      </c>
      <c r="C200" s="279" t="str">
        <f>IF('Frais de personnel'!C199="","",'Frais de personnel'!C199)</f>
        <v/>
      </c>
      <c r="D200" s="279" t="str">
        <f>IF('Frais de personnel'!D199="","",'Frais de personnel'!D199)</f>
        <v/>
      </c>
      <c r="E200" s="279" t="str">
        <f>IF('Frais de personnel'!E199="","",'Frais de personnel'!E199)</f>
        <v/>
      </c>
      <c r="F200" s="279" t="str">
        <f>IF('Frais de personnel'!F199="","",'Frais de personnel'!F199)</f>
        <v/>
      </c>
      <c r="G200" s="279" t="str">
        <f>IF('Frais de personnel'!G199="","",'Frais de personnel'!G199)</f>
        <v/>
      </c>
      <c r="H200" s="279" t="str">
        <f>IF('Frais de personnel'!H199="","",'Frais de personnel'!H199)</f>
        <v/>
      </c>
      <c r="I200" s="279" t="str">
        <f>IF('Frais de personnel'!I199="","",'Frais de personnel'!I199)</f>
        <v/>
      </c>
      <c r="J200" s="279" t="str">
        <f>IF('Frais de personnel'!J199="","",'Frais de personnel'!J199)</f>
        <v/>
      </c>
      <c r="K200" s="254"/>
      <c r="L200" s="109"/>
      <c r="M200" s="109"/>
      <c r="N200" s="178" t="str">
        <f t="shared" si="18"/>
        <v/>
      </c>
      <c r="O200" s="259" t="str">
        <f t="shared" si="19"/>
        <v/>
      </c>
      <c r="P200" s="264" t="str">
        <f t="shared" ref="P200:P263" si="23">IF(OR(N200=0, ISBLANK(N200)), "", N200)</f>
        <v/>
      </c>
      <c r="Q200" s="179" t="str">
        <f t="shared" si="20"/>
        <v/>
      </c>
      <c r="R200" s="266" t="str">
        <f t="shared" si="21"/>
        <v/>
      </c>
      <c r="S200" s="262" t="str">
        <f t="shared" si="22"/>
        <v/>
      </c>
      <c r="T200" s="119"/>
    </row>
    <row r="201" spans="1:20" ht="20.100000000000001" customHeight="1" x14ac:dyDescent="0.25">
      <c r="A201" s="162">
        <v>195</v>
      </c>
      <c r="B201" s="279" t="str">
        <f>IF('Frais de personnel'!B200="","",'Frais de personnel'!B200)</f>
        <v/>
      </c>
      <c r="C201" s="279" t="str">
        <f>IF('Frais de personnel'!C200="","",'Frais de personnel'!C200)</f>
        <v/>
      </c>
      <c r="D201" s="279" t="str">
        <f>IF('Frais de personnel'!D200="","",'Frais de personnel'!D200)</f>
        <v/>
      </c>
      <c r="E201" s="279" t="str">
        <f>IF('Frais de personnel'!E200="","",'Frais de personnel'!E200)</f>
        <v/>
      </c>
      <c r="F201" s="279" t="str">
        <f>IF('Frais de personnel'!F200="","",'Frais de personnel'!F200)</f>
        <v/>
      </c>
      <c r="G201" s="279" t="str">
        <f>IF('Frais de personnel'!G200="","",'Frais de personnel'!G200)</f>
        <v/>
      </c>
      <c r="H201" s="279" t="str">
        <f>IF('Frais de personnel'!H200="","",'Frais de personnel'!H200)</f>
        <v/>
      </c>
      <c r="I201" s="279" t="str">
        <f>IF('Frais de personnel'!I200="","",'Frais de personnel'!I200)</f>
        <v/>
      </c>
      <c r="J201" s="279" t="str">
        <f>IF('Frais de personnel'!J200="","",'Frais de personnel'!J200)</f>
        <v/>
      </c>
      <c r="K201" s="254"/>
      <c r="L201" s="109"/>
      <c r="M201" s="109"/>
      <c r="N201" s="178" t="str">
        <f t="shared" si="18"/>
        <v/>
      </c>
      <c r="O201" s="259" t="str">
        <f t="shared" si="19"/>
        <v/>
      </c>
      <c r="P201" s="264" t="str">
        <f t="shared" si="23"/>
        <v/>
      </c>
      <c r="Q201" s="179" t="str">
        <f t="shared" si="20"/>
        <v/>
      </c>
      <c r="R201" s="266" t="str">
        <f t="shared" si="21"/>
        <v/>
      </c>
      <c r="S201" s="262" t="str">
        <f t="shared" si="22"/>
        <v/>
      </c>
      <c r="T201" s="119"/>
    </row>
    <row r="202" spans="1:20" ht="20.100000000000001" customHeight="1" x14ac:dyDescent="0.25">
      <c r="A202" s="162">
        <v>196</v>
      </c>
      <c r="B202" s="279" t="str">
        <f>IF('Frais de personnel'!B201="","",'Frais de personnel'!B201)</f>
        <v/>
      </c>
      <c r="C202" s="279" t="str">
        <f>IF('Frais de personnel'!C201="","",'Frais de personnel'!C201)</f>
        <v/>
      </c>
      <c r="D202" s="279" t="str">
        <f>IF('Frais de personnel'!D201="","",'Frais de personnel'!D201)</f>
        <v/>
      </c>
      <c r="E202" s="279" t="str">
        <f>IF('Frais de personnel'!E201="","",'Frais de personnel'!E201)</f>
        <v/>
      </c>
      <c r="F202" s="279" t="str">
        <f>IF('Frais de personnel'!F201="","",'Frais de personnel'!F201)</f>
        <v/>
      </c>
      <c r="G202" s="279" t="str">
        <f>IF('Frais de personnel'!G201="","",'Frais de personnel'!G201)</f>
        <v/>
      </c>
      <c r="H202" s="279" t="str">
        <f>IF('Frais de personnel'!H201="","",'Frais de personnel'!H201)</f>
        <v/>
      </c>
      <c r="I202" s="279" t="str">
        <f>IF('Frais de personnel'!I201="","",'Frais de personnel'!I201)</f>
        <v/>
      </c>
      <c r="J202" s="279" t="str">
        <f>IF('Frais de personnel'!J201="","",'Frais de personnel'!J201)</f>
        <v/>
      </c>
      <c r="K202" s="254"/>
      <c r="L202" s="109"/>
      <c r="M202" s="109"/>
      <c r="N202" s="178" t="str">
        <f t="shared" si="18"/>
        <v/>
      </c>
      <c r="O202" s="259" t="str">
        <f t="shared" si="19"/>
        <v/>
      </c>
      <c r="P202" s="264" t="str">
        <f t="shared" si="23"/>
        <v/>
      </c>
      <c r="Q202" s="179" t="str">
        <f t="shared" si="20"/>
        <v/>
      </c>
      <c r="R202" s="266" t="str">
        <f t="shared" si="21"/>
        <v/>
      </c>
      <c r="S202" s="262" t="str">
        <f t="shared" si="22"/>
        <v/>
      </c>
      <c r="T202" s="119"/>
    </row>
    <row r="203" spans="1:20" ht="20.100000000000001" customHeight="1" x14ac:dyDescent="0.25">
      <c r="A203" s="162">
        <v>197</v>
      </c>
      <c r="B203" s="279" t="str">
        <f>IF('Frais de personnel'!B202="","",'Frais de personnel'!B202)</f>
        <v/>
      </c>
      <c r="C203" s="279" t="str">
        <f>IF('Frais de personnel'!C202="","",'Frais de personnel'!C202)</f>
        <v/>
      </c>
      <c r="D203" s="279" t="str">
        <f>IF('Frais de personnel'!D202="","",'Frais de personnel'!D202)</f>
        <v/>
      </c>
      <c r="E203" s="279" t="str">
        <f>IF('Frais de personnel'!E202="","",'Frais de personnel'!E202)</f>
        <v/>
      </c>
      <c r="F203" s="279" t="str">
        <f>IF('Frais de personnel'!F202="","",'Frais de personnel'!F202)</f>
        <v/>
      </c>
      <c r="G203" s="279" t="str">
        <f>IF('Frais de personnel'!G202="","",'Frais de personnel'!G202)</f>
        <v/>
      </c>
      <c r="H203" s="279" t="str">
        <f>IF('Frais de personnel'!H202="","",'Frais de personnel'!H202)</f>
        <v/>
      </c>
      <c r="I203" s="279" t="str">
        <f>IF('Frais de personnel'!I202="","",'Frais de personnel'!I202)</f>
        <v/>
      </c>
      <c r="J203" s="279" t="str">
        <f>IF('Frais de personnel'!J202="","",'Frais de personnel'!J202)</f>
        <v/>
      </c>
      <c r="K203" s="254"/>
      <c r="L203" s="109"/>
      <c r="M203" s="109"/>
      <c r="N203" s="178" t="str">
        <f t="shared" si="18"/>
        <v/>
      </c>
      <c r="O203" s="259" t="str">
        <f t="shared" si="19"/>
        <v/>
      </c>
      <c r="P203" s="264" t="str">
        <f t="shared" si="23"/>
        <v/>
      </c>
      <c r="Q203" s="179" t="str">
        <f t="shared" si="20"/>
        <v/>
      </c>
      <c r="R203" s="266" t="str">
        <f t="shared" si="21"/>
        <v/>
      </c>
      <c r="S203" s="262" t="str">
        <f t="shared" si="22"/>
        <v/>
      </c>
      <c r="T203" s="119"/>
    </row>
    <row r="204" spans="1:20" ht="20.100000000000001" customHeight="1" x14ac:dyDescent="0.25">
      <c r="A204" s="162">
        <v>198</v>
      </c>
      <c r="B204" s="279" t="str">
        <f>IF('Frais de personnel'!B203="","",'Frais de personnel'!B203)</f>
        <v/>
      </c>
      <c r="C204" s="279" t="str">
        <f>IF('Frais de personnel'!C203="","",'Frais de personnel'!C203)</f>
        <v/>
      </c>
      <c r="D204" s="279" t="str">
        <f>IF('Frais de personnel'!D203="","",'Frais de personnel'!D203)</f>
        <v/>
      </c>
      <c r="E204" s="279" t="str">
        <f>IF('Frais de personnel'!E203="","",'Frais de personnel'!E203)</f>
        <v/>
      </c>
      <c r="F204" s="279" t="str">
        <f>IF('Frais de personnel'!F203="","",'Frais de personnel'!F203)</f>
        <v/>
      </c>
      <c r="G204" s="279" t="str">
        <f>IF('Frais de personnel'!G203="","",'Frais de personnel'!G203)</f>
        <v/>
      </c>
      <c r="H204" s="279" t="str">
        <f>IF('Frais de personnel'!H203="","",'Frais de personnel'!H203)</f>
        <v/>
      </c>
      <c r="I204" s="279" t="str">
        <f>IF('Frais de personnel'!I203="","",'Frais de personnel'!I203)</f>
        <v/>
      </c>
      <c r="J204" s="279" t="str">
        <f>IF('Frais de personnel'!J203="","",'Frais de personnel'!J203)</f>
        <v/>
      </c>
      <c r="K204" s="254"/>
      <c r="L204" s="109"/>
      <c r="M204" s="109"/>
      <c r="N204" s="178" t="str">
        <f t="shared" si="18"/>
        <v/>
      </c>
      <c r="O204" s="259" t="str">
        <f t="shared" si="19"/>
        <v/>
      </c>
      <c r="P204" s="264" t="str">
        <f t="shared" si="23"/>
        <v/>
      </c>
      <c r="Q204" s="179" t="str">
        <f t="shared" si="20"/>
        <v/>
      </c>
      <c r="R204" s="266" t="str">
        <f t="shared" si="21"/>
        <v/>
      </c>
      <c r="S204" s="262" t="str">
        <f t="shared" si="22"/>
        <v/>
      </c>
      <c r="T204" s="119"/>
    </row>
    <row r="205" spans="1:20" ht="20.100000000000001" customHeight="1" x14ac:dyDescent="0.25">
      <c r="A205" s="162">
        <v>199</v>
      </c>
      <c r="B205" s="279" t="str">
        <f>IF('Frais de personnel'!B204="","",'Frais de personnel'!B204)</f>
        <v/>
      </c>
      <c r="C205" s="279" t="str">
        <f>IF('Frais de personnel'!C204="","",'Frais de personnel'!C204)</f>
        <v/>
      </c>
      <c r="D205" s="279" t="str">
        <f>IF('Frais de personnel'!D204="","",'Frais de personnel'!D204)</f>
        <v/>
      </c>
      <c r="E205" s="279" t="str">
        <f>IF('Frais de personnel'!E204="","",'Frais de personnel'!E204)</f>
        <v/>
      </c>
      <c r="F205" s="279" t="str">
        <f>IF('Frais de personnel'!F204="","",'Frais de personnel'!F204)</f>
        <v/>
      </c>
      <c r="G205" s="279" t="str">
        <f>IF('Frais de personnel'!G204="","",'Frais de personnel'!G204)</f>
        <v/>
      </c>
      <c r="H205" s="279" t="str">
        <f>IF('Frais de personnel'!H204="","",'Frais de personnel'!H204)</f>
        <v/>
      </c>
      <c r="I205" s="279" t="str">
        <f>IF('Frais de personnel'!I204="","",'Frais de personnel'!I204)</f>
        <v/>
      </c>
      <c r="J205" s="279" t="str">
        <f>IF('Frais de personnel'!J204="","",'Frais de personnel'!J204)</f>
        <v/>
      </c>
      <c r="K205" s="254"/>
      <c r="L205" s="109"/>
      <c r="M205" s="109"/>
      <c r="N205" s="178" t="str">
        <f t="shared" si="18"/>
        <v/>
      </c>
      <c r="O205" s="259" t="str">
        <f t="shared" si="19"/>
        <v/>
      </c>
      <c r="P205" s="264" t="str">
        <f t="shared" si="23"/>
        <v/>
      </c>
      <c r="Q205" s="179" t="str">
        <f t="shared" si="20"/>
        <v/>
      </c>
      <c r="R205" s="266" t="str">
        <f t="shared" si="21"/>
        <v/>
      </c>
      <c r="S205" s="262" t="str">
        <f t="shared" si="22"/>
        <v/>
      </c>
      <c r="T205" s="119"/>
    </row>
    <row r="206" spans="1:20" ht="20.100000000000001" customHeight="1" x14ac:dyDescent="0.25">
      <c r="A206" s="162">
        <v>200</v>
      </c>
      <c r="B206" s="279" t="str">
        <f>IF('Frais de personnel'!B205="","",'Frais de personnel'!B205)</f>
        <v/>
      </c>
      <c r="C206" s="279" t="str">
        <f>IF('Frais de personnel'!C205="","",'Frais de personnel'!C205)</f>
        <v/>
      </c>
      <c r="D206" s="279" t="str">
        <f>IF('Frais de personnel'!D205="","",'Frais de personnel'!D205)</f>
        <v/>
      </c>
      <c r="E206" s="279" t="str">
        <f>IF('Frais de personnel'!E205="","",'Frais de personnel'!E205)</f>
        <v/>
      </c>
      <c r="F206" s="279" t="str">
        <f>IF('Frais de personnel'!F205="","",'Frais de personnel'!F205)</f>
        <v/>
      </c>
      <c r="G206" s="279" t="str">
        <f>IF('Frais de personnel'!G205="","",'Frais de personnel'!G205)</f>
        <v/>
      </c>
      <c r="H206" s="279" t="str">
        <f>IF('Frais de personnel'!H205="","",'Frais de personnel'!H205)</f>
        <v/>
      </c>
      <c r="I206" s="279" t="str">
        <f>IF('Frais de personnel'!I205="","",'Frais de personnel'!I205)</f>
        <v/>
      </c>
      <c r="J206" s="279" t="str">
        <f>IF('Frais de personnel'!J205="","",'Frais de personnel'!J205)</f>
        <v/>
      </c>
      <c r="K206" s="254"/>
      <c r="L206" s="109"/>
      <c r="M206" s="109"/>
      <c r="N206" s="178" t="str">
        <f t="shared" si="18"/>
        <v/>
      </c>
      <c r="O206" s="259" t="str">
        <f t="shared" si="19"/>
        <v/>
      </c>
      <c r="P206" s="264" t="str">
        <f t="shared" si="23"/>
        <v/>
      </c>
      <c r="Q206" s="179" t="str">
        <f t="shared" si="20"/>
        <v/>
      </c>
      <c r="R206" s="266" t="str">
        <f t="shared" si="21"/>
        <v/>
      </c>
      <c r="S206" s="262" t="str">
        <f t="shared" si="22"/>
        <v/>
      </c>
      <c r="T206" s="119"/>
    </row>
    <row r="207" spans="1:20" ht="20.100000000000001" customHeight="1" x14ac:dyDescent="0.25">
      <c r="A207" s="162">
        <v>201</v>
      </c>
      <c r="B207" s="279" t="str">
        <f>IF('Frais de personnel'!B206="","",'Frais de personnel'!B206)</f>
        <v/>
      </c>
      <c r="C207" s="279" t="str">
        <f>IF('Frais de personnel'!C206="","",'Frais de personnel'!C206)</f>
        <v/>
      </c>
      <c r="D207" s="279" t="str">
        <f>IF('Frais de personnel'!D206="","",'Frais de personnel'!D206)</f>
        <v/>
      </c>
      <c r="E207" s="279" t="str">
        <f>IF('Frais de personnel'!E206="","",'Frais de personnel'!E206)</f>
        <v/>
      </c>
      <c r="F207" s="279" t="str">
        <f>IF('Frais de personnel'!F206="","",'Frais de personnel'!F206)</f>
        <v/>
      </c>
      <c r="G207" s="279" t="str">
        <f>IF('Frais de personnel'!G206="","",'Frais de personnel'!G206)</f>
        <v/>
      </c>
      <c r="H207" s="279" t="str">
        <f>IF('Frais de personnel'!H206="","",'Frais de personnel'!H206)</f>
        <v/>
      </c>
      <c r="I207" s="279" t="str">
        <f>IF('Frais de personnel'!I206="","",'Frais de personnel'!I206)</f>
        <v/>
      </c>
      <c r="J207" s="279" t="str">
        <f>IF('Frais de personnel'!J206="","",'Frais de personnel'!J206)</f>
        <v/>
      </c>
      <c r="K207" s="254"/>
      <c r="L207" s="109"/>
      <c r="M207" s="109"/>
      <c r="N207" s="178" t="str">
        <f t="shared" si="18"/>
        <v/>
      </c>
      <c r="O207" s="259" t="str">
        <f t="shared" si="19"/>
        <v/>
      </c>
      <c r="P207" s="264" t="str">
        <f t="shared" si="23"/>
        <v/>
      </c>
      <c r="Q207" s="179" t="str">
        <f t="shared" si="20"/>
        <v/>
      </c>
      <c r="R207" s="266" t="str">
        <f t="shared" si="21"/>
        <v/>
      </c>
      <c r="S207" s="262" t="str">
        <f t="shared" si="22"/>
        <v/>
      </c>
      <c r="T207" s="119"/>
    </row>
    <row r="208" spans="1:20" ht="20.100000000000001" customHeight="1" x14ac:dyDescent="0.25">
      <c r="A208" s="162">
        <v>202</v>
      </c>
      <c r="B208" s="279" t="str">
        <f>IF('Frais de personnel'!B207="","",'Frais de personnel'!B207)</f>
        <v/>
      </c>
      <c r="C208" s="279" t="str">
        <f>IF('Frais de personnel'!C207="","",'Frais de personnel'!C207)</f>
        <v/>
      </c>
      <c r="D208" s="279" t="str">
        <f>IF('Frais de personnel'!D207="","",'Frais de personnel'!D207)</f>
        <v/>
      </c>
      <c r="E208" s="279" t="str">
        <f>IF('Frais de personnel'!E207="","",'Frais de personnel'!E207)</f>
        <v/>
      </c>
      <c r="F208" s="279" t="str">
        <f>IF('Frais de personnel'!F207="","",'Frais de personnel'!F207)</f>
        <v/>
      </c>
      <c r="G208" s="279" t="str">
        <f>IF('Frais de personnel'!G207="","",'Frais de personnel'!G207)</f>
        <v/>
      </c>
      <c r="H208" s="279" t="str">
        <f>IF('Frais de personnel'!H207="","",'Frais de personnel'!H207)</f>
        <v/>
      </c>
      <c r="I208" s="279" t="str">
        <f>IF('Frais de personnel'!I207="","",'Frais de personnel'!I207)</f>
        <v/>
      </c>
      <c r="J208" s="279" t="str">
        <f>IF('Frais de personnel'!J207="","",'Frais de personnel'!J207)</f>
        <v/>
      </c>
      <c r="K208" s="254"/>
      <c r="L208" s="109"/>
      <c r="M208" s="109"/>
      <c r="N208" s="178" t="str">
        <f t="shared" si="18"/>
        <v/>
      </c>
      <c r="O208" s="259" t="str">
        <f t="shared" si="19"/>
        <v/>
      </c>
      <c r="P208" s="264" t="str">
        <f t="shared" si="23"/>
        <v/>
      </c>
      <c r="Q208" s="179" t="str">
        <f t="shared" si="20"/>
        <v/>
      </c>
      <c r="R208" s="266" t="str">
        <f t="shared" si="21"/>
        <v/>
      </c>
      <c r="S208" s="262" t="str">
        <f t="shared" si="22"/>
        <v/>
      </c>
      <c r="T208" s="119"/>
    </row>
    <row r="209" spans="1:20" ht="20.100000000000001" customHeight="1" x14ac:dyDescent="0.25">
      <c r="A209" s="162">
        <v>203</v>
      </c>
      <c r="B209" s="279" t="str">
        <f>IF('Frais de personnel'!B208="","",'Frais de personnel'!B208)</f>
        <v/>
      </c>
      <c r="C209" s="279" t="str">
        <f>IF('Frais de personnel'!C208="","",'Frais de personnel'!C208)</f>
        <v/>
      </c>
      <c r="D209" s="279" t="str">
        <f>IF('Frais de personnel'!D208="","",'Frais de personnel'!D208)</f>
        <v/>
      </c>
      <c r="E209" s="279" t="str">
        <f>IF('Frais de personnel'!E208="","",'Frais de personnel'!E208)</f>
        <v/>
      </c>
      <c r="F209" s="279" t="str">
        <f>IF('Frais de personnel'!F208="","",'Frais de personnel'!F208)</f>
        <v/>
      </c>
      <c r="G209" s="279" t="str">
        <f>IF('Frais de personnel'!G208="","",'Frais de personnel'!G208)</f>
        <v/>
      </c>
      <c r="H209" s="279" t="str">
        <f>IF('Frais de personnel'!H208="","",'Frais de personnel'!H208)</f>
        <v/>
      </c>
      <c r="I209" s="279" t="str">
        <f>IF('Frais de personnel'!I208="","",'Frais de personnel'!I208)</f>
        <v/>
      </c>
      <c r="J209" s="279" t="str">
        <f>IF('Frais de personnel'!J208="","",'Frais de personnel'!J208)</f>
        <v/>
      </c>
      <c r="K209" s="254"/>
      <c r="L209" s="109"/>
      <c r="M209" s="109"/>
      <c r="N209" s="178" t="str">
        <f t="shared" si="18"/>
        <v/>
      </c>
      <c r="O209" s="259" t="str">
        <f t="shared" si="19"/>
        <v/>
      </c>
      <c r="P209" s="264" t="str">
        <f t="shared" si="23"/>
        <v/>
      </c>
      <c r="Q209" s="179" t="str">
        <f t="shared" si="20"/>
        <v/>
      </c>
      <c r="R209" s="266" t="str">
        <f t="shared" si="21"/>
        <v/>
      </c>
      <c r="S209" s="262" t="str">
        <f t="shared" si="22"/>
        <v/>
      </c>
      <c r="T209" s="119"/>
    </row>
    <row r="210" spans="1:20" ht="20.100000000000001" customHeight="1" x14ac:dyDescent="0.25">
      <c r="A210" s="162">
        <v>204</v>
      </c>
      <c r="B210" s="279" t="str">
        <f>IF('Frais de personnel'!B209="","",'Frais de personnel'!B209)</f>
        <v/>
      </c>
      <c r="C210" s="279" t="str">
        <f>IF('Frais de personnel'!C209="","",'Frais de personnel'!C209)</f>
        <v/>
      </c>
      <c r="D210" s="279" t="str">
        <f>IF('Frais de personnel'!D209="","",'Frais de personnel'!D209)</f>
        <v/>
      </c>
      <c r="E210" s="279" t="str">
        <f>IF('Frais de personnel'!E209="","",'Frais de personnel'!E209)</f>
        <v/>
      </c>
      <c r="F210" s="279" t="str">
        <f>IF('Frais de personnel'!F209="","",'Frais de personnel'!F209)</f>
        <v/>
      </c>
      <c r="G210" s="279" t="str">
        <f>IF('Frais de personnel'!G209="","",'Frais de personnel'!G209)</f>
        <v/>
      </c>
      <c r="H210" s="279" t="str">
        <f>IF('Frais de personnel'!H209="","",'Frais de personnel'!H209)</f>
        <v/>
      </c>
      <c r="I210" s="279" t="str">
        <f>IF('Frais de personnel'!I209="","",'Frais de personnel'!I209)</f>
        <v/>
      </c>
      <c r="J210" s="279" t="str">
        <f>IF('Frais de personnel'!J209="","",'Frais de personnel'!J209)</f>
        <v/>
      </c>
      <c r="K210" s="254"/>
      <c r="L210" s="109"/>
      <c r="M210" s="109"/>
      <c r="N210" s="178" t="str">
        <f t="shared" si="18"/>
        <v/>
      </c>
      <c r="O210" s="259" t="str">
        <f t="shared" si="19"/>
        <v/>
      </c>
      <c r="P210" s="264" t="str">
        <f t="shared" si="23"/>
        <v/>
      </c>
      <c r="Q210" s="179" t="str">
        <f t="shared" si="20"/>
        <v/>
      </c>
      <c r="R210" s="266" t="str">
        <f t="shared" si="21"/>
        <v/>
      </c>
      <c r="S210" s="262" t="str">
        <f t="shared" si="22"/>
        <v/>
      </c>
      <c r="T210" s="119"/>
    </row>
    <row r="211" spans="1:20" ht="20.100000000000001" customHeight="1" x14ac:dyDescent="0.25">
      <c r="A211" s="162">
        <v>205</v>
      </c>
      <c r="B211" s="279" t="str">
        <f>IF('Frais de personnel'!B210="","",'Frais de personnel'!B210)</f>
        <v/>
      </c>
      <c r="C211" s="279" t="str">
        <f>IF('Frais de personnel'!C210="","",'Frais de personnel'!C210)</f>
        <v/>
      </c>
      <c r="D211" s="279" t="str">
        <f>IF('Frais de personnel'!D210="","",'Frais de personnel'!D210)</f>
        <v/>
      </c>
      <c r="E211" s="279" t="str">
        <f>IF('Frais de personnel'!E210="","",'Frais de personnel'!E210)</f>
        <v/>
      </c>
      <c r="F211" s="279" t="str">
        <f>IF('Frais de personnel'!F210="","",'Frais de personnel'!F210)</f>
        <v/>
      </c>
      <c r="G211" s="279" t="str">
        <f>IF('Frais de personnel'!G210="","",'Frais de personnel'!G210)</f>
        <v/>
      </c>
      <c r="H211" s="279" t="str">
        <f>IF('Frais de personnel'!H210="","",'Frais de personnel'!H210)</f>
        <v/>
      </c>
      <c r="I211" s="279" t="str">
        <f>IF('Frais de personnel'!I210="","",'Frais de personnel'!I210)</f>
        <v/>
      </c>
      <c r="J211" s="279" t="str">
        <f>IF('Frais de personnel'!J210="","",'Frais de personnel'!J210)</f>
        <v/>
      </c>
      <c r="K211" s="254"/>
      <c r="L211" s="109"/>
      <c r="M211" s="109"/>
      <c r="N211" s="178" t="str">
        <f t="shared" si="18"/>
        <v/>
      </c>
      <c r="O211" s="259" t="str">
        <f t="shared" si="19"/>
        <v/>
      </c>
      <c r="P211" s="264" t="str">
        <f t="shared" si="23"/>
        <v/>
      </c>
      <c r="Q211" s="179" t="str">
        <f t="shared" si="20"/>
        <v/>
      </c>
      <c r="R211" s="266" t="str">
        <f t="shared" si="21"/>
        <v/>
      </c>
      <c r="S211" s="262" t="str">
        <f t="shared" si="22"/>
        <v/>
      </c>
      <c r="T211" s="119"/>
    </row>
    <row r="212" spans="1:20" ht="20.100000000000001" customHeight="1" x14ac:dyDescent="0.25">
      <c r="A212" s="162">
        <v>206</v>
      </c>
      <c r="B212" s="279" t="str">
        <f>IF('Frais de personnel'!B211="","",'Frais de personnel'!B211)</f>
        <v/>
      </c>
      <c r="C212" s="279" t="str">
        <f>IF('Frais de personnel'!C211="","",'Frais de personnel'!C211)</f>
        <v/>
      </c>
      <c r="D212" s="279" t="str">
        <f>IF('Frais de personnel'!D211="","",'Frais de personnel'!D211)</f>
        <v/>
      </c>
      <c r="E212" s="279" t="str">
        <f>IF('Frais de personnel'!E211="","",'Frais de personnel'!E211)</f>
        <v/>
      </c>
      <c r="F212" s="279" t="str">
        <f>IF('Frais de personnel'!F211="","",'Frais de personnel'!F211)</f>
        <v/>
      </c>
      <c r="G212" s="279" t="str">
        <f>IF('Frais de personnel'!G211="","",'Frais de personnel'!G211)</f>
        <v/>
      </c>
      <c r="H212" s="279" t="str">
        <f>IF('Frais de personnel'!H211="","",'Frais de personnel'!H211)</f>
        <v/>
      </c>
      <c r="I212" s="279" t="str">
        <f>IF('Frais de personnel'!I211="","",'Frais de personnel'!I211)</f>
        <v/>
      </c>
      <c r="J212" s="279" t="str">
        <f>IF('Frais de personnel'!J211="","",'Frais de personnel'!J211)</f>
        <v/>
      </c>
      <c r="K212" s="254"/>
      <c r="L212" s="109"/>
      <c r="M212" s="109"/>
      <c r="N212" s="178" t="str">
        <f t="shared" si="18"/>
        <v/>
      </c>
      <c r="O212" s="259" t="str">
        <f t="shared" si="19"/>
        <v/>
      </c>
      <c r="P212" s="264" t="str">
        <f t="shared" si="23"/>
        <v/>
      </c>
      <c r="Q212" s="179" t="str">
        <f t="shared" si="20"/>
        <v/>
      </c>
      <c r="R212" s="266" t="str">
        <f t="shared" si="21"/>
        <v/>
      </c>
      <c r="S212" s="262" t="str">
        <f t="shared" si="22"/>
        <v/>
      </c>
      <c r="T212" s="119"/>
    </row>
    <row r="213" spans="1:20" ht="20.100000000000001" customHeight="1" x14ac:dyDescent="0.25">
      <c r="A213" s="162">
        <v>207</v>
      </c>
      <c r="B213" s="279" t="str">
        <f>IF('Frais de personnel'!B212="","",'Frais de personnel'!B212)</f>
        <v/>
      </c>
      <c r="C213" s="279" t="str">
        <f>IF('Frais de personnel'!C212="","",'Frais de personnel'!C212)</f>
        <v/>
      </c>
      <c r="D213" s="279" t="str">
        <f>IF('Frais de personnel'!D212="","",'Frais de personnel'!D212)</f>
        <v/>
      </c>
      <c r="E213" s="279" t="str">
        <f>IF('Frais de personnel'!E212="","",'Frais de personnel'!E212)</f>
        <v/>
      </c>
      <c r="F213" s="279" t="str">
        <f>IF('Frais de personnel'!F212="","",'Frais de personnel'!F212)</f>
        <v/>
      </c>
      <c r="G213" s="279" t="str">
        <f>IF('Frais de personnel'!G212="","",'Frais de personnel'!G212)</f>
        <v/>
      </c>
      <c r="H213" s="279" t="str">
        <f>IF('Frais de personnel'!H212="","",'Frais de personnel'!H212)</f>
        <v/>
      </c>
      <c r="I213" s="279" t="str">
        <f>IF('Frais de personnel'!I212="","",'Frais de personnel'!I212)</f>
        <v/>
      </c>
      <c r="J213" s="279" t="str">
        <f>IF('Frais de personnel'!J212="","",'Frais de personnel'!J212)</f>
        <v/>
      </c>
      <c r="K213" s="254"/>
      <c r="L213" s="109"/>
      <c r="M213" s="109"/>
      <c r="N213" s="178" t="str">
        <f t="shared" si="18"/>
        <v/>
      </c>
      <c r="O213" s="259" t="str">
        <f t="shared" si="19"/>
        <v/>
      </c>
      <c r="P213" s="264" t="str">
        <f t="shared" si="23"/>
        <v/>
      </c>
      <c r="Q213" s="179" t="str">
        <f t="shared" si="20"/>
        <v/>
      </c>
      <c r="R213" s="266" t="str">
        <f t="shared" si="21"/>
        <v/>
      </c>
      <c r="S213" s="262" t="str">
        <f t="shared" si="22"/>
        <v/>
      </c>
      <c r="T213" s="119"/>
    </row>
    <row r="214" spans="1:20" ht="20.100000000000001" customHeight="1" x14ac:dyDescent="0.25">
      <c r="A214" s="162">
        <v>208</v>
      </c>
      <c r="B214" s="279" t="str">
        <f>IF('Frais de personnel'!B213="","",'Frais de personnel'!B213)</f>
        <v/>
      </c>
      <c r="C214" s="279" t="str">
        <f>IF('Frais de personnel'!C213="","",'Frais de personnel'!C213)</f>
        <v/>
      </c>
      <c r="D214" s="279" t="str">
        <f>IF('Frais de personnel'!D213="","",'Frais de personnel'!D213)</f>
        <v/>
      </c>
      <c r="E214" s="279" t="str">
        <f>IF('Frais de personnel'!E213="","",'Frais de personnel'!E213)</f>
        <v/>
      </c>
      <c r="F214" s="279" t="str">
        <f>IF('Frais de personnel'!F213="","",'Frais de personnel'!F213)</f>
        <v/>
      </c>
      <c r="G214" s="279" t="str">
        <f>IF('Frais de personnel'!G213="","",'Frais de personnel'!G213)</f>
        <v/>
      </c>
      <c r="H214" s="279" t="str">
        <f>IF('Frais de personnel'!H213="","",'Frais de personnel'!H213)</f>
        <v/>
      </c>
      <c r="I214" s="279" t="str">
        <f>IF('Frais de personnel'!I213="","",'Frais de personnel'!I213)</f>
        <v/>
      </c>
      <c r="J214" s="279" t="str">
        <f>IF('Frais de personnel'!J213="","",'Frais de personnel'!J213)</f>
        <v/>
      </c>
      <c r="K214" s="254"/>
      <c r="L214" s="109"/>
      <c r="M214" s="109"/>
      <c r="N214" s="178" t="str">
        <f t="shared" si="18"/>
        <v/>
      </c>
      <c r="O214" s="259" t="str">
        <f t="shared" si="19"/>
        <v/>
      </c>
      <c r="P214" s="264" t="str">
        <f t="shared" si="23"/>
        <v/>
      </c>
      <c r="Q214" s="179" t="str">
        <f t="shared" si="20"/>
        <v/>
      </c>
      <c r="R214" s="266" t="str">
        <f t="shared" si="21"/>
        <v/>
      </c>
      <c r="S214" s="262" t="str">
        <f t="shared" si="22"/>
        <v/>
      </c>
      <c r="T214" s="119"/>
    </row>
    <row r="215" spans="1:20" ht="20.100000000000001" customHeight="1" x14ac:dyDescent="0.25">
      <c r="A215" s="162">
        <v>209</v>
      </c>
      <c r="B215" s="279" t="str">
        <f>IF('Frais de personnel'!B214="","",'Frais de personnel'!B214)</f>
        <v/>
      </c>
      <c r="C215" s="279" t="str">
        <f>IF('Frais de personnel'!C214="","",'Frais de personnel'!C214)</f>
        <v/>
      </c>
      <c r="D215" s="279" t="str">
        <f>IF('Frais de personnel'!D214="","",'Frais de personnel'!D214)</f>
        <v/>
      </c>
      <c r="E215" s="279" t="str">
        <f>IF('Frais de personnel'!E214="","",'Frais de personnel'!E214)</f>
        <v/>
      </c>
      <c r="F215" s="279" t="str">
        <f>IF('Frais de personnel'!F214="","",'Frais de personnel'!F214)</f>
        <v/>
      </c>
      <c r="G215" s="279" t="str">
        <f>IF('Frais de personnel'!G214="","",'Frais de personnel'!G214)</f>
        <v/>
      </c>
      <c r="H215" s="279" t="str">
        <f>IF('Frais de personnel'!H214="","",'Frais de personnel'!H214)</f>
        <v/>
      </c>
      <c r="I215" s="279" t="str">
        <f>IF('Frais de personnel'!I214="","",'Frais de personnel'!I214)</f>
        <v/>
      </c>
      <c r="J215" s="279" t="str">
        <f>IF('Frais de personnel'!J214="","",'Frais de personnel'!J214)</f>
        <v/>
      </c>
      <c r="K215" s="254"/>
      <c r="L215" s="109"/>
      <c r="M215" s="109"/>
      <c r="N215" s="178" t="str">
        <f t="shared" si="18"/>
        <v/>
      </c>
      <c r="O215" s="259" t="str">
        <f t="shared" si="19"/>
        <v/>
      </c>
      <c r="P215" s="264" t="str">
        <f t="shared" si="23"/>
        <v/>
      </c>
      <c r="Q215" s="179" t="str">
        <f t="shared" si="20"/>
        <v/>
      </c>
      <c r="R215" s="266" t="str">
        <f t="shared" si="21"/>
        <v/>
      </c>
      <c r="S215" s="262" t="str">
        <f t="shared" si="22"/>
        <v/>
      </c>
      <c r="T215" s="119"/>
    </row>
    <row r="216" spans="1:20" ht="20.100000000000001" customHeight="1" x14ac:dyDescent="0.25">
      <c r="A216" s="162">
        <v>210</v>
      </c>
      <c r="B216" s="279" t="str">
        <f>IF('Frais de personnel'!B215="","",'Frais de personnel'!B215)</f>
        <v/>
      </c>
      <c r="C216" s="279" t="str">
        <f>IF('Frais de personnel'!C215="","",'Frais de personnel'!C215)</f>
        <v/>
      </c>
      <c r="D216" s="279" t="str">
        <f>IF('Frais de personnel'!D215="","",'Frais de personnel'!D215)</f>
        <v/>
      </c>
      <c r="E216" s="279" t="str">
        <f>IF('Frais de personnel'!E215="","",'Frais de personnel'!E215)</f>
        <v/>
      </c>
      <c r="F216" s="279" t="str">
        <f>IF('Frais de personnel'!F215="","",'Frais de personnel'!F215)</f>
        <v/>
      </c>
      <c r="G216" s="279" t="str">
        <f>IF('Frais de personnel'!G215="","",'Frais de personnel'!G215)</f>
        <v/>
      </c>
      <c r="H216" s="279" t="str">
        <f>IF('Frais de personnel'!H215="","",'Frais de personnel'!H215)</f>
        <v/>
      </c>
      <c r="I216" s="279" t="str">
        <f>IF('Frais de personnel'!I215="","",'Frais de personnel'!I215)</f>
        <v/>
      </c>
      <c r="J216" s="279" t="str">
        <f>IF('Frais de personnel'!J215="","",'Frais de personnel'!J215)</f>
        <v/>
      </c>
      <c r="K216" s="254"/>
      <c r="L216" s="109"/>
      <c r="M216" s="109"/>
      <c r="N216" s="178" t="str">
        <f t="shared" si="18"/>
        <v/>
      </c>
      <c r="O216" s="259" t="str">
        <f t="shared" si="19"/>
        <v/>
      </c>
      <c r="P216" s="264" t="str">
        <f t="shared" si="23"/>
        <v/>
      </c>
      <c r="Q216" s="179" t="str">
        <f t="shared" si="20"/>
        <v/>
      </c>
      <c r="R216" s="266" t="str">
        <f t="shared" si="21"/>
        <v/>
      </c>
      <c r="S216" s="262" t="str">
        <f t="shared" si="22"/>
        <v/>
      </c>
      <c r="T216" s="119"/>
    </row>
    <row r="217" spans="1:20" ht="20.100000000000001" customHeight="1" x14ac:dyDescent="0.25">
      <c r="A217" s="162">
        <v>211</v>
      </c>
      <c r="B217" s="279" t="str">
        <f>IF('Frais de personnel'!B216="","",'Frais de personnel'!B216)</f>
        <v/>
      </c>
      <c r="C217" s="279" t="str">
        <f>IF('Frais de personnel'!C216="","",'Frais de personnel'!C216)</f>
        <v/>
      </c>
      <c r="D217" s="279" t="str">
        <f>IF('Frais de personnel'!D216="","",'Frais de personnel'!D216)</f>
        <v/>
      </c>
      <c r="E217" s="279" t="str">
        <f>IF('Frais de personnel'!E216="","",'Frais de personnel'!E216)</f>
        <v/>
      </c>
      <c r="F217" s="279" t="str">
        <f>IF('Frais de personnel'!F216="","",'Frais de personnel'!F216)</f>
        <v/>
      </c>
      <c r="G217" s="279" t="str">
        <f>IF('Frais de personnel'!G216="","",'Frais de personnel'!G216)</f>
        <v/>
      </c>
      <c r="H217" s="279" t="str">
        <f>IF('Frais de personnel'!H216="","",'Frais de personnel'!H216)</f>
        <v/>
      </c>
      <c r="I217" s="279" t="str">
        <f>IF('Frais de personnel'!I216="","",'Frais de personnel'!I216)</f>
        <v/>
      </c>
      <c r="J217" s="279" t="str">
        <f>IF('Frais de personnel'!J216="","",'Frais de personnel'!J216)</f>
        <v/>
      </c>
      <c r="K217" s="254"/>
      <c r="L217" s="109"/>
      <c r="M217" s="109"/>
      <c r="N217" s="178" t="str">
        <f t="shared" si="18"/>
        <v/>
      </c>
      <c r="O217" s="259" t="str">
        <f t="shared" si="19"/>
        <v/>
      </c>
      <c r="P217" s="264" t="str">
        <f t="shared" si="23"/>
        <v/>
      </c>
      <c r="Q217" s="179" t="str">
        <f t="shared" si="20"/>
        <v/>
      </c>
      <c r="R217" s="266" t="str">
        <f t="shared" si="21"/>
        <v/>
      </c>
      <c r="S217" s="262" t="str">
        <f t="shared" si="22"/>
        <v/>
      </c>
      <c r="T217" s="119"/>
    </row>
    <row r="218" spans="1:20" ht="20.100000000000001" customHeight="1" x14ac:dyDescent="0.25">
      <c r="A218" s="162">
        <v>212</v>
      </c>
      <c r="B218" s="279" t="str">
        <f>IF('Frais de personnel'!B217="","",'Frais de personnel'!B217)</f>
        <v/>
      </c>
      <c r="C218" s="279" t="str">
        <f>IF('Frais de personnel'!C217="","",'Frais de personnel'!C217)</f>
        <v/>
      </c>
      <c r="D218" s="279" t="str">
        <f>IF('Frais de personnel'!D217="","",'Frais de personnel'!D217)</f>
        <v/>
      </c>
      <c r="E218" s="279" t="str">
        <f>IF('Frais de personnel'!E217="","",'Frais de personnel'!E217)</f>
        <v/>
      </c>
      <c r="F218" s="279" t="str">
        <f>IF('Frais de personnel'!F217="","",'Frais de personnel'!F217)</f>
        <v/>
      </c>
      <c r="G218" s="279" t="str">
        <f>IF('Frais de personnel'!G217="","",'Frais de personnel'!G217)</f>
        <v/>
      </c>
      <c r="H218" s="279" t="str">
        <f>IF('Frais de personnel'!H217="","",'Frais de personnel'!H217)</f>
        <v/>
      </c>
      <c r="I218" s="279" t="str">
        <f>IF('Frais de personnel'!I217="","",'Frais de personnel'!I217)</f>
        <v/>
      </c>
      <c r="J218" s="279" t="str">
        <f>IF('Frais de personnel'!J217="","",'Frais de personnel'!J217)</f>
        <v/>
      </c>
      <c r="K218" s="254"/>
      <c r="L218" s="109"/>
      <c r="M218" s="109"/>
      <c r="N218" s="178" t="str">
        <f t="shared" si="18"/>
        <v/>
      </c>
      <c r="O218" s="259" t="str">
        <f t="shared" si="19"/>
        <v/>
      </c>
      <c r="P218" s="264" t="str">
        <f t="shared" si="23"/>
        <v/>
      </c>
      <c r="Q218" s="179" t="str">
        <f t="shared" si="20"/>
        <v/>
      </c>
      <c r="R218" s="266" t="str">
        <f t="shared" si="21"/>
        <v/>
      </c>
      <c r="S218" s="262" t="str">
        <f t="shared" si="22"/>
        <v/>
      </c>
      <c r="T218" s="119"/>
    </row>
    <row r="219" spans="1:20" ht="20.100000000000001" customHeight="1" x14ac:dyDescent="0.25">
      <c r="A219" s="162">
        <v>213</v>
      </c>
      <c r="B219" s="279" t="str">
        <f>IF('Frais de personnel'!B218="","",'Frais de personnel'!B218)</f>
        <v/>
      </c>
      <c r="C219" s="279" t="str">
        <f>IF('Frais de personnel'!C218="","",'Frais de personnel'!C218)</f>
        <v/>
      </c>
      <c r="D219" s="279" t="str">
        <f>IF('Frais de personnel'!D218="","",'Frais de personnel'!D218)</f>
        <v/>
      </c>
      <c r="E219" s="279" t="str">
        <f>IF('Frais de personnel'!E218="","",'Frais de personnel'!E218)</f>
        <v/>
      </c>
      <c r="F219" s="279" t="str">
        <f>IF('Frais de personnel'!F218="","",'Frais de personnel'!F218)</f>
        <v/>
      </c>
      <c r="G219" s="279" t="str">
        <f>IF('Frais de personnel'!G218="","",'Frais de personnel'!G218)</f>
        <v/>
      </c>
      <c r="H219" s="279" t="str">
        <f>IF('Frais de personnel'!H218="","",'Frais de personnel'!H218)</f>
        <v/>
      </c>
      <c r="I219" s="279" t="str">
        <f>IF('Frais de personnel'!I218="","",'Frais de personnel'!I218)</f>
        <v/>
      </c>
      <c r="J219" s="279" t="str">
        <f>IF('Frais de personnel'!J218="","",'Frais de personnel'!J218)</f>
        <v/>
      </c>
      <c r="K219" s="254"/>
      <c r="L219" s="109"/>
      <c r="M219" s="109"/>
      <c r="N219" s="178" t="str">
        <f t="shared" si="18"/>
        <v/>
      </c>
      <c r="O219" s="259" t="str">
        <f t="shared" si="19"/>
        <v/>
      </c>
      <c r="P219" s="264" t="str">
        <f t="shared" si="23"/>
        <v/>
      </c>
      <c r="Q219" s="179" t="str">
        <f t="shared" si="20"/>
        <v/>
      </c>
      <c r="R219" s="266" t="str">
        <f t="shared" si="21"/>
        <v/>
      </c>
      <c r="S219" s="262" t="str">
        <f t="shared" si="22"/>
        <v/>
      </c>
      <c r="T219" s="119"/>
    </row>
    <row r="220" spans="1:20" ht="20.100000000000001" customHeight="1" x14ac:dyDescent="0.25">
      <c r="A220" s="162">
        <v>214</v>
      </c>
      <c r="B220" s="279" t="str">
        <f>IF('Frais de personnel'!B219="","",'Frais de personnel'!B219)</f>
        <v/>
      </c>
      <c r="C220" s="279" t="str">
        <f>IF('Frais de personnel'!C219="","",'Frais de personnel'!C219)</f>
        <v/>
      </c>
      <c r="D220" s="279" t="str">
        <f>IF('Frais de personnel'!D219="","",'Frais de personnel'!D219)</f>
        <v/>
      </c>
      <c r="E220" s="279" t="str">
        <f>IF('Frais de personnel'!E219="","",'Frais de personnel'!E219)</f>
        <v/>
      </c>
      <c r="F220" s="279" t="str">
        <f>IF('Frais de personnel'!F219="","",'Frais de personnel'!F219)</f>
        <v/>
      </c>
      <c r="G220" s="279" t="str">
        <f>IF('Frais de personnel'!G219="","",'Frais de personnel'!G219)</f>
        <v/>
      </c>
      <c r="H220" s="279" t="str">
        <f>IF('Frais de personnel'!H219="","",'Frais de personnel'!H219)</f>
        <v/>
      </c>
      <c r="I220" s="279" t="str">
        <f>IF('Frais de personnel'!I219="","",'Frais de personnel'!I219)</f>
        <v/>
      </c>
      <c r="J220" s="279" t="str">
        <f>IF('Frais de personnel'!J219="","",'Frais de personnel'!J219)</f>
        <v/>
      </c>
      <c r="K220" s="254"/>
      <c r="L220" s="109"/>
      <c r="M220" s="109"/>
      <c r="N220" s="178" t="str">
        <f t="shared" si="18"/>
        <v/>
      </c>
      <c r="O220" s="259" t="str">
        <f t="shared" si="19"/>
        <v/>
      </c>
      <c r="P220" s="264" t="str">
        <f t="shared" si="23"/>
        <v/>
      </c>
      <c r="Q220" s="179" t="str">
        <f t="shared" si="20"/>
        <v/>
      </c>
      <c r="R220" s="266" t="str">
        <f t="shared" si="21"/>
        <v/>
      </c>
      <c r="S220" s="262" t="str">
        <f t="shared" si="22"/>
        <v/>
      </c>
      <c r="T220" s="119"/>
    </row>
    <row r="221" spans="1:20" ht="20.100000000000001" customHeight="1" x14ac:dyDescent="0.25">
      <c r="A221" s="162">
        <v>215</v>
      </c>
      <c r="B221" s="279" t="str">
        <f>IF('Frais de personnel'!B220="","",'Frais de personnel'!B220)</f>
        <v/>
      </c>
      <c r="C221" s="279" t="str">
        <f>IF('Frais de personnel'!C220="","",'Frais de personnel'!C220)</f>
        <v/>
      </c>
      <c r="D221" s="279" t="str">
        <f>IF('Frais de personnel'!D220="","",'Frais de personnel'!D220)</f>
        <v/>
      </c>
      <c r="E221" s="279" t="str">
        <f>IF('Frais de personnel'!E220="","",'Frais de personnel'!E220)</f>
        <v/>
      </c>
      <c r="F221" s="279" t="str">
        <f>IF('Frais de personnel'!F220="","",'Frais de personnel'!F220)</f>
        <v/>
      </c>
      <c r="G221" s="279" t="str">
        <f>IF('Frais de personnel'!G220="","",'Frais de personnel'!G220)</f>
        <v/>
      </c>
      <c r="H221" s="279" t="str">
        <f>IF('Frais de personnel'!H220="","",'Frais de personnel'!H220)</f>
        <v/>
      </c>
      <c r="I221" s="279" t="str">
        <f>IF('Frais de personnel'!I220="","",'Frais de personnel'!I220)</f>
        <v/>
      </c>
      <c r="J221" s="279" t="str">
        <f>IF('Frais de personnel'!J220="","",'Frais de personnel'!J220)</f>
        <v/>
      </c>
      <c r="K221" s="254"/>
      <c r="L221" s="109"/>
      <c r="M221" s="109"/>
      <c r="N221" s="178" t="str">
        <f t="shared" si="18"/>
        <v/>
      </c>
      <c r="O221" s="259" t="str">
        <f t="shared" si="19"/>
        <v/>
      </c>
      <c r="P221" s="264" t="str">
        <f t="shared" si="23"/>
        <v/>
      </c>
      <c r="Q221" s="179" t="str">
        <f t="shared" si="20"/>
        <v/>
      </c>
      <c r="R221" s="266" t="str">
        <f t="shared" si="21"/>
        <v/>
      </c>
      <c r="S221" s="262" t="str">
        <f t="shared" si="22"/>
        <v/>
      </c>
      <c r="T221" s="119"/>
    </row>
    <row r="222" spans="1:20" ht="20.100000000000001" customHeight="1" x14ac:dyDescent="0.25">
      <c r="A222" s="162">
        <v>216</v>
      </c>
      <c r="B222" s="279" t="str">
        <f>IF('Frais de personnel'!B221="","",'Frais de personnel'!B221)</f>
        <v/>
      </c>
      <c r="C222" s="279" t="str">
        <f>IF('Frais de personnel'!C221="","",'Frais de personnel'!C221)</f>
        <v/>
      </c>
      <c r="D222" s="279" t="str">
        <f>IF('Frais de personnel'!D221="","",'Frais de personnel'!D221)</f>
        <v/>
      </c>
      <c r="E222" s="279" t="str">
        <f>IF('Frais de personnel'!E221="","",'Frais de personnel'!E221)</f>
        <v/>
      </c>
      <c r="F222" s="279" t="str">
        <f>IF('Frais de personnel'!F221="","",'Frais de personnel'!F221)</f>
        <v/>
      </c>
      <c r="G222" s="279" t="str">
        <f>IF('Frais de personnel'!G221="","",'Frais de personnel'!G221)</f>
        <v/>
      </c>
      <c r="H222" s="279" t="str">
        <f>IF('Frais de personnel'!H221="","",'Frais de personnel'!H221)</f>
        <v/>
      </c>
      <c r="I222" s="279" t="str">
        <f>IF('Frais de personnel'!I221="","",'Frais de personnel'!I221)</f>
        <v/>
      </c>
      <c r="J222" s="279" t="str">
        <f>IF('Frais de personnel'!J221="","",'Frais de personnel'!J221)</f>
        <v/>
      </c>
      <c r="K222" s="254"/>
      <c r="L222" s="109"/>
      <c r="M222" s="109"/>
      <c r="N222" s="178" t="str">
        <f t="shared" si="18"/>
        <v/>
      </c>
      <c r="O222" s="259" t="str">
        <f t="shared" si="19"/>
        <v/>
      </c>
      <c r="P222" s="264" t="str">
        <f t="shared" si="23"/>
        <v/>
      </c>
      <c r="Q222" s="179" t="str">
        <f t="shared" si="20"/>
        <v/>
      </c>
      <c r="R222" s="266" t="str">
        <f t="shared" si="21"/>
        <v/>
      </c>
      <c r="S222" s="262" t="str">
        <f t="shared" si="22"/>
        <v/>
      </c>
      <c r="T222" s="119"/>
    </row>
    <row r="223" spans="1:20" ht="20.100000000000001" customHeight="1" x14ac:dyDescent="0.25">
      <c r="A223" s="162">
        <v>217</v>
      </c>
      <c r="B223" s="279" t="str">
        <f>IF('Frais de personnel'!B222="","",'Frais de personnel'!B222)</f>
        <v/>
      </c>
      <c r="C223" s="279" t="str">
        <f>IF('Frais de personnel'!C222="","",'Frais de personnel'!C222)</f>
        <v/>
      </c>
      <c r="D223" s="279" t="str">
        <f>IF('Frais de personnel'!D222="","",'Frais de personnel'!D222)</f>
        <v/>
      </c>
      <c r="E223" s="279" t="str">
        <f>IF('Frais de personnel'!E222="","",'Frais de personnel'!E222)</f>
        <v/>
      </c>
      <c r="F223" s="279" t="str">
        <f>IF('Frais de personnel'!F222="","",'Frais de personnel'!F222)</f>
        <v/>
      </c>
      <c r="G223" s="279" t="str">
        <f>IF('Frais de personnel'!G222="","",'Frais de personnel'!G222)</f>
        <v/>
      </c>
      <c r="H223" s="279" t="str">
        <f>IF('Frais de personnel'!H222="","",'Frais de personnel'!H222)</f>
        <v/>
      </c>
      <c r="I223" s="279" t="str">
        <f>IF('Frais de personnel'!I222="","",'Frais de personnel'!I222)</f>
        <v/>
      </c>
      <c r="J223" s="279" t="str">
        <f>IF('Frais de personnel'!J222="","",'Frais de personnel'!J222)</f>
        <v/>
      </c>
      <c r="K223" s="254"/>
      <c r="L223" s="109"/>
      <c r="M223" s="109"/>
      <c r="N223" s="178" t="str">
        <f t="shared" si="18"/>
        <v/>
      </c>
      <c r="O223" s="259" t="str">
        <f t="shared" si="19"/>
        <v/>
      </c>
      <c r="P223" s="264" t="str">
        <f t="shared" si="23"/>
        <v/>
      </c>
      <c r="Q223" s="179" t="str">
        <f t="shared" si="20"/>
        <v/>
      </c>
      <c r="R223" s="266" t="str">
        <f t="shared" si="21"/>
        <v/>
      </c>
      <c r="S223" s="262" t="str">
        <f t="shared" si="22"/>
        <v/>
      </c>
      <c r="T223" s="119"/>
    </row>
    <row r="224" spans="1:20" ht="20.100000000000001" customHeight="1" x14ac:dyDescent="0.25">
      <c r="A224" s="162">
        <v>218</v>
      </c>
      <c r="B224" s="279" t="str">
        <f>IF('Frais de personnel'!B223="","",'Frais de personnel'!B223)</f>
        <v/>
      </c>
      <c r="C224" s="279" t="str">
        <f>IF('Frais de personnel'!C223="","",'Frais de personnel'!C223)</f>
        <v/>
      </c>
      <c r="D224" s="279" t="str">
        <f>IF('Frais de personnel'!D223="","",'Frais de personnel'!D223)</f>
        <v/>
      </c>
      <c r="E224" s="279" t="str">
        <f>IF('Frais de personnel'!E223="","",'Frais de personnel'!E223)</f>
        <v/>
      </c>
      <c r="F224" s="279" t="str">
        <f>IF('Frais de personnel'!F223="","",'Frais de personnel'!F223)</f>
        <v/>
      </c>
      <c r="G224" s="279" t="str">
        <f>IF('Frais de personnel'!G223="","",'Frais de personnel'!G223)</f>
        <v/>
      </c>
      <c r="H224" s="279" t="str">
        <f>IF('Frais de personnel'!H223="","",'Frais de personnel'!H223)</f>
        <v/>
      </c>
      <c r="I224" s="279" t="str">
        <f>IF('Frais de personnel'!I223="","",'Frais de personnel'!I223)</f>
        <v/>
      </c>
      <c r="J224" s="279" t="str">
        <f>IF('Frais de personnel'!J223="","",'Frais de personnel'!J223)</f>
        <v/>
      </c>
      <c r="K224" s="254"/>
      <c r="L224" s="109"/>
      <c r="M224" s="109"/>
      <c r="N224" s="178" t="str">
        <f t="shared" si="18"/>
        <v/>
      </c>
      <c r="O224" s="259" t="str">
        <f t="shared" si="19"/>
        <v/>
      </c>
      <c r="P224" s="264" t="str">
        <f t="shared" si="23"/>
        <v/>
      </c>
      <c r="Q224" s="179" t="str">
        <f t="shared" si="20"/>
        <v/>
      </c>
      <c r="R224" s="266" t="str">
        <f t="shared" si="21"/>
        <v/>
      </c>
      <c r="S224" s="262" t="str">
        <f t="shared" si="22"/>
        <v/>
      </c>
      <c r="T224" s="119"/>
    </row>
    <row r="225" spans="1:20" ht="20.100000000000001" customHeight="1" x14ac:dyDescent="0.25">
      <c r="A225" s="162">
        <v>219</v>
      </c>
      <c r="B225" s="279" t="str">
        <f>IF('Frais de personnel'!B224="","",'Frais de personnel'!B224)</f>
        <v/>
      </c>
      <c r="C225" s="279" t="str">
        <f>IF('Frais de personnel'!C224="","",'Frais de personnel'!C224)</f>
        <v/>
      </c>
      <c r="D225" s="279" t="str">
        <f>IF('Frais de personnel'!D224="","",'Frais de personnel'!D224)</f>
        <v/>
      </c>
      <c r="E225" s="279" t="str">
        <f>IF('Frais de personnel'!E224="","",'Frais de personnel'!E224)</f>
        <v/>
      </c>
      <c r="F225" s="279" t="str">
        <f>IF('Frais de personnel'!F224="","",'Frais de personnel'!F224)</f>
        <v/>
      </c>
      <c r="G225" s="279" t="str">
        <f>IF('Frais de personnel'!G224="","",'Frais de personnel'!G224)</f>
        <v/>
      </c>
      <c r="H225" s="279" t="str">
        <f>IF('Frais de personnel'!H224="","",'Frais de personnel'!H224)</f>
        <v/>
      </c>
      <c r="I225" s="279" t="str">
        <f>IF('Frais de personnel'!I224="","",'Frais de personnel'!I224)</f>
        <v/>
      </c>
      <c r="J225" s="279" t="str">
        <f>IF('Frais de personnel'!J224="","",'Frais de personnel'!J224)</f>
        <v/>
      </c>
      <c r="K225" s="254"/>
      <c r="L225" s="109"/>
      <c r="M225" s="109"/>
      <c r="N225" s="178" t="str">
        <f t="shared" si="18"/>
        <v/>
      </c>
      <c r="O225" s="259" t="str">
        <f t="shared" si="19"/>
        <v/>
      </c>
      <c r="P225" s="264" t="str">
        <f t="shared" si="23"/>
        <v/>
      </c>
      <c r="Q225" s="179" t="str">
        <f t="shared" si="20"/>
        <v/>
      </c>
      <c r="R225" s="266" t="str">
        <f t="shared" si="21"/>
        <v/>
      </c>
      <c r="S225" s="262" t="str">
        <f t="shared" si="22"/>
        <v/>
      </c>
      <c r="T225" s="119"/>
    </row>
    <row r="226" spans="1:20" ht="20.100000000000001" customHeight="1" x14ac:dyDescent="0.25">
      <c r="A226" s="162">
        <v>220</v>
      </c>
      <c r="B226" s="279" t="str">
        <f>IF('Frais de personnel'!B225="","",'Frais de personnel'!B225)</f>
        <v/>
      </c>
      <c r="C226" s="279" t="str">
        <f>IF('Frais de personnel'!C225="","",'Frais de personnel'!C225)</f>
        <v/>
      </c>
      <c r="D226" s="279" t="str">
        <f>IF('Frais de personnel'!D225="","",'Frais de personnel'!D225)</f>
        <v/>
      </c>
      <c r="E226" s="279" t="str">
        <f>IF('Frais de personnel'!E225="","",'Frais de personnel'!E225)</f>
        <v/>
      </c>
      <c r="F226" s="279" t="str">
        <f>IF('Frais de personnel'!F225="","",'Frais de personnel'!F225)</f>
        <v/>
      </c>
      <c r="G226" s="279" t="str">
        <f>IF('Frais de personnel'!G225="","",'Frais de personnel'!G225)</f>
        <v/>
      </c>
      <c r="H226" s="279" t="str">
        <f>IF('Frais de personnel'!H225="","",'Frais de personnel'!H225)</f>
        <v/>
      </c>
      <c r="I226" s="279" t="str">
        <f>IF('Frais de personnel'!I225="","",'Frais de personnel'!I225)</f>
        <v/>
      </c>
      <c r="J226" s="279" t="str">
        <f>IF('Frais de personnel'!J225="","",'Frais de personnel'!J225)</f>
        <v/>
      </c>
      <c r="K226" s="254"/>
      <c r="L226" s="109"/>
      <c r="M226" s="109"/>
      <c r="N226" s="178" t="str">
        <f t="shared" si="18"/>
        <v/>
      </c>
      <c r="O226" s="259" t="str">
        <f t="shared" si="19"/>
        <v/>
      </c>
      <c r="P226" s="264" t="str">
        <f t="shared" si="23"/>
        <v/>
      </c>
      <c r="Q226" s="179" t="str">
        <f t="shared" si="20"/>
        <v/>
      </c>
      <c r="R226" s="266" t="str">
        <f t="shared" si="21"/>
        <v/>
      </c>
      <c r="S226" s="262" t="str">
        <f t="shared" si="22"/>
        <v/>
      </c>
      <c r="T226" s="119"/>
    </row>
    <row r="227" spans="1:20" ht="20.100000000000001" customHeight="1" x14ac:dyDescent="0.25">
      <c r="A227" s="162">
        <v>221</v>
      </c>
      <c r="B227" s="279" t="str">
        <f>IF('Frais de personnel'!B226="","",'Frais de personnel'!B226)</f>
        <v/>
      </c>
      <c r="C227" s="279" t="str">
        <f>IF('Frais de personnel'!C226="","",'Frais de personnel'!C226)</f>
        <v/>
      </c>
      <c r="D227" s="279" t="str">
        <f>IF('Frais de personnel'!D226="","",'Frais de personnel'!D226)</f>
        <v/>
      </c>
      <c r="E227" s="279" t="str">
        <f>IF('Frais de personnel'!E226="","",'Frais de personnel'!E226)</f>
        <v/>
      </c>
      <c r="F227" s="279" t="str">
        <f>IF('Frais de personnel'!F226="","",'Frais de personnel'!F226)</f>
        <v/>
      </c>
      <c r="G227" s="279" t="str">
        <f>IF('Frais de personnel'!G226="","",'Frais de personnel'!G226)</f>
        <v/>
      </c>
      <c r="H227" s="279" t="str">
        <f>IF('Frais de personnel'!H226="","",'Frais de personnel'!H226)</f>
        <v/>
      </c>
      <c r="I227" s="279" t="str">
        <f>IF('Frais de personnel'!I226="","",'Frais de personnel'!I226)</f>
        <v/>
      </c>
      <c r="J227" s="279" t="str">
        <f>IF('Frais de personnel'!J226="","",'Frais de personnel'!J226)</f>
        <v/>
      </c>
      <c r="K227" s="254"/>
      <c r="L227" s="109"/>
      <c r="M227" s="109"/>
      <c r="N227" s="178" t="str">
        <f t="shared" si="18"/>
        <v/>
      </c>
      <c r="O227" s="259" t="str">
        <f t="shared" si="19"/>
        <v/>
      </c>
      <c r="P227" s="264" t="str">
        <f t="shared" si="23"/>
        <v/>
      </c>
      <c r="Q227" s="179" t="str">
        <f t="shared" si="20"/>
        <v/>
      </c>
      <c r="R227" s="266" t="str">
        <f t="shared" si="21"/>
        <v/>
      </c>
      <c r="S227" s="262" t="str">
        <f t="shared" si="22"/>
        <v/>
      </c>
      <c r="T227" s="119"/>
    </row>
    <row r="228" spans="1:20" ht="20.100000000000001" customHeight="1" x14ac:dyDescent="0.25">
      <c r="A228" s="162">
        <v>222</v>
      </c>
      <c r="B228" s="279" t="str">
        <f>IF('Frais de personnel'!B227="","",'Frais de personnel'!B227)</f>
        <v/>
      </c>
      <c r="C228" s="279" t="str">
        <f>IF('Frais de personnel'!C227="","",'Frais de personnel'!C227)</f>
        <v/>
      </c>
      <c r="D228" s="279" t="str">
        <f>IF('Frais de personnel'!D227="","",'Frais de personnel'!D227)</f>
        <v/>
      </c>
      <c r="E228" s="279" t="str">
        <f>IF('Frais de personnel'!E227="","",'Frais de personnel'!E227)</f>
        <v/>
      </c>
      <c r="F228" s="279" t="str">
        <f>IF('Frais de personnel'!F227="","",'Frais de personnel'!F227)</f>
        <v/>
      </c>
      <c r="G228" s="279" t="str">
        <f>IF('Frais de personnel'!G227="","",'Frais de personnel'!G227)</f>
        <v/>
      </c>
      <c r="H228" s="279" t="str">
        <f>IF('Frais de personnel'!H227="","",'Frais de personnel'!H227)</f>
        <v/>
      </c>
      <c r="I228" s="279" t="str">
        <f>IF('Frais de personnel'!I227="","",'Frais de personnel'!I227)</f>
        <v/>
      </c>
      <c r="J228" s="279" t="str">
        <f>IF('Frais de personnel'!J227="","",'Frais de personnel'!J227)</f>
        <v/>
      </c>
      <c r="K228" s="254"/>
      <c r="L228" s="109"/>
      <c r="M228" s="109"/>
      <c r="N228" s="178" t="str">
        <f t="shared" si="18"/>
        <v/>
      </c>
      <c r="O228" s="259" t="str">
        <f t="shared" si="19"/>
        <v/>
      </c>
      <c r="P228" s="264" t="str">
        <f t="shared" si="23"/>
        <v/>
      </c>
      <c r="Q228" s="179" t="str">
        <f t="shared" si="20"/>
        <v/>
      </c>
      <c r="R228" s="266" t="str">
        <f t="shared" si="21"/>
        <v/>
      </c>
      <c r="S228" s="262" t="str">
        <f t="shared" si="22"/>
        <v/>
      </c>
      <c r="T228" s="119"/>
    </row>
    <row r="229" spans="1:20" ht="20.100000000000001" customHeight="1" x14ac:dyDescent="0.25">
      <c r="A229" s="162">
        <v>223</v>
      </c>
      <c r="B229" s="279" t="str">
        <f>IF('Frais de personnel'!B228="","",'Frais de personnel'!B228)</f>
        <v/>
      </c>
      <c r="C229" s="279" t="str">
        <f>IF('Frais de personnel'!C228="","",'Frais de personnel'!C228)</f>
        <v/>
      </c>
      <c r="D229" s="279" t="str">
        <f>IF('Frais de personnel'!D228="","",'Frais de personnel'!D228)</f>
        <v/>
      </c>
      <c r="E229" s="279" t="str">
        <f>IF('Frais de personnel'!E228="","",'Frais de personnel'!E228)</f>
        <v/>
      </c>
      <c r="F229" s="279" t="str">
        <f>IF('Frais de personnel'!F228="","",'Frais de personnel'!F228)</f>
        <v/>
      </c>
      <c r="G229" s="279" t="str">
        <f>IF('Frais de personnel'!G228="","",'Frais de personnel'!G228)</f>
        <v/>
      </c>
      <c r="H229" s="279" t="str">
        <f>IF('Frais de personnel'!H228="","",'Frais de personnel'!H228)</f>
        <v/>
      </c>
      <c r="I229" s="279" t="str">
        <f>IF('Frais de personnel'!I228="","",'Frais de personnel'!I228)</f>
        <v/>
      </c>
      <c r="J229" s="279" t="str">
        <f>IF('Frais de personnel'!J228="","",'Frais de personnel'!J228)</f>
        <v/>
      </c>
      <c r="K229" s="254"/>
      <c r="L229" s="109"/>
      <c r="M229" s="109"/>
      <c r="N229" s="178" t="str">
        <f t="shared" si="18"/>
        <v/>
      </c>
      <c r="O229" s="259" t="str">
        <f t="shared" si="19"/>
        <v/>
      </c>
      <c r="P229" s="264" t="str">
        <f t="shared" si="23"/>
        <v/>
      </c>
      <c r="Q229" s="179" t="str">
        <f t="shared" si="20"/>
        <v/>
      </c>
      <c r="R229" s="266" t="str">
        <f t="shared" si="21"/>
        <v/>
      </c>
      <c r="S229" s="262" t="str">
        <f t="shared" si="22"/>
        <v/>
      </c>
      <c r="T229" s="119"/>
    </row>
    <row r="230" spans="1:20" ht="20.100000000000001" customHeight="1" x14ac:dyDescent="0.25">
      <c r="A230" s="162">
        <v>224</v>
      </c>
      <c r="B230" s="279" t="str">
        <f>IF('Frais de personnel'!B229="","",'Frais de personnel'!B229)</f>
        <v/>
      </c>
      <c r="C230" s="279" t="str">
        <f>IF('Frais de personnel'!C229="","",'Frais de personnel'!C229)</f>
        <v/>
      </c>
      <c r="D230" s="279" t="str">
        <f>IF('Frais de personnel'!D229="","",'Frais de personnel'!D229)</f>
        <v/>
      </c>
      <c r="E230" s="279" t="str">
        <f>IF('Frais de personnel'!E229="","",'Frais de personnel'!E229)</f>
        <v/>
      </c>
      <c r="F230" s="279" t="str">
        <f>IF('Frais de personnel'!F229="","",'Frais de personnel'!F229)</f>
        <v/>
      </c>
      <c r="G230" s="279" t="str">
        <f>IF('Frais de personnel'!G229="","",'Frais de personnel'!G229)</f>
        <v/>
      </c>
      <c r="H230" s="279" t="str">
        <f>IF('Frais de personnel'!H229="","",'Frais de personnel'!H229)</f>
        <v/>
      </c>
      <c r="I230" s="279" t="str">
        <f>IF('Frais de personnel'!I229="","",'Frais de personnel'!I229)</f>
        <v/>
      </c>
      <c r="J230" s="279" t="str">
        <f>IF('Frais de personnel'!J229="","",'Frais de personnel'!J229)</f>
        <v/>
      </c>
      <c r="K230" s="254"/>
      <c r="L230" s="109"/>
      <c r="M230" s="109"/>
      <c r="N230" s="178" t="str">
        <f t="shared" si="18"/>
        <v/>
      </c>
      <c r="O230" s="259" t="str">
        <f t="shared" si="19"/>
        <v/>
      </c>
      <c r="P230" s="264" t="str">
        <f t="shared" si="23"/>
        <v/>
      </c>
      <c r="Q230" s="179" t="str">
        <f t="shared" si="20"/>
        <v/>
      </c>
      <c r="R230" s="266" t="str">
        <f t="shared" si="21"/>
        <v/>
      </c>
      <c r="S230" s="262" t="str">
        <f t="shared" si="22"/>
        <v/>
      </c>
      <c r="T230" s="119"/>
    </row>
    <row r="231" spans="1:20" ht="20.100000000000001" customHeight="1" x14ac:dyDescent="0.25">
      <c r="A231" s="162">
        <v>225</v>
      </c>
      <c r="B231" s="279" t="str">
        <f>IF('Frais de personnel'!B230="","",'Frais de personnel'!B230)</f>
        <v/>
      </c>
      <c r="C231" s="279" t="str">
        <f>IF('Frais de personnel'!C230="","",'Frais de personnel'!C230)</f>
        <v/>
      </c>
      <c r="D231" s="279" t="str">
        <f>IF('Frais de personnel'!D230="","",'Frais de personnel'!D230)</f>
        <v/>
      </c>
      <c r="E231" s="279" t="str">
        <f>IF('Frais de personnel'!E230="","",'Frais de personnel'!E230)</f>
        <v/>
      </c>
      <c r="F231" s="279" t="str">
        <f>IF('Frais de personnel'!F230="","",'Frais de personnel'!F230)</f>
        <v/>
      </c>
      <c r="G231" s="279" t="str">
        <f>IF('Frais de personnel'!G230="","",'Frais de personnel'!G230)</f>
        <v/>
      </c>
      <c r="H231" s="279" t="str">
        <f>IF('Frais de personnel'!H230="","",'Frais de personnel'!H230)</f>
        <v/>
      </c>
      <c r="I231" s="279" t="str">
        <f>IF('Frais de personnel'!I230="","",'Frais de personnel'!I230)</f>
        <v/>
      </c>
      <c r="J231" s="279" t="str">
        <f>IF('Frais de personnel'!J230="","",'Frais de personnel'!J230)</f>
        <v/>
      </c>
      <c r="K231" s="254"/>
      <c r="L231" s="109"/>
      <c r="M231" s="109"/>
      <c r="N231" s="178" t="str">
        <f t="shared" si="18"/>
        <v/>
      </c>
      <c r="O231" s="259" t="str">
        <f t="shared" si="19"/>
        <v/>
      </c>
      <c r="P231" s="264" t="str">
        <f t="shared" si="23"/>
        <v/>
      </c>
      <c r="Q231" s="179" t="str">
        <f t="shared" si="20"/>
        <v/>
      </c>
      <c r="R231" s="266" t="str">
        <f t="shared" si="21"/>
        <v/>
      </c>
      <c r="S231" s="262" t="str">
        <f t="shared" si="22"/>
        <v/>
      </c>
      <c r="T231" s="119"/>
    </row>
    <row r="232" spans="1:20" ht="20.100000000000001" customHeight="1" x14ac:dyDescent="0.25">
      <c r="A232" s="162">
        <v>226</v>
      </c>
      <c r="B232" s="279" t="str">
        <f>IF('Frais de personnel'!B231="","",'Frais de personnel'!B231)</f>
        <v/>
      </c>
      <c r="C232" s="279" t="str">
        <f>IF('Frais de personnel'!C231="","",'Frais de personnel'!C231)</f>
        <v/>
      </c>
      <c r="D232" s="279" t="str">
        <f>IF('Frais de personnel'!D231="","",'Frais de personnel'!D231)</f>
        <v/>
      </c>
      <c r="E232" s="279" t="str">
        <f>IF('Frais de personnel'!E231="","",'Frais de personnel'!E231)</f>
        <v/>
      </c>
      <c r="F232" s="279" t="str">
        <f>IF('Frais de personnel'!F231="","",'Frais de personnel'!F231)</f>
        <v/>
      </c>
      <c r="G232" s="279" t="str">
        <f>IF('Frais de personnel'!G231="","",'Frais de personnel'!G231)</f>
        <v/>
      </c>
      <c r="H232" s="279" t="str">
        <f>IF('Frais de personnel'!H231="","",'Frais de personnel'!H231)</f>
        <v/>
      </c>
      <c r="I232" s="279" t="str">
        <f>IF('Frais de personnel'!I231="","",'Frais de personnel'!I231)</f>
        <v/>
      </c>
      <c r="J232" s="279" t="str">
        <f>IF('Frais de personnel'!J231="","",'Frais de personnel'!J231)</f>
        <v/>
      </c>
      <c r="K232" s="254"/>
      <c r="L232" s="109"/>
      <c r="M232" s="109"/>
      <c r="N232" s="178" t="str">
        <f t="shared" si="18"/>
        <v/>
      </c>
      <c r="O232" s="259" t="str">
        <f t="shared" si="19"/>
        <v/>
      </c>
      <c r="P232" s="264" t="str">
        <f t="shared" si="23"/>
        <v/>
      </c>
      <c r="Q232" s="179" t="str">
        <f t="shared" si="20"/>
        <v/>
      </c>
      <c r="R232" s="266" t="str">
        <f t="shared" si="21"/>
        <v/>
      </c>
      <c r="S232" s="262" t="str">
        <f t="shared" si="22"/>
        <v/>
      </c>
      <c r="T232" s="119"/>
    </row>
    <row r="233" spans="1:20" ht="20.100000000000001" customHeight="1" x14ac:dyDescent="0.25">
      <c r="A233" s="162">
        <v>227</v>
      </c>
      <c r="B233" s="279" t="str">
        <f>IF('Frais de personnel'!B232="","",'Frais de personnel'!B232)</f>
        <v/>
      </c>
      <c r="C233" s="279" t="str">
        <f>IF('Frais de personnel'!C232="","",'Frais de personnel'!C232)</f>
        <v/>
      </c>
      <c r="D233" s="279" t="str">
        <f>IF('Frais de personnel'!D232="","",'Frais de personnel'!D232)</f>
        <v/>
      </c>
      <c r="E233" s="279" t="str">
        <f>IF('Frais de personnel'!E232="","",'Frais de personnel'!E232)</f>
        <v/>
      </c>
      <c r="F233" s="279" t="str">
        <f>IF('Frais de personnel'!F232="","",'Frais de personnel'!F232)</f>
        <v/>
      </c>
      <c r="G233" s="279" t="str">
        <f>IF('Frais de personnel'!G232="","",'Frais de personnel'!G232)</f>
        <v/>
      </c>
      <c r="H233" s="279" t="str">
        <f>IF('Frais de personnel'!H232="","",'Frais de personnel'!H232)</f>
        <v/>
      </c>
      <c r="I233" s="279" t="str">
        <f>IF('Frais de personnel'!I232="","",'Frais de personnel'!I232)</f>
        <v/>
      </c>
      <c r="J233" s="279" t="str">
        <f>IF('Frais de personnel'!J232="","",'Frais de personnel'!J232)</f>
        <v/>
      </c>
      <c r="K233" s="254"/>
      <c r="L233" s="109"/>
      <c r="M233" s="109"/>
      <c r="N233" s="178" t="str">
        <f t="shared" si="18"/>
        <v/>
      </c>
      <c r="O233" s="259" t="str">
        <f t="shared" si="19"/>
        <v/>
      </c>
      <c r="P233" s="264" t="str">
        <f t="shared" si="23"/>
        <v/>
      </c>
      <c r="Q233" s="179" t="str">
        <f t="shared" si="20"/>
        <v/>
      </c>
      <c r="R233" s="266" t="str">
        <f t="shared" si="21"/>
        <v/>
      </c>
      <c r="S233" s="262" t="str">
        <f t="shared" si="22"/>
        <v/>
      </c>
      <c r="T233" s="119"/>
    </row>
    <row r="234" spans="1:20" ht="20.100000000000001" customHeight="1" x14ac:dyDescent="0.25">
      <c r="A234" s="162">
        <v>228</v>
      </c>
      <c r="B234" s="279" t="str">
        <f>IF('Frais de personnel'!B233="","",'Frais de personnel'!B233)</f>
        <v/>
      </c>
      <c r="C234" s="279" t="str">
        <f>IF('Frais de personnel'!C233="","",'Frais de personnel'!C233)</f>
        <v/>
      </c>
      <c r="D234" s="279" t="str">
        <f>IF('Frais de personnel'!D233="","",'Frais de personnel'!D233)</f>
        <v/>
      </c>
      <c r="E234" s="279" t="str">
        <f>IF('Frais de personnel'!E233="","",'Frais de personnel'!E233)</f>
        <v/>
      </c>
      <c r="F234" s="279" t="str">
        <f>IF('Frais de personnel'!F233="","",'Frais de personnel'!F233)</f>
        <v/>
      </c>
      <c r="G234" s="279" t="str">
        <f>IF('Frais de personnel'!G233="","",'Frais de personnel'!G233)</f>
        <v/>
      </c>
      <c r="H234" s="279" t="str">
        <f>IF('Frais de personnel'!H233="","",'Frais de personnel'!H233)</f>
        <v/>
      </c>
      <c r="I234" s="279" t="str">
        <f>IF('Frais de personnel'!I233="","",'Frais de personnel'!I233)</f>
        <v/>
      </c>
      <c r="J234" s="279" t="str">
        <f>IF('Frais de personnel'!J233="","",'Frais de personnel'!J233)</f>
        <v/>
      </c>
      <c r="K234" s="254"/>
      <c r="L234" s="109"/>
      <c r="M234" s="109"/>
      <c r="N234" s="178" t="str">
        <f t="shared" si="18"/>
        <v/>
      </c>
      <c r="O234" s="259" t="str">
        <f t="shared" si="19"/>
        <v/>
      </c>
      <c r="P234" s="264" t="str">
        <f t="shared" si="23"/>
        <v/>
      </c>
      <c r="Q234" s="179" t="str">
        <f t="shared" si="20"/>
        <v/>
      </c>
      <c r="R234" s="266" t="str">
        <f t="shared" si="21"/>
        <v/>
      </c>
      <c r="S234" s="262" t="str">
        <f t="shared" si="22"/>
        <v/>
      </c>
      <c r="T234" s="119"/>
    </row>
    <row r="235" spans="1:20" ht="20.100000000000001" customHeight="1" x14ac:dyDescent="0.25">
      <c r="A235" s="162">
        <v>229</v>
      </c>
      <c r="B235" s="279" t="str">
        <f>IF('Frais de personnel'!B234="","",'Frais de personnel'!B234)</f>
        <v/>
      </c>
      <c r="C235" s="279" t="str">
        <f>IF('Frais de personnel'!C234="","",'Frais de personnel'!C234)</f>
        <v/>
      </c>
      <c r="D235" s="279" t="str">
        <f>IF('Frais de personnel'!D234="","",'Frais de personnel'!D234)</f>
        <v/>
      </c>
      <c r="E235" s="279" t="str">
        <f>IF('Frais de personnel'!E234="","",'Frais de personnel'!E234)</f>
        <v/>
      </c>
      <c r="F235" s="279" t="str">
        <f>IF('Frais de personnel'!F234="","",'Frais de personnel'!F234)</f>
        <v/>
      </c>
      <c r="G235" s="279" t="str">
        <f>IF('Frais de personnel'!G234="","",'Frais de personnel'!G234)</f>
        <v/>
      </c>
      <c r="H235" s="279" t="str">
        <f>IF('Frais de personnel'!H234="","",'Frais de personnel'!H234)</f>
        <v/>
      </c>
      <c r="I235" s="279" t="str">
        <f>IF('Frais de personnel'!I234="","",'Frais de personnel'!I234)</f>
        <v/>
      </c>
      <c r="J235" s="279" t="str">
        <f>IF('Frais de personnel'!J234="","",'Frais de personnel'!J234)</f>
        <v/>
      </c>
      <c r="K235" s="254"/>
      <c r="L235" s="109"/>
      <c r="M235" s="109"/>
      <c r="N235" s="178" t="str">
        <f t="shared" si="18"/>
        <v/>
      </c>
      <c r="O235" s="259" t="str">
        <f t="shared" si="19"/>
        <v/>
      </c>
      <c r="P235" s="264" t="str">
        <f t="shared" si="23"/>
        <v/>
      </c>
      <c r="Q235" s="179" t="str">
        <f t="shared" si="20"/>
        <v/>
      </c>
      <c r="R235" s="266" t="str">
        <f t="shared" si="21"/>
        <v/>
      </c>
      <c r="S235" s="262" t="str">
        <f t="shared" si="22"/>
        <v/>
      </c>
      <c r="T235" s="119"/>
    </row>
    <row r="236" spans="1:20" ht="20.100000000000001" customHeight="1" x14ac:dyDescent="0.25">
      <c r="A236" s="162">
        <v>230</v>
      </c>
      <c r="B236" s="279" t="str">
        <f>IF('Frais de personnel'!B235="","",'Frais de personnel'!B235)</f>
        <v/>
      </c>
      <c r="C236" s="279" t="str">
        <f>IF('Frais de personnel'!C235="","",'Frais de personnel'!C235)</f>
        <v/>
      </c>
      <c r="D236" s="279" t="str">
        <f>IF('Frais de personnel'!D235="","",'Frais de personnel'!D235)</f>
        <v/>
      </c>
      <c r="E236" s="279" t="str">
        <f>IF('Frais de personnel'!E235="","",'Frais de personnel'!E235)</f>
        <v/>
      </c>
      <c r="F236" s="279" t="str">
        <f>IF('Frais de personnel'!F235="","",'Frais de personnel'!F235)</f>
        <v/>
      </c>
      <c r="G236" s="279" t="str">
        <f>IF('Frais de personnel'!G235="","",'Frais de personnel'!G235)</f>
        <v/>
      </c>
      <c r="H236" s="279" t="str">
        <f>IF('Frais de personnel'!H235="","",'Frais de personnel'!H235)</f>
        <v/>
      </c>
      <c r="I236" s="279" t="str">
        <f>IF('Frais de personnel'!I235="","",'Frais de personnel'!I235)</f>
        <v/>
      </c>
      <c r="J236" s="279" t="str">
        <f>IF('Frais de personnel'!J235="","",'Frais de personnel'!J235)</f>
        <v/>
      </c>
      <c r="K236" s="254"/>
      <c r="L236" s="109"/>
      <c r="M236" s="109"/>
      <c r="N236" s="178" t="str">
        <f t="shared" si="18"/>
        <v/>
      </c>
      <c r="O236" s="259" t="str">
        <f t="shared" si="19"/>
        <v/>
      </c>
      <c r="P236" s="264" t="str">
        <f t="shared" si="23"/>
        <v/>
      </c>
      <c r="Q236" s="179" t="str">
        <f t="shared" si="20"/>
        <v/>
      </c>
      <c r="R236" s="266" t="str">
        <f t="shared" si="21"/>
        <v/>
      </c>
      <c r="S236" s="262" t="str">
        <f t="shared" si="22"/>
        <v/>
      </c>
      <c r="T236" s="119"/>
    </row>
    <row r="237" spans="1:20" ht="20.100000000000001" customHeight="1" x14ac:dyDescent="0.25">
      <c r="A237" s="162">
        <v>231</v>
      </c>
      <c r="B237" s="279" t="str">
        <f>IF('Frais de personnel'!B236="","",'Frais de personnel'!B236)</f>
        <v/>
      </c>
      <c r="C237" s="279" t="str">
        <f>IF('Frais de personnel'!C236="","",'Frais de personnel'!C236)</f>
        <v/>
      </c>
      <c r="D237" s="279" t="str">
        <f>IF('Frais de personnel'!D236="","",'Frais de personnel'!D236)</f>
        <v/>
      </c>
      <c r="E237" s="279" t="str">
        <f>IF('Frais de personnel'!E236="","",'Frais de personnel'!E236)</f>
        <v/>
      </c>
      <c r="F237" s="279" t="str">
        <f>IF('Frais de personnel'!F236="","",'Frais de personnel'!F236)</f>
        <v/>
      </c>
      <c r="G237" s="279" t="str">
        <f>IF('Frais de personnel'!G236="","",'Frais de personnel'!G236)</f>
        <v/>
      </c>
      <c r="H237" s="279" t="str">
        <f>IF('Frais de personnel'!H236="","",'Frais de personnel'!H236)</f>
        <v/>
      </c>
      <c r="I237" s="279" t="str">
        <f>IF('Frais de personnel'!I236="","",'Frais de personnel'!I236)</f>
        <v/>
      </c>
      <c r="J237" s="279" t="str">
        <f>IF('Frais de personnel'!J236="","",'Frais de personnel'!J236)</f>
        <v/>
      </c>
      <c r="K237" s="254"/>
      <c r="L237" s="109"/>
      <c r="M237" s="109"/>
      <c r="N237" s="178" t="str">
        <f t="shared" si="18"/>
        <v/>
      </c>
      <c r="O237" s="259" t="str">
        <f t="shared" si="19"/>
        <v/>
      </c>
      <c r="P237" s="264" t="str">
        <f t="shared" si="23"/>
        <v/>
      </c>
      <c r="Q237" s="179" t="str">
        <f t="shared" si="20"/>
        <v/>
      </c>
      <c r="R237" s="266" t="str">
        <f t="shared" si="21"/>
        <v/>
      </c>
      <c r="S237" s="262" t="str">
        <f t="shared" si="22"/>
        <v/>
      </c>
      <c r="T237" s="119"/>
    </row>
    <row r="238" spans="1:20" ht="20.100000000000001" customHeight="1" x14ac:dyDescent="0.25">
      <c r="A238" s="162">
        <v>232</v>
      </c>
      <c r="B238" s="279" t="str">
        <f>IF('Frais de personnel'!B237="","",'Frais de personnel'!B237)</f>
        <v/>
      </c>
      <c r="C238" s="279" t="str">
        <f>IF('Frais de personnel'!C237="","",'Frais de personnel'!C237)</f>
        <v/>
      </c>
      <c r="D238" s="279" t="str">
        <f>IF('Frais de personnel'!D237="","",'Frais de personnel'!D237)</f>
        <v/>
      </c>
      <c r="E238" s="279" t="str">
        <f>IF('Frais de personnel'!E237="","",'Frais de personnel'!E237)</f>
        <v/>
      </c>
      <c r="F238" s="279" t="str">
        <f>IF('Frais de personnel'!F237="","",'Frais de personnel'!F237)</f>
        <v/>
      </c>
      <c r="G238" s="279" t="str">
        <f>IF('Frais de personnel'!G237="","",'Frais de personnel'!G237)</f>
        <v/>
      </c>
      <c r="H238" s="279" t="str">
        <f>IF('Frais de personnel'!H237="","",'Frais de personnel'!H237)</f>
        <v/>
      </c>
      <c r="I238" s="279" t="str">
        <f>IF('Frais de personnel'!I237="","",'Frais de personnel'!I237)</f>
        <v/>
      </c>
      <c r="J238" s="279" t="str">
        <f>IF('Frais de personnel'!J237="","",'Frais de personnel'!J237)</f>
        <v/>
      </c>
      <c r="K238" s="254"/>
      <c r="L238" s="109"/>
      <c r="M238" s="109"/>
      <c r="N238" s="178" t="str">
        <f t="shared" si="18"/>
        <v/>
      </c>
      <c r="O238" s="259" t="str">
        <f t="shared" si="19"/>
        <v/>
      </c>
      <c r="P238" s="264" t="str">
        <f t="shared" si="23"/>
        <v/>
      </c>
      <c r="Q238" s="179" t="str">
        <f t="shared" si="20"/>
        <v/>
      </c>
      <c r="R238" s="266" t="str">
        <f t="shared" si="21"/>
        <v/>
      </c>
      <c r="S238" s="262" t="str">
        <f t="shared" si="22"/>
        <v/>
      </c>
      <c r="T238" s="119"/>
    </row>
    <row r="239" spans="1:20" ht="20.100000000000001" customHeight="1" x14ac:dyDescent="0.25">
      <c r="A239" s="162">
        <v>233</v>
      </c>
      <c r="B239" s="279" t="str">
        <f>IF('Frais de personnel'!B238="","",'Frais de personnel'!B238)</f>
        <v/>
      </c>
      <c r="C239" s="279" t="str">
        <f>IF('Frais de personnel'!C238="","",'Frais de personnel'!C238)</f>
        <v/>
      </c>
      <c r="D239" s="279" t="str">
        <f>IF('Frais de personnel'!D238="","",'Frais de personnel'!D238)</f>
        <v/>
      </c>
      <c r="E239" s="279" t="str">
        <f>IF('Frais de personnel'!E238="","",'Frais de personnel'!E238)</f>
        <v/>
      </c>
      <c r="F239" s="279" t="str">
        <f>IF('Frais de personnel'!F238="","",'Frais de personnel'!F238)</f>
        <v/>
      </c>
      <c r="G239" s="279" t="str">
        <f>IF('Frais de personnel'!G238="","",'Frais de personnel'!G238)</f>
        <v/>
      </c>
      <c r="H239" s="279" t="str">
        <f>IF('Frais de personnel'!H238="","",'Frais de personnel'!H238)</f>
        <v/>
      </c>
      <c r="I239" s="279" t="str">
        <f>IF('Frais de personnel'!I238="","",'Frais de personnel'!I238)</f>
        <v/>
      </c>
      <c r="J239" s="279" t="str">
        <f>IF('Frais de personnel'!J238="","",'Frais de personnel'!J238)</f>
        <v/>
      </c>
      <c r="K239" s="254"/>
      <c r="L239" s="109"/>
      <c r="M239" s="109"/>
      <c r="N239" s="178" t="str">
        <f t="shared" si="18"/>
        <v/>
      </c>
      <c r="O239" s="259" t="str">
        <f t="shared" si="19"/>
        <v/>
      </c>
      <c r="P239" s="264" t="str">
        <f t="shared" si="23"/>
        <v/>
      </c>
      <c r="Q239" s="179" t="str">
        <f t="shared" si="20"/>
        <v/>
      </c>
      <c r="R239" s="266" t="str">
        <f t="shared" si="21"/>
        <v/>
      </c>
      <c r="S239" s="262" t="str">
        <f t="shared" si="22"/>
        <v/>
      </c>
      <c r="T239" s="119"/>
    </row>
    <row r="240" spans="1:20" ht="20.100000000000001" customHeight="1" x14ac:dyDescent="0.25">
      <c r="A240" s="162">
        <v>234</v>
      </c>
      <c r="B240" s="279" t="str">
        <f>IF('Frais de personnel'!B239="","",'Frais de personnel'!B239)</f>
        <v/>
      </c>
      <c r="C240" s="279" t="str">
        <f>IF('Frais de personnel'!C239="","",'Frais de personnel'!C239)</f>
        <v/>
      </c>
      <c r="D240" s="279" t="str">
        <f>IF('Frais de personnel'!D239="","",'Frais de personnel'!D239)</f>
        <v/>
      </c>
      <c r="E240" s="279" t="str">
        <f>IF('Frais de personnel'!E239="","",'Frais de personnel'!E239)</f>
        <v/>
      </c>
      <c r="F240" s="279" t="str">
        <f>IF('Frais de personnel'!F239="","",'Frais de personnel'!F239)</f>
        <v/>
      </c>
      <c r="G240" s="279" t="str">
        <f>IF('Frais de personnel'!G239="","",'Frais de personnel'!G239)</f>
        <v/>
      </c>
      <c r="H240" s="279" t="str">
        <f>IF('Frais de personnel'!H239="","",'Frais de personnel'!H239)</f>
        <v/>
      </c>
      <c r="I240" s="279" t="str">
        <f>IF('Frais de personnel'!I239="","",'Frais de personnel'!I239)</f>
        <v/>
      </c>
      <c r="J240" s="279" t="str">
        <f>IF('Frais de personnel'!J239="","",'Frais de personnel'!J239)</f>
        <v/>
      </c>
      <c r="K240" s="254"/>
      <c r="L240" s="109"/>
      <c r="M240" s="109"/>
      <c r="N240" s="178" t="str">
        <f t="shared" si="18"/>
        <v/>
      </c>
      <c r="O240" s="259" t="str">
        <f t="shared" si="19"/>
        <v/>
      </c>
      <c r="P240" s="264" t="str">
        <f t="shared" si="23"/>
        <v/>
      </c>
      <c r="Q240" s="179" t="str">
        <f t="shared" si="20"/>
        <v/>
      </c>
      <c r="R240" s="266" t="str">
        <f t="shared" si="21"/>
        <v/>
      </c>
      <c r="S240" s="262" t="str">
        <f t="shared" si="22"/>
        <v/>
      </c>
      <c r="T240" s="119"/>
    </row>
    <row r="241" spans="1:20" ht="20.100000000000001" customHeight="1" x14ac:dyDescent="0.25">
      <c r="A241" s="162">
        <v>235</v>
      </c>
      <c r="B241" s="279" t="str">
        <f>IF('Frais de personnel'!B240="","",'Frais de personnel'!B240)</f>
        <v/>
      </c>
      <c r="C241" s="279" t="str">
        <f>IF('Frais de personnel'!C240="","",'Frais de personnel'!C240)</f>
        <v/>
      </c>
      <c r="D241" s="279" t="str">
        <f>IF('Frais de personnel'!D240="","",'Frais de personnel'!D240)</f>
        <v/>
      </c>
      <c r="E241" s="279" t="str">
        <f>IF('Frais de personnel'!E240="","",'Frais de personnel'!E240)</f>
        <v/>
      </c>
      <c r="F241" s="279" t="str">
        <f>IF('Frais de personnel'!F240="","",'Frais de personnel'!F240)</f>
        <v/>
      </c>
      <c r="G241" s="279" t="str">
        <f>IF('Frais de personnel'!G240="","",'Frais de personnel'!G240)</f>
        <v/>
      </c>
      <c r="H241" s="279" t="str">
        <f>IF('Frais de personnel'!H240="","",'Frais de personnel'!H240)</f>
        <v/>
      </c>
      <c r="I241" s="279" t="str">
        <f>IF('Frais de personnel'!I240="","",'Frais de personnel'!I240)</f>
        <v/>
      </c>
      <c r="J241" s="279" t="str">
        <f>IF('Frais de personnel'!J240="","",'Frais de personnel'!J240)</f>
        <v/>
      </c>
      <c r="K241" s="254"/>
      <c r="L241" s="109"/>
      <c r="M241" s="109"/>
      <c r="N241" s="178" t="str">
        <f t="shared" si="18"/>
        <v/>
      </c>
      <c r="O241" s="259" t="str">
        <f t="shared" si="19"/>
        <v/>
      </c>
      <c r="P241" s="264" t="str">
        <f t="shared" si="23"/>
        <v/>
      </c>
      <c r="Q241" s="179" t="str">
        <f t="shared" si="20"/>
        <v/>
      </c>
      <c r="R241" s="266" t="str">
        <f t="shared" si="21"/>
        <v/>
      </c>
      <c r="S241" s="262" t="str">
        <f t="shared" si="22"/>
        <v/>
      </c>
      <c r="T241" s="119"/>
    </row>
    <row r="242" spans="1:20" ht="20.100000000000001" customHeight="1" x14ac:dyDescent="0.25">
      <c r="A242" s="162">
        <v>236</v>
      </c>
      <c r="B242" s="279" t="str">
        <f>IF('Frais de personnel'!B241="","",'Frais de personnel'!B241)</f>
        <v/>
      </c>
      <c r="C242" s="279" t="str">
        <f>IF('Frais de personnel'!C241="","",'Frais de personnel'!C241)</f>
        <v/>
      </c>
      <c r="D242" s="279" t="str">
        <f>IF('Frais de personnel'!D241="","",'Frais de personnel'!D241)</f>
        <v/>
      </c>
      <c r="E242" s="279" t="str">
        <f>IF('Frais de personnel'!E241="","",'Frais de personnel'!E241)</f>
        <v/>
      </c>
      <c r="F242" s="279" t="str">
        <f>IF('Frais de personnel'!F241="","",'Frais de personnel'!F241)</f>
        <v/>
      </c>
      <c r="G242" s="279" t="str">
        <f>IF('Frais de personnel'!G241="","",'Frais de personnel'!G241)</f>
        <v/>
      </c>
      <c r="H242" s="279" t="str">
        <f>IF('Frais de personnel'!H241="","",'Frais de personnel'!H241)</f>
        <v/>
      </c>
      <c r="I242" s="279" t="str">
        <f>IF('Frais de personnel'!I241="","",'Frais de personnel'!I241)</f>
        <v/>
      </c>
      <c r="J242" s="279" t="str">
        <f>IF('Frais de personnel'!J241="","",'Frais de personnel'!J241)</f>
        <v/>
      </c>
      <c r="K242" s="254"/>
      <c r="L242" s="109"/>
      <c r="M242" s="109"/>
      <c r="N242" s="178" t="str">
        <f t="shared" si="18"/>
        <v/>
      </c>
      <c r="O242" s="259" t="str">
        <f t="shared" si="19"/>
        <v/>
      </c>
      <c r="P242" s="264" t="str">
        <f t="shared" si="23"/>
        <v/>
      </c>
      <c r="Q242" s="179" t="str">
        <f t="shared" si="20"/>
        <v/>
      </c>
      <c r="R242" s="266" t="str">
        <f t="shared" si="21"/>
        <v/>
      </c>
      <c r="S242" s="262" t="str">
        <f t="shared" si="22"/>
        <v/>
      </c>
      <c r="T242" s="119"/>
    </row>
    <row r="243" spans="1:20" ht="20.100000000000001" customHeight="1" x14ac:dyDescent="0.25">
      <c r="A243" s="162">
        <v>237</v>
      </c>
      <c r="B243" s="279" t="str">
        <f>IF('Frais de personnel'!B242="","",'Frais de personnel'!B242)</f>
        <v/>
      </c>
      <c r="C243" s="279" t="str">
        <f>IF('Frais de personnel'!C242="","",'Frais de personnel'!C242)</f>
        <v/>
      </c>
      <c r="D243" s="279" t="str">
        <f>IF('Frais de personnel'!D242="","",'Frais de personnel'!D242)</f>
        <v/>
      </c>
      <c r="E243" s="279" t="str">
        <f>IF('Frais de personnel'!E242="","",'Frais de personnel'!E242)</f>
        <v/>
      </c>
      <c r="F243" s="279" t="str">
        <f>IF('Frais de personnel'!F242="","",'Frais de personnel'!F242)</f>
        <v/>
      </c>
      <c r="G243" s="279" t="str">
        <f>IF('Frais de personnel'!G242="","",'Frais de personnel'!G242)</f>
        <v/>
      </c>
      <c r="H243" s="279" t="str">
        <f>IF('Frais de personnel'!H242="","",'Frais de personnel'!H242)</f>
        <v/>
      </c>
      <c r="I243" s="279" t="str">
        <f>IF('Frais de personnel'!I242="","",'Frais de personnel'!I242)</f>
        <v/>
      </c>
      <c r="J243" s="279" t="str">
        <f>IF('Frais de personnel'!J242="","",'Frais de personnel'!J242)</f>
        <v/>
      </c>
      <c r="K243" s="254"/>
      <c r="L243" s="109"/>
      <c r="M243" s="109"/>
      <c r="N243" s="178" t="str">
        <f t="shared" si="18"/>
        <v/>
      </c>
      <c r="O243" s="259" t="str">
        <f t="shared" si="19"/>
        <v/>
      </c>
      <c r="P243" s="264" t="str">
        <f t="shared" si="23"/>
        <v/>
      </c>
      <c r="Q243" s="179" t="str">
        <f t="shared" si="20"/>
        <v/>
      </c>
      <c r="R243" s="266" t="str">
        <f t="shared" si="21"/>
        <v/>
      </c>
      <c r="S243" s="262" t="str">
        <f t="shared" si="22"/>
        <v/>
      </c>
      <c r="T243" s="119"/>
    </row>
    <row r="244" spans="1:20" ht="20.100000000000001" customHeight="1" x14ac:dyDescent="0.25">
      <c r="A244" s="162">
        <v>238</v>
      </c>
      <c r="B244" s="279" t="str">
        <f>IF('Frais de personnel'!B243="","",'Frais de personnel'!B243)</f>
        <v/>
      </c>
      <c r="C244" s="279" t="str">
        <f>IF('Frais de personnel'!C243="","",'Frais de personnel'!C243)</f>
        <v/>
      </c>
      <c r="D244" s="279" t="str">
        <f>IF('Frais de personnel'!D243="","",'Frais de personnel'!D243)</f>
        <v/>
      </c>
      <c r="E244" s="279" t="str">
        <f>IF('Frais de personnel'!E243="","",'Frais de personnel'!E243)</f>
        <v/>
      </c>
      <c r="F244" s="279" t="str">
        <f>IF('Frais de personnel'!F243="","",'Frais de personnel'!F243)</f>
        <v/>
      </c>
      <c r="G244" s="279" t="str">
        <f>IF('Frais de personnel'!G243="","",'Frais de personnel'!G243)</f>
        <v/>
      </c>
      <c r="H244" s="279" t="str">
        <f>IF('Frais de personnel'!H243="","",'Frais de personnel'!H243)</f>
        <v/>
      </c>
      <c r="I244" s="279" t="str">
        <f>IF('Frais de personnel'!I243="","",'Frais de personnel'!I243)</f>
        <v/>
      </c>
      <c r="J244" s="279" t="str">
        <f>IF('Frais de personnel'!J243="","",'Frais de personnel'!J243)</f>
        <v/>
      </c>
      <c r="K244" s="254"/>
      <c r="L244" s="109"/>
      <c r="M244" s="109"/>
      <c r="N244" s="178" t="str">
        <f t="shared" si="18"/>
        <v/>
      </c>
      <c r="O244" s="259" t="str">
        <f t="shared" si="19"/>
        <v/>
      </c>
      <c r="P244" s="264" t="str">
        <f t="shared" si="23"/>
        <v/>
      </c>
      <c r="Q244" s="179" t="str">
        <f t="shared" si="20"/>
        <v/>
      </c>
      <c r="R244" s="266" t="str">
        <f t="shared" si="21"/>
        <v/>
      </c>
      <c r="S244" s="262" t="str">
        <f t="shared" si="22"/>
        <v/>
      </c>
      <c r="T244" s="119"/>
    </row>
    <row r="245" spans="1:20" ht="20.100000000000001" customHeight="1" x14ac:dyDescent="0.25">
      <c r="A245" s="162">
        <v>239</v>
      </c>
      <c r="B245" s="279" t="str">
        <f>IF('Frais de personnel'!B244="","",'Frais de personnel'!B244)</f>
        <v/>
      </c>
      <c r="C245" s="279" t="str">
        <f>IF('Frais de personnel'!C244="","",'Frais de personnel'!C244)</f>
        <v/>
      </c>
      <c r="D245" s="279" t="str">
        <f>IF('Frais de personnel'!D244="","",'Frais de personnel'!D244)</f>
        <v/>
      </c>
      <c r="E245" s="279" t="str">
        <f>IF('Frais de personnel'!E244="","",'Frais de personnel'!E244)</f>
        <v/>
      </c>
      <c r="F245" s="279" t="str">
        <f>IF('Frais de personnel'!F244="","",'Frais de personnel'!F244)</f>
        <v/>
      </c>
      <c r="G245" s="279" t="str">
        <f>IF('Frais de personnel'!G244="","",'Frais de personnel'!G244)</f>
        <v/>
      </c>
      <c r="H245" s="279" t="str">
        <f>IF('Frais de personnel'!H244="","",'Frais de personnel'!H244)</f>
        <v/>
      </c>
      <c r="I245" s="279" t="str">
        <f>IF('Frais de personnel'!I244="","",'Frais de personnel'!I244)</f>
        <v/>
      </c>
      <c r="J245" s="279" t="str">
        <f>IF('Frais de personnel'!J244="","",'Frais de personnel'!J244)</f>
        <v/>
      </c>
      <c r="K245" s="254"/>
      <c r="L245" s="109"/>
      <c r="M245" s="109"/>
      <c r="N245" s="178" t="str">
        <f t="shared" si="18"/>
        <v/>
      </c>
      <c r="O245" s="259" t="str">
        <f t="shared" si="19"/>
        <v/>
      </c>
      <c r="P245" s="264" t="str">
        <f t="shared" si="23"/>
        <v/>
      </c>
      <c r="Q245" s="179" t="str">
        <f t="shared" si="20"/>
        <v/>
      </c>
      <c r="R245" s="266" t="str">
        <f t="shared" si="21"/>
        <v/>
      </c>
      <c r="S245" s="262" t="str">
        <f t="shared" si="22"/>
        <v/>
      </c>
      <c r="T245" s="119"/>
    </row>
    <row r="246" spans="1:20" ht="20.100000000000001" customHeight="1" x14ac:dyDescent="0.25">
      <c r="A246" s="162">
        <v>240</v>
      </c>
      <c r="B246" s="279" t="str">
        <f>IF('Frais de personnel'!B245="","",'Frais de personnel'!B245)</f>
        <v/>
      </c>
      <c r="C246" s="279" t="str">
        <f>IF('Frais de personnel'!C245="","",'Frais de personnel'!C245)</f>
        <v/>
      </c>
      <c r="D246" s="279" t="str">
        <f>IF('Frais de personnel'!D245="","",'Frais de personnel'!D245)</f>
        <v/>
      </c>
      <c r="E246" s="279" t="str">
        <f>IF('Frais de personnel'!E245="","",'Frais de personnel'!E245)</f>
        <v/>
      </c>
      <c r="F246" s="279" t="str">
        <f>IF('Frais de personnel'!F245="","",'Frais de personnel'!F245)</f>
        <v/>
      </c>
      <c r="G246" s="279" t="str">
        <f>IF('Frais de personnel'!G245="","",'Frais de personnel'!G245)</f>
        <v/>
      </c>
      <c r="H246" s="279" t="str">
        <f>IF('Frais de personnel'!H245="","",'Frais de personnel'!H245)</f>
        <v/>
      </c>
      <c r="I246" s="279" t="str">
        <f>IF('Frais de personnel'!I245="","",'Frais de personnel'!I245)</f>
        <v/>
      </c>
      <c r="J246" s="279" t="str">
        <f>IF('Frais de personnel'!J245="","",'Frais de personnel'!J245)</f>
        <v/>
      </c>
      <c r="K246" s="254"/>
      <c r="L246" s="109"/>
      <c r="M246" s="109"/>
      <c r="N246" s="178" t="str">
        <f t="shared" si="18"/>
        <v/>
      </c>
      <c r="O246" s="259" t="str">
        <f t="shared" si="19"/>
        <v/>
      </c>
      <c r="P246" s="264" t="str">
        <f t="shared" si="23"/>
        <v/>
      </c>
      <c r="Q246" s="179" t="str">
        <f t="shared" si="20"/>
        <v/>
      </c>
      <c r="R246" s="266" t="str">
        <f t="shared" si="21"/>
        <v/>
      </c>
      <c r="S246" s="262" t="str">
        <f t="shared" si="22"/>
        <v/>
      </c>
      <c r="T246" s="119"/>
    </row>
    <row r="247" spans="1:20" ht="20.100000000000001" customHeight="1" x14ac:dyDescent="0.25">
      <c r="A247" s="162">
        <v>241</v>
      </c>
      <c r="B247" s="279" t="str">
        <f>IF('Frais de personnel'!B246="","",'Frais de personnel'!B246)</f>
        <v/>
      </c>
      <c r="C247" s="279" t="str">
        <f>IF('Frais de personnel'!C246="","",'Frais de personnel'!C246)</f>
        <v/>
      </c>
      <c r="D247" s="279" t="str">
        <f>IF('Frais de personnel'!D246="","",'Frais de personnel'!D246)</f>
        <v/>
      </c>
      <c r="E247" s="279" t="str">
        <f>IF('Frais de personnel'!E246="","",'Frais de personnel'!E246)</f>
        <v/>
      </c>
      <c r="F247" s="279" t="str">
        <f>IF('Frais de personnel'!F246="","",'Frais de personnel'!F246)</f>
        <v/>
      </c>
      <c r="G247" s="279" t="str">
        <f>IF('Frais de personnel'!G246="","",'Frais de personnel'!G246)</f>
        <v/>
      </c>
      <c r="H247" s="279" t="str">
        <f>IF('Frais de personnel'!H246="","",'Frais de personnel'!H246)</f>
        <v/>
      </c>
      <c r="I247" s="279" t="str">
        <f>IF('Frais de personnel'!I246="","",'Frais de personnel'!I246)</f>
        <v/>
      </c>
      <c r="J247" s="279" t="str">
        <f>IF('Frais de personnel'!J246="","",'Frais de personnel'!J246)</f>
        <v/>
      </c>
      <c r="K247" s="254"/>
      <c r="L247" s="109"/>
      <c r="M247" s="109"/>
      <c r="N247" s="178" t="str">
        <f t="shared" si="18"/>
        <v/>
      </c>
      <c r="O247" s="259" t="str">
        <f t="shared" si="19"/>
        <v/>
      </c>
      <c r="P247" s="264" t="str">
        <f t="shared" si="23"/>
        <v/>
      </c>
      <c r="Q247" s="179" t="str">
        <f t="shared" si="20"/>
        <v/>
      </c>
      <c r="R247" s="266" t="str">
        <f t="shared" si="21"/>
        <v/>
      </c>
      <c r="S247" s="262" t="str">
        <f t="shared" si="22"/>
        <v/>
      </c>
      <c r="T247" s="119"/>
    </row>
    <row r="248" spans="1:20" ht="20.100000000000001" customHeight="1" x14ac:dyDescent="0.25">
      <c r="A248" s="162">
        <v>242</v>
      </c>
      <c r="B248" s="279" t="str">
        <f>IF('Frais de personnel'!B247="","",'Frais de personnel'!B247)</f>
        <v/>
      </c>
      <c r="C248" s="279" t="str">
        <f>IF('Frais de personnel'!C247="","",'Frais de personnel'!C247)</f>
        <v/>
      </c>
      <c r="D248" s="279" t="str">
        <f>IF('Frais de personnel'!D247="","",'Frais de personnel'!D247)</f>
        <v/>
      </c>
      <c r="E248" s="279" t="str">
        <f>IF('Frais de personnel'!E247="","",'Frais de personnel'!E247)</f>
        <v/>
      </c>
      <c r="F248" s="279" t="str">
        <f>IF('Frais de personnel'!F247="","",'Frais de personnel'!F247)</f>
        <v/>
      </c>
      <c r="G248" s="279" t="str">
        <f>IF('Frais de personnel'!G247="","",'Frais de personnel'!G247)</f>
        <v/>
      </c>
      <c r="H248" s="279" t="str">
        <f>IF('Frais de personnel'!H247="","",'Frais de personnel'!H247)</f>
        <v/>
      </c>
      <c r="I248" s="279" t="str">
        <f>IF('Frais de personnel'!I247="","",'Frais de personnel'!I247)</f>
        <v/>
      </c>
      <c r="J248" s="279" t="str">
        <f>IF('Frais de personnel'!J247="","",'Frais de personnel'!J247)</f>
        <v/>
      </c>
      <c r="K248" s="254"/>
      <c r="L248" s="109"/>
      <c r="M248" s="109"/>
      <c r="N248" s="178" t="str">
        <f t="shared" si="18"/>
        <v/>
      </c>
      <c r="O248" s="259" t="str">
        <f t="shared" si="19"/>
        <v/>
      </c>
      <c r="P248" s="264" t="str">
        <f t="shared" si="23"/>
        <v/>
      </c>
      <c r="Q248" s="179" t="str">
        <f t="shared" si="20"/>
        <v/>
      </c>
      <c r="R248" s="266" t="str">
        <f t="shared" si="21"/>
        <v/>
      </c>
      <c r="S248" s="262" t="str">
        <f t="shared" si="22"/>
        <v/>
      </c>
      <c r="T248" s="119"/>
    </row>
    <row r="249" spans="1:20" ht="20.100000000000001" customHeight="1" x14ac:dyDescent="0.25">
      <c r="A249" s="162">
        <v>243</v>
      </c>
      <c r="B249" s="279" t="str">
        <f>IF('Frais de personnel'!B248="","",'Frais de personnel'!B248)</f>
        <v/>
      </c>
      <c r="C249" s="279" t="str">
        <f>IF('Frais de personnel'!C248="","",'Frais de personnel'!C248)</f>
        <v/>
      </c>
      <c r="D249" s="279" t="str">
        <f>IF('Frais de personnel'!D248="","",'Frais de personnel'!D248)</f>
        <v/>
      </c>
      <c r="E249" s="279" t="str">
        <f>IF('Frais de personnel'!E248="","",'Frais de personnel'!E248)</f>
        <v/>
      </c>
      <c r="F249" s="279" t="str">
        <f>IF('Frais de personnel'!F248="","",'Frais de personnel'!F248)</f>
        <v/>
      </c>
      <c r="G249" s="279" t="str">
        <f>IF('Frais de personnel'!G248="","",'Frais de personnel'!G248)</f>
        <v/>
      </c>
      <c r="H249" s="279" t="str">
        <f>IF('Frais de personnel'!H248="","",'Frais de personnel'!H248)</f>
        <v/>
      </c>
      <c r="I249" s="279" t="str">
        <f>IF('Frais de personnel'!I248="","",'Frais de personnel'!I248)</f>
        <v/>
      </c>
      <c r="J249" s="279" t="str">
        <f>IF('Frais de personnel'!J248="","",'Frais de personnel'!J248)</f>
        <v/>
      </c>
      <c r="K249" s="254"/>
      <c r="L249" s="109"/>
      <c r="M249" s="109"/>
      <c r="N249" s="178" t="str">
        <f t="shared" si="18"/>
        <v/>
      </c>
      <c r="O249" s="259" t="str">
        <f t="shared" si="19"/>
        <v/>
      </c>
      <c r="P249" s="264" t="str">
        <f t="shared" si="23"/>
        <v/>
      </c>
      <c r="Q249" s="179" t="str">
        <f t="shared" si="20"/>
        <v/>
      </c>
      <c r="R249" s="266" t="str">
        <f t="shared" si="21"/>
        <v/>
      </c>
      <c r="S249" s="262" t="str">
        <f t="shared" si="22"/>
        <v/>
      </c>
      <c r="T249" s="119"/>
    </row>
    <row r="250" spans="1:20" ht="20.100000000000001" customHeight="1" x14ac:dyDescent="0.25">
      <c r="A250" s="162">
        <v>244</v>
      </c>
      <c r="B250" s="279" t="str">
        <f>IF('Frais de personnel'!B249="","",'Frais de personnel'!B249)</f>
        <v/>
      </c>
      <c r="C250" s="279" t="str">
        <f>IF('Frais de personnel'!C249="","",'Frais de personnel'!C249)</f>
        <v/>
      </c>
      <c r="D250" s="279" t="str">
        <f>IF('Frais de personnel'!D249="","",'Frais de personnel'!D249)</f>
        <v/>
      </c>
      <c r="E250" s="279" t="str">
        <f>IF('Frais de personnel'!E249="","",'Frais de personnel'!E249)</f>
        <v/>
      </c>
      <c r="F250" s="279" t="str">
        <f>IF('Frais de personnel'!F249="","",'Frais de personnel'!F249)</f>
        <v/>
      </c>
      <c r="G250" s="279" t="str">
        <f>IF('Frais de personnel'!G249="","",'Frais de personnel'!G249)</f>
        <v/>
      </c>
      <c r="H250" s="279" t="str">
        <f>IF('Frais de personnel'!H249="","",'Frais de personnel'!H249)</f>
        <v/>
      </c>
      <c r="I250" s="279" t="str">
        <f>IF('Frais de personnel'!I249="","",'Frais de personnel'!I249)</f>
        <v/>
      </c>
      <c r="J250" s="279" t="str">
        <f>IF('Frais de personnel'!J249="","",'Frais de personnel'!J249)</f>
        <v/>
      </c>
      <c r="K250" s="254"/>
      <c r="L250" s="109"/>
      <c r="M250" s="109"/>
      <c r="N250" s="178" t="str">
        <f t="shared" si="18"/>
        <v/>
      </c>
      <c r="O250" s="259" t="str">
        <f t="shared" si="19"/>
        <v/>
      </c>
      <c r="P250" s="264" t="str">
        <f t="shared" si="23"/>
        <v/>
      </c>
      <c r="Q250" s="179" t="str">
        <f t="shared" si="20"/>
        <v/>
      </c>
      <c r="R250" s="266" t="str">
        <f t="shared" si="21"/>
        <v/>
      </c>
      <c r="S250" s="262" t="str">
        <f t="shared" si="22"/>
        <v/>
      </c>
      <c r="T250" s="119"/>
    </row>
    <row r="251" spans="1:20" ht="20.100000000000001" customHeight="1" x14ac:dyDescent="0.25">
      <c r="A251" s="162">
        <v>245</v>
      </c>
      <c r="B251" s="279" t="str">
        <f>IF('Frais de personnel'!B250="","",'Frais de personnel'!B250)</f>
        <v/>
      </c>
      <c r="C251" s="279" t="str">
        <f>IF('Frais de personnel'!C250="","",'Frais de personnel'!C250)</f>
        <v/>
      </c>
      <c r="D251" s="279" t="str">
        <f>IF('Frais de personnel'!D250="","",'Frais de personnel'!D250)</f>
        <v/>
      </c>
      <c r="E251" s="279" t="str">
        <f>IF('Frais de personnel'!E250="","",'Frais de personnel'!E250)</f>
        <v/>
      </c>
      <c r="F251" s="279" t="str">
        <f>IF('Frais de personnel'!F250="","",'Frais de personnel'!F250)</f>
        <v/>
      </c>
      <c r="G251" s="279" t="str">
        <f>IF('Frais de personnel'!G250="","",'Frais de personnel'!G250)</f>
        <v/>
      </c>
      <c r="H251" s="279" t="str">
        <f>IF('Frais de personnel'!H250="","",'Frais de personnel'!H250)</f>
        <v/>
      </c>
      <c r="I251" s="279" t="str">
        <f>IF('Frais de personnel'!I250="","",'Frais de personnel'!I250)</f>
        <v/>
      </c>
      <c r="J251" s="279" t="str">
        <f>IF('Frais de personnel'!J250="","",'Frais de personnel'!J250)</f>
        <v/>
      </c>
      <c r="K251" s="254"/>
      <c r="L251" s="109"/>
      <c r="M251" s="109"/>
      <c r="N251" s="178" t="str">
        <f t="shared" si="18"/>
        <v/>
      </c>
      <c r="O251" s="259" t="str">
        <f t="shared" si="19"/>
        <v/>
      </c>
      <c r="P251" s="264" t="str">
        <f t="shared" si="23"/>
        <v/>
      </c>
      <c r="Q251" s="179" t="str">
        <f t="shared" si="20"/>
        <v/>
      </c>
      <c r="R251" s="266" t="str">
        <f t="shared" si="21"/>
        <v/>
      </c>
      <c r="S251" s="262" t="str">
        <f t="shared" si="22"/>
        <v/>
      </c>
      <c r="T251" s="119"/>
    </row>
    <row r="252" spans="1:20" ht="20.100000000000001" customHeight="1" x14ac:dyDescent="0.25">
      <c r="A252" s="162">
        <v>246</v>
      </c>
      <c r="B252" s="279" t="str">
        <f>IF('Frais de personnel'!B251="","",'Frais de personnel'!B251)</f>
        <v/>
      </c>
      <c r="C252" s="279" t="str">
        <f>IF('Frais de personnel'!C251="","",'Frais de personnel'!C251)</f>
        <v/>
      </c>
      <c r="D252" s="279" t="str">
        <f>IF('Frais de personnel'!D251="","",'Frais de personnel'!D251)</f>
        <v/>
      </c>
      <c r="E252" s="279" t="str">
        <f>IF('Frais de personnel'!E251="","",'Frais de personnel'!E251)</f>
        <v/>
      </c>
      <c r="F252" s="279" t="str">
        <f>IF('Frais de personnel'!F251="","",'Frais de personnel'!F251)</f>
        <v/>
      </c>
      <c r="G252" s="279" t="str">
        <f>IF('Frais de personnel'!G251="","",'Frais de personnel'!G251)</f>
        <v/>
      </c>
      <c r="H252" s="279" t="str">
        <f>IF('Frais de personnel'!H251="","",'Frais de personnel'!H251)</f>
        <v/>
      </c>
      <c r="I252" s="279" t="str">
        <f>IF('Frais de personnel'!I251="","",'Frais de personnel'!I251)</f>
        <v/>
      </c>
      <c r="J252" s="279" t="str">
        <f>IF('Frais de personnel'!J251="","",'Frais de personnel'!J251)</f>
        <v/>
      </c>
      <c r="K252" s="254"/>
      <c r="L252" s="109"/>
      <c r="M252" s="109"/>
      <c r="N252" s="178" t="str">
        <f t="shared" si="18"/>
        <v/>
      </c>
      <c r="O252" s="259" t="str">
        <f t="shared" si="19"/>
        <v/>
      </c>
      <c r="P252" s="264" t="str">
        <f t="shared" si="23"/>
        <v/>
      </c>
      <c r="Q252" s="179" t="str">
        <f t="shared" si="20"/>
        <v/>
      </c>
      <c r="R252" s="266" t="str">
        <f t="shared" si="21"/>
        <v/>
      </c>
      <c r="S252" s="262" t="str">
        <f t="shared" si="22"/>
        <v/>
      </c>
      <c r="T252" s="119"/>
    </row>
    <row r="253" spans="1:20" ht="20.100000000000001" customHeight="1" x14ac:dyDescent="0.25">
      <c r="A253" s="162">
        <v>247</v>
      </c>
      <c r="B253" s="279" t="str">
        <f>IF('Frais de personnel'!B252="","",'Frais de personnel'!B252)</f>
        <v/>
      </c>
      <c r="C253" s="279" t="str">
        <f>IF('Frais de personnel'!C252="","",'Frais de personnel'!C252)</f>
        <v/>
      </c>
      <c r="D253" s="279" t="str">
        <f>IF('Frais de personnel'!D252="","",'Frais de personnel'!D252)</f>
        <v/>
      </c>
      <c r="E253" s="279" t="str">
        <f>IF('Frais de personnel'!E252="","",'Frais de personnel'!E252)</f>
        <v/>
      </c>
      <c r="F253" s="279" t="str">
        <f>IF('Frais de personnel'!F252="","",'Frais de personnel'!F252)</f>
        <v/>
      </c>
      <c r="G253" s="279" t="str">
        <f>IF('Frais de personnel'!G252="","",'Frais de personnel'!G252)</f>
        <v/>
      </c>
      <c r="H253" s="279" t="str">
        <f>IF('Frais de personnel'!H252="","",'Frais de personnel'!H252)</f>
        <v/>
      </c>
      <c r="I253" s="279" t="str">
        <f>IF('Frais de personnel'!I252="","",'Frais de personnel'!I252)</f>
        <v/>
      </c>
      <c r="J253" s="279" t="str">
        <f>IF('Frais de personnel'!J252="","",'Frais de personnel'!J252)</f>
        <v/>
      </c>
      <c r="K253" s="254"/>
      <c r="L253" s="109"/>
      <c r="M253" s="109"/>
      <c r="N253" s="178" t="str">
        <f t="shared" si="18"/>
        <v/>
      </c>
      <c r="O253" s="259" t="str">
        <f t="shared" si="19"/>
        <v/>
      </c>
      <c r="P253" s="264" t="str">
        <f t="shared" si="23"/>
        <v/>
      </c>
      <c r="Q253" s="179" t="str">
        <f t="shared" si="20"/>
        <v/>
      </c>
      <c r="R253" s="266" t="str">
        <f t="shared" si="21"/>
        <v/>
      </c>
      <c r="S253" s="262" t="str">
        <f t="shared" si="22"/>
        <v/>
      </c>
      <c r="T253" s="119"/>
    </row>
    <row r="254" spans="1:20" ht="20.100000000000001" customHeight="1" x14ac:dyDescent="0.25">
      <c r="A254" s="162">
        <v>248</v>
      </c>
      <c r="B254" s="279" t="str">
        <f>IF('Frais de personnel'!B253="","",'Frais de personnel'!B253)</f>
        <v/>
      </c>
      <c r="C254" s="279" t="str">
        <f>IF('Frais de personnel'!C253="","",'Frais de personnel'!C253)</f>
        <v/>
      </c>
      <c r="D254" s="279" t="str">
        <f>IF('Frais de personnel'!D253="","",'Frais de personnel'!D253)</f>
        <v/>
      </c>
      <c r="E254" s="279" t="str">
        <f>IF('Frais de personnel'!E253="","",'Frais de personnel'!E253)</f>
        <v/>
      </c>
      <c r="F254" s="279" t="str">
        <f>IF('Frais de personnel'!F253="","",'Frais de personnel'!F253)</f>
        <v/>
      </c>
      <c r="G254" s="279" t="str">
        <f>IF('Frais de personnel'!G253="","",'Frais de personnel'!G253)</f>
        <v/>
      </c>
      <c r="H254" s="279" t="str">
        <f>IF('Frais de personnel'!H253="","",'Frais de personnel'!H253)</f>
        <v/>
      </c>
      <c r="I254" s="279" t="str">
        <f>IF('Frais de personnel'!I253="","",'Frais de personnel'!I253)</f>
        <v/>
      </c>
      <c r="J254" s="279" t="str">
        <f>IF('Frais de personnel'!J253="","",'Frais de personnel'!J253)</f>
        <v/>
      </c>
      <c r="K254" s="254"/>
      <c r="L254" s="109"/>
      <c r="M254" s="109"/>
      <c r="N254" s="178" t="str">
        <f t="shared" si="18"/>
        <v/>
      </c>
      <c r="O254" s="259" t="str">
        <f t="shared" si="19"/>
        <v/>
      </c>
      <c r="P254" s="264" t="str">
        <f t="shared" si="23"/>
        <v/>
      </c>
      <c r="Q254" s="179" t="str">
        <f t="shared" si="20"/>
        <v/>
      </c>
      <c r="R254" s="266" t="str">
        <f t="shared" si="21"/>
        <v/>
      </c>
      <c r="S254" s="262" t="str">
        <f t="shared" si="22"/>
        <v/>
      </c>
      <c r="T254" s="119"/>
    </row>
    <row r="255" spans="1:20" ht="20.100000000000001" customHeight="1" x14ac:dyDescent="0.25">
      <c r="A255" s="162">
        <v>249</v>
      </c>
      <c r="B255" s="279" t="str">
        <f>IF('Frais de personnel'!B254="","",'Frais de personnel'!B254)</f>
        <v/>
      </c>
      <c r="C255" s="279" t="str">
        <f>IF('Frais de personnel'!C254="","",'Frais de personnel'!C254)</f>
        <v/>
      </c>
      <c r="D255" s="279" t="str">
        <f>IF('Frais de personnel'!D254="","",'Frais de personnel'!D254)</f>
        <v/>
      </c>
      <c r="E255" s="279" t="str">
        <f>IF('Frais de personnel'!E254="","",'Frais de personnel'!E254)</f>
        <v/>
      </c>
      <c r="F255" s="279" t="str">
        <f>IF('Frais de personnel'!F254="","",'Frais de personnel'!F254)</f>
        <v/>
      </c>
      <c r="G255" s="279" t="str">
        <f>IF('Frais de personnel'!G254="","",'Frais de personnel'!G254)</f>
        <v/>
      </c>
      <c r="H255" s="279" t="str">
        <f>IF('Frais de personnel'!H254="","",'Frais de personnel'!H254)</f>
        <v/>
      </c>
      <c r="I255" s="279" t="str">
        <f>IF('Frais de personnel'!I254="","",'Frais de personnel'!I254)</f>
        <v/>
      </c>
      <c r="J255" s="279" t="str">
        <f>IF('Frais de personnel'!J254="","",'Frais de personnel'!J254)</f>
        <v/>
      </c>
      <c r="K255" s="254"/>
      <c r="L255" s="109"/>
      <c r="M255" s="109"/>
      <c r="N255" s="178" t="str">
        <f t="shared" si="18"/>
        <v/>
      </c>
      <c r="O255" s="259" t="str">
        <f t="shared" si="19"/>
        <v/>
      </c>
      <c r="P255" s="264" t="str">
        <f t="shared" si="23"/>
        <v/>
      </c>
      <c r="Q255" s="179" t="str">
        <f t="shared" si="20"/>
        <v/>
      </c>
      <c r="R255" s="266" t="str">
        <f t="shared" si="21"/>
        <v/>
      </c>
      <c r="S255" s="262" t="str">
        <f t="shared" si="22"/>
        <v/>
      </c>
      <c r="T255" s="119"/>
    </row>
    <row r="256" spans="1:20" ht="20.100000000000001" customHeight="1" x14ac:dyDescent="0.25">
      <c r="A256" s="162">
        <v>250</v>
      </c>
      <c r="B256" s="279" t="str">
        <f>IF('Frais de personnel'!B255="","",'Frais de personnel'!B255)</f>
        <v/>
      </c>
      <c r="C256" s="279" t="str">
        <f>IF('Frais de personnel'!C255="","",'Frais de personnel'!C255)</f>
        <v/>
      </c>
      <c r="D256" s="279" t="str">
        <f>IF('Frais de personnel'!D255="","",'Frais de personnel'!D255)</f>
        <v/>
      </c>
      <c r="E256" s="279" t="str">
        <f>IF('Frais de personnel'!E255="","",'Frais de personnel'!E255)</f>
        <v/>
      </c>
      <c r="F256" s="279" t="str">
        <f>IF('Frais de personnel'!F255="","",'Frais de personnel'!F255)</f>
        <v/>
      </c>
      <c r="G256" s="279" t="str">
        <f>IF('Frais de personnel'!G255="","",'Frais de personnel'!G255)</f>
        <v/>
      </c>
      <c r="H256" s="279" t="str">
        <f>IF('Frais de personnel'!H255="","",'Frais de personnel'!H255)</f>
        <v/>
      </c>
      <c r="I256" s="279" t="str">
        <f>IF('Frais de personnel'!I255="","",'Frais de personnel'!I255)</f>
        <v/>
      </c>
      <c r="J256" s="279" t="str">
        <f>IF('Frais de personnel'!J255="","",'Frais de personnel'!J255)</f>
        <v/>
      </c>
      <c r="K256" s="254"/>
      <c r="L256" s="109"/>
      <c r="M256" s="109"/>
      <c r="N256" s="178" t="str">
        <f t="shared" si="18"/>
        <v/>
      </c>
      <c r="O256" s="259" t="str">
        <f t="shared" si="19"/>
        <v/>
      </c>
      <c r="P256" s="264" t="str">
        <f t="shared" si="23"/>
        <v/>
      </c>
      <c r="Q256" s="179" t="str">
        <f t="shared" si="20"/>
        <v/>
      </c>
      <c r="R256" s="266" t="str">
        <f t="shared" si="21"/>
        <v/>
      </c>
      <c r="S256" s="262" t="str">
        <f t="shared" si="22"/>
        <v/>
      </c>
      <c r="T256" s="119"/>
    </row>
    <row r="257" spans="1:20" ht="20.100000000000001" customHeight="1" x14ac:dyDescent="0.25">
      <c r="A257" s="162">
        <v>251</v>
      </c>
      <c r="B257" s="279" t="str">
        <f>IF('Frais de personnel'!B256="","",'Frais de personnel'!B256)</f>
        <v/>
      </c>
      <c r="C257" s="279" t="str">
        <f>IF('Frais de personnel'!C256="","",'Frais de personnel'!C256)</f>
        <v/>
      </c>
      <c r="D257" s="279" t="str">
        <f>IF('Frais de personnel'!D256="","",'Frais de personnel'!D256)</f>
        <v/>
      </c>
      <c r="E257" s="279" t="str">
        <f>IF('Frais de personnel'!E256="","",'Frais de personnel'!E256)</f>
        <v/>
      </c>
      <c r="F257" s="279" t="str">
        <f>IF('Frais de personnel'!F256="","",'Frais de personnel'!F256)</f>
        <v/>
      </c>
      <c r="G257" s="279" t="str">
        <f>IF('Frais de personnel'!G256="","",'Frais de personnel'!G256)</f>
        <v/>
      </c>
      <c r="H257" s="279" t="str">
        <f>IF('Frais de personnel'!H256="","",'Frais de personnel'!H256)</f>
        <v/>
      </c>
      <c r="I257" s="279" t="str">
        <f>IF('Frais de personnel'!I256="","",'Frais de personnel'!I256)</f>
        <v/>
      </c>
      <c r="J257" s="279" t="str">
        <f>IF('Frais de personnel'!J256="","",'Frais de personnel'!J256)</f>
        <v/>
      </c>
      <c r="K257" s="254"/>
      <c r="L257" s="109"/>
      <c r="M257" s="109"/>
      <c r="N257" s="178" t="str">
        <f t="shared" si="18"/>
        <v/>
      </c>
      <c r="O257" s="259" t="str">
        <f t="shared" si="19"/>
        <v/>
      </c>
      <c r="P257" s="264" t="str">
        <f t="shared" si="23"/>
        <v/>
      </c>
      <c r="Q257" s="179" t="str">
        <f t="shared" si="20"/>
        <v/>
      </c>
      <c r="R257" s="266" t="str">
        <f t="shared" si="21"/>
        <v/>
      </c>
      <c r="S257" s="262" t="str">
        <f t="shared" si="22"/>
        <v/>
      </c>
      <c r="T257" s="119"/>
    </row>
    <row r="258" spans="1:20" ht="20.100000000000001" customHeight="1" x14ac:dyDescent="0.25">
      <c r="A258" s="162">
        <v>252</v>
      </c>
      <c r="B258" s="279" t="str">
        <f>IF('Frais de personnel'!B257="","",'Frais de personnel'!B257)</f>
        <v/>
      </c>
      <c r="C258" s="279" t="str">
        <f>IF('Frais de personnel'!C257="","",'Frais de personnel'!C257)</f>
        <v/>
      </c>
      <c r="D258" s="279" t="str">
        <f>IF('Frais de personnel'!D257="","",'Frais de personnel'!D257)</f>
        <v/>
      </c>
      <c r="E258" s="279" t="str">
        <f>IF('Frais de personnel'!E257="","",'Frais de personnel'!E257)</f>
        <v/>
      </c>
      <c r="F258" s="279" t="str">
        <f>IF('Frais de personnel'!F257="","",'Frais de personnel'!F257)</f>
        <v/>
      </c>
      <c r="G258" s="279" t="str">
        <f>IF('Frais de personnel'!G257="","",'Frais de personnel'!G257)</f>
        <v/>
      </c>
      <c r="H258" s="279" t="str">
        <f>IF('Frais de personnel'!H257="","",'Frais de personnel'!H257)</f>
        <v/>
      </c>
      <c r="I258" s="279" t="str">
        <f>IF('Frais de personnel'!I257="","",'Frais de personnel'!I257)</f>
        <v/>
      </c>
      <c r="J258" s="279" t="str">
        <f>IF('Frais de personnel'!J257="","",'Frais de personnel'!J257)</f>
        <v/>
      </c>
      <c r="K258" s="254"/>
      <c r="L258" s="109"/>
      <c r="M258" s="109"/>
      <c r="N258" s="178" t="str">
        <f t="shared" si="18"/>
        <v/>
      </c>
      <c r="O258" s="259" t="str">
        <f t="shared" si="19"/>
        <v/>
      </c>
      <c r="P258" s="264" t="str">
        <f t="shared" si="23"/>
        <v/>
      </c>
      <c r="Q258" s="179" t="str">
        <f t="shared" si="20"/>
        <v/>
      </c>
      <c r="R258" s="266" t="str">
        <f t="shared" si="21"/>
        <v/>
      </c>
      <c r="S258" s="262" t="str">
        <f t="shared" si="22"/>
        <v/>
      </c>
      <c r="T258" s="119"/>
    </row>
    <row r="259" spans="1:20" ht="20.100000000000001" customHeight="1" x14ac:dyDescent="0.25">
      <c r="A259" s="162">
        <v>253</v>
      </c>
      <c r="B259" s="279" t="str">
        <f>IF('Frais de personnel'!B258="","",'Frais de personnel'!B258)</f>
        <v/>
      </c>
      <c r="C259" s="279" t="str">
        <f>IF('Frais de personnel'!C258="","",'Frais de personnel'!C258)</f>
        <v/>
      </c>
      <c r="D259" s="279" t="str">
        <f>IF('Frais de personnel'!D258="","",'Frais de personnel'!D258)</f>
        <v/>
      </c>
      <c r="E259" s="279" t="str">
        <f>IF('Frais de personnel'!E258="","",'Frais de personnel'!E258)</f>
        <v/>
      </c>
      <c r="F259" s="279" t="str">
        <f>IF('Frais de personnel'!F258="","",'Frais de personnel'!F258)</f>
        <v/>
      </c>
      <c r="G259" s="279" t="str">
        <f>IF('Frais de personnel'!G258="","",'Frais de personnel'!G258)</f>
        <v/>
      </c>
      <c r="H259" s="279" t="str">
        <f>IF('Frais de personnel'!H258="","",'Frais de personnel'!H258)</f>
        <v/>
      </c>
      <c r="I259" s="279" t="str">
        <f>IF('Frais de personnel'!I258="","",'Frais de personnel'!I258)</f>
        <v/>
      </c>
      <c r="J259" s="279" t="str">
        <f>IF('Frais de personnel'!J258="","",'Frais de personnel'!J258)</f>
        <v/>
      </c>
      <c r="K259" s="254"/>
      <c r="L259" s="109"/>
      <c r="M259" s="109"/>
      <c r="N259" s="178" t="str">
        <f t="shared" si="18"/>
        <v/>
      </c>
      <c r="O259" s="259" t="str">
        <f t="shared" si="19"/>
        <v/>
      </c>
      <c r="P259" s="264" t="str">
        <f t="shared" si="23"/>
        <v/>
      </c>
      <c r="Q259" s="179" t="str">
        <f t="shared" si="20"/>
        <v/>
      </c>
      <c r="R259" s="266" t="str">
        <f t="shared" si="21"/>
        <v/>
      </c>
      <c r="S259" s="262" t="str">
        <f t="shared" si="22"/>
        <v/>
      </c>
      <c r="T259" s="119"/>
    </row>
    <row r="260" spans="1:20" ht="20.100000000000001" customHeight="1" x14ac:dyDescent="0.25">
      <c r="A260" s="162">
        <v>254</v>
      </c>
      <c r="B260" s="279" t="str">
        <f>IF('Frais de personnel'!B259="","",'Frais de personnel'!B259)</f>
        <v/>
      </c>
      <c r="C260" s="279" t="str">
        <f>IF('Frais de personnel'!C259="","",'Frais de personnel'!C259)</f>
        <v/>
      </c>
      <c r="D260" s="279" t="str">
        <f>IF('Frais de personnel'!D259="","",'Frais de personnel'!D259)</f>
        <v/>
      </c>
      <c r="E260" s="279" t="str">
        <f>IF('Frais de personnel'!E259="","",'Frais de personnel'!E259)</f>
        <v/>
      </c>
      <c r="F260" s="279" t="str">
        <f>IF('Frais de personnel'!F259="","",'Frais de personnel'!F259)</f>
        <v/>
      </c>
      <c r="G260" s="279" t="str">
        <f>IF('Frais de personnel'!G259="","",'Frais de personnel'!G259)</f>
        <v/>
      </c>
      <c r="H260" s="279" t="str">
        <f>IF('Frais de personnel'!H259="","",'Frais de personnel'!H259)</f>
        <v/>
      </c>
      <c r="I260" s="279" t="str">
        <f>IF('Frais de personnel'!I259="","",'Frais de personnel'!I259)</f>
        <v/>
      </c>
      <c r="J260" s="279" t="str">
        <f>IF('Frais de personnel'!J259="","",'Frais de personnel'!J259)</f>
        <v/>
      </c>
      <c r="K260" s="254"/>
      <c r="L260" s="109"/>
      <c r="M260" s="109"/>
      <c r="N260" s="178" t="str">
        <f t="shared" si="18"/>
        <v/>
      </c>
      <c r="O260" s="259" t="str">
        <f t="shared" si="19"/>
        <v/>
      </c>
      <c r="P260" s="264" t="str">
        <f t="shared" si="23"/>
        <v/>
      </c>
      <c r="Q260" s="179" t="str">
        <f t="shared" si="20"/>
        <v/>
      </c>
      <c r="R260" s="266" t="str">
        <f t="shared" si="21"/>
        <v/>
      </c>
      <c r="S260" s="262" t="str">
        <f t="shared" si="22"/>
        <v/>
      </c>
      <c r="T260" s="119"/>
    </row>
    <row r="261" spans="1:20" ht="20.100000000000001" customHeight="1" x14ac:dyDescent="0.25">
      <c r="A261" s="162">
        <v>255</v>
      </c>
      <c r="B261" s="279" t="str">
        <f>IF('Frais de personnel'!B260="","",'Frais de personnel'!B260)</f>
        <v/>
      </c>
      <c r="C261" s="279" t="str">
        <f>IF('Frais de personnel'!C260="","",'Frais de personnel'!C260)</f>
        <v/>
      </c>
      <c r="D261" s="279" t="str">
        <f>IF('Frais de personnel'!D260="","",'Frais de personnel'!D260)</f>
        <v/>
      </c>
      <c r="E261" s="279" t="str">
        <f>IF('Frais de personnel'!E260="","",'Frais de personnel'!E260)</f>
        <v/>
      </c>
      <c r="F261" s="279" t="str">
        <f>IF('Frais de personnel'!F260="","",'Frais de personnel'!F260)</f>
        <v/>
      </c>
      <c r="G261" s="279" t="str">
        <f>IF('Frais de personnel'!G260="","",'Frais de personnel'!G260)</f>
        <v/>
      </c>
      <c r="H261" s="279" t="str">
        <f>IF('Frais de personnel'!H260="","",'Frais de personnel'!H260)</f>
        <v/>
      </c>
      <c r="I261" s="279" t="str">
        <f>IF('Frais de personnel'!I260="","",'Frais de personnel'!I260)</f>
        <v/>
      </c>
      <c r="J261" s="279" t="str">
        <f>IF('Frais de personnel'!J260="","",'Frais de personnel'!J260)</f>
        <v/>
      </c>
      <c r="K261" s="254"/>
      <c r="L261" s="109"/>
      <c r="M261" s="109"/>
      <c r="N261" s="178" t="str">
        <f t="shared" si="18"/>
        <v/>
      </c>
      <c r="O261" s="259" t="str">
        <f t="shared" si="19"/>
        <v/>
      </c>
      <c r="P261" s="264" t="str">
        <f t="shared" si="23"/>
        <v/>
      </c>
      <c r="Q261" s="179" t="str">
        <f t="shared" si="20"/>
        <v/>
      </c>
      <c r="R261" s="266" t="str">
        <f t="shared" si="21"/>
        <v/>
      </c>
      <c r="S261" s="262" t="str">
        <f t="shared" si="22"/>
        <v/>
      </c>
      <c r="T261" s="119"/>
    </row>
    <row r="262" spans="1:20" ht="20.100000000000001" customHeight="1" x14ac:dyDescent="0.25">
      <c r="A262" s="162">
        <v>256</v>
      </c>
      <c r="B262" s="279" t="str">
        <f>IF('Frais de personnel'!B261="","",'Frais de personnel'!B261)</f>
        <v/>
      </c>
      <c r="C262" s="279" t="str">
        <f>IF('Frais de personnel'!C261="","",'Frais de personnel'!C261)</f>
        <v/>
      </c>
      <c r="D262" s="279" t="str">
        <f>IF('Frais de personnel'!D261="","",'Frais de personnel'!D261)</f>
        <v/>
      </c>
      <c r="E262" s="279" t="str">
        <f>IF('Frais de personnel'!E261="","",'Frais de personnel'!E261)</f>
        <v/>
      </c>
      <c r="F262" s="279" t="str">
        <f>IF('Frais de personnel'!F261="","",'Frais de personnel'!F261)</f>
        <v/>
      </c>
      <c r="G262" s="279" t="str">
        <f>IF('Frais de personnel'!G261="","",'Frais de personnel'!G261)</f>
        <v/>
      </c>
      <c r="H262" s="279" t="str">
        <f>IF('Frais de personnel'!H261="","",'Frais de personnel'!H261)</f>
        <v/>
      </c>
      <c r="I262" s="279" t="str">
        <f>IF('Frais de personnel'!I261="","",'Frais de personnel'!I261)</f>
        <v/>
      </c>
      <c r="J262" s="279" t="str">
        <f>IF('Frais de personnel'!J261="","",'Frais de personnel'!J261)</f>
        <v/>
      </c>
      <c r="K262" s="254"/>
      <c r="L262" s="109"/>
      <c r="M262" s="109"/>
      <c r="N262" s="178" t="str">
        <f t="shared" si="18"/>
        <v/>
      </c>
      <c r="O262" s="259" t="str">
        <f t="shared" si="19"/>
        <v/>
      </c>
      <c r="P262" s="264" t="str">
        <f t="shared" si="23"/>
        <v/>
      </c>
      <c r="Q262" s="179" t="str">
        <f t="shared" si="20"/>
        <v/>
      </c>
      <c r="R262" s="266" t="str">
        <f t="shared" si="21"/>
        <v/>
      </c>
      <c r="S262" s="262" t="str">
        <f t="shared" si="22"/>
        <v/>
      </c>
      <c r="T262" s="119"/>
    </row>
    <row r="263" spans="1:20" ht="20.100000000000001" customHeight="1" x14ac:dyDescent="0.25">
      <c r="A263" s="162">
        <v>257</v>
      </c>
      <c r="B263" s="279" t="str">
        <f>IF('Frais de personnel'!B262="","",'Frais de personnel'!B262)</f>
        <v/>
      </c>
      <c r="C263" s="279" t="str">
        <f>IF('Frais de personnel'!C262="","",'Frais de personnel'!C262)</f>
        <v/>
      </c>
      <c r="D263" s="279" t="str">
        <f>IF('Frais de personnel'!D262="","",'Frais de personnel'!D262)</f>
        <v/>
      </c>
      <c r="E263" s="279" t="str">
        <f>IF('Frais de personnel'!E262="","",'Frais de personnel'!E262)</f>
        <v/>
      </c>
      <c r="F263" s="279" t="str">
        <f>IF('Frais de personnel'!F262="","",'Frais de personnel'!F262)</f>
        <v/>
      </c>
      <c r="G263" s="279" t="str">
        <f>IF('Frais de personnel'!G262="","",'Frais de personnel'!G262)</f>
        <v/>
      </c>
      <c r="H263" s="279" t="str">
        <f>IF('Frais de personnel'!H262="","",'Frais de personnel'!H262)</f>
        <v/>
      </c>
      <c r="I263" s="279" t="str">
        <f>IF('Frais de personnel'!I262="","",'Frais de personnel'!I262)</f>
        <v/>
      </c>
      <c r="J263" s="279" t="str">
        <f>IF('Frais de personnel'!J262="","",'Frais de personnel'!J262)</f>
        <v/>
      </c>
      <c r="K263" s="254"/>
      <c r="L263" s="109"/>
      <c r="M263" s="109"/>
      <c r="N263" s="178" t="str">
        <f t="shared" ref="N263:N326" si="24">IF($E263="","",IF(OR(($K263=0),($L263=0)),0,$K263/$L263*$M263))</f>
        <v/>
      </c>
      <c r="O263" s="259" t="str">
        <f t="shared" ref="O263:O326" si="25">IF($J263="","",IF($N263&gt;$J263,"Le montant éligible ne peut etre supérieur au montant présenté",""))</f>
        <v/>
      </c>
      <c r="P263" s="264" t="str">
        <f t="shared" si="23"/>
        <v/>
      </c>
      <c r="Q263" s="179" t="str">
        <f t="shared" ref="Q263:Q326" si="26">IF(M263="","",IF(E263="Salaire_chercheur",MIN(140000/1607*M263,140000),IF(E263="Salaire_directeur",MIN(110000/1607*M263,110000),IF(E263="Salaire_ingénieur",MIN(80000/1607*M263,80000),IF(E263="Salaire_technicien",MIN(60000/1607*M263,60000),"")))))</f>
        <v/>
      </c>
      <c r="R263" s="266" t="str">
        <f t="shared" ref="R263:R326" si="27">IF(MIN(P263,Q263)=0,"",MIN(P263,Q263))</f>
        <v/>
      </c>
      <c r="S263" s="262" t="str">
        <f t="shared" ref="S263:S326" si="28">IF($R263 &gt; $P263, "Le montant éligible retenu ne peut pas être supérieur au montant raisonnable",IF($R263 &gt; $Q263, "Le montant éligible retenu ne peut pas être supérieur au montant du plafond", ""))</f>
        <v/>
      </c>
      <c r="T263" s="119"/>
    </row>
    <row r="264" spans="1:20" ht="20.100000000000001" customHeight="1" x14ac:dyDescent="0.25">
      <c r="A264" s="162">
        <v>258</v>
      </c>
      <c r="B264" s="279" t="str">
        <f>IF('Frais de personnel'!B263="","",'Frais de personnel'!B263)</f>
        <v/>
      </c>
      <c r="C264" s="279" t="str">
        <f>IF('Frais de personnel'!C263="","",'Frais de personnel'!C263)</f>
        <v/>
      </c>
      <c r="D264" s="279" t="str">
        <f>IF('Frais de personnel'!D263="","",'Frais de personnel'!D263)</f>
        <v/>
      </c>
      <c r="E264" s="279" t="str">
        <f>IF('Frais de personnel'!E263="","",'Frais de personnel'!E263)</f>
        <v/>
      </c>
      <c r="F264" s="279" t="str">
        <f>IF('Frais de personnel'!F263="","",'Frais de personnel'!F263)</f>
        <v/>
      </c>
      <c r="G264" s="279" t="str">
        <f>IF('Frais de personnel'!G263="","",'Frais de personnel'!G263)</f>
        <v/>
      </c>
      <c r="H264" s="279" t="str">
        <f>IF('Frais de personnel'!H263="","",'Frais de personnel'!H263)</f>
        <v/>
      </c>
      <c r="I264" s="279" t="str">
        <f>IF('Frais de personnel'!I263="","",'Frais de personnel'!I263)</f>
        <v/>
      </c>
      <c r="J264" s="279" t="str">
        <f>IF('Frais de personnel'!J263="","",'Frais de personnel'!J263)</f>
        <v/>
      </c>
      <c r="K264" s="254"/>
      <c r="L264" s="109"/>
      <c r="M264" s="109"/>
      <c r="N264" s="178" t="str">
        <f t="shared" si="24"/>
        <v/>
      </c>
      <c r="O264" s="259" t="str">
        <f t="shared" si="25"/>
        <v/>
      </c>
      <c r="P264" s="264" t="str">
        <f t="shared" ref="P264:P327" si="29">IF(OR(N264=0, ISBLANK(N264)), "", N264)</f>
        <v/>
      </c>
      <c r="Q264" s="179" t="str">
        <f t="shared" si="26"/>
        <v/>
      </c>
      <c r="R264" s="266" t="str">
        <f t="shared" si="27"/>
        <v/>
      </c>
      <c r="S264" s="262" t="str">
        <f t="shared" si="28"/>
        <v/>
      </c>
      <c r="T264" s="119"/>
    </row>
    <row r="265" spans="1:20" ht="20.100000000000001" customHeight="1" x14ac:dyDescent="0.25">
      <c r="A265" s="162">
        <v>259</v>
      </c>
      <c r="B265" s="279" t="str">
        <f>IF('Frais de personnel'!B264="","",'Frais de personnel'!B264)</f>
        <v/>
      </c>
      <c r="C265" s="279" t="str">
        <f>IF('Frais de personnel'!C264="","",'Frais de personnel'!C264)</f>
        <v/>
      </c>
      <c r="D265" s="279" t="str">
        <f>IF('Frais de personnel'!D264="","",'Frais de personnel'!D264)</f>
        <v/>
      </c>
      <c r="E265" s="279" t="str">
        <f>IF('Frais de personnel'!E264="","",'Frais de personnel'!E264)</f>
        <v/>
      </c>
      <c r="F265" s="279" t="str">
        <f>IF('Frais de personnel'!F264="","",'Frais de personnel'!F264)</f>
        <v/>
      </c>
      <c r="G265" s="279" t="str">
        <f>IF('Frais de personnel'!G264="","",'Frais de personnel'!G264)</f>
        <v/>
      </c>
      <c r="H265" s="279" t="str">
        <f>IF('Frais de personnel'!H264="","",'Frais de personnel'!H264)</f>
        <v/>
      </c>
      <c r="I265" s="279" t="str">
        <f>IF('Frais de personnel'!I264="","",'Frais de personnel'!I264)</f>
        <v/>
      </c>
      <c r="J265" s="279" t="str">
        <f>IF('Frais de personnel'!J264="","",'Frais de personnel'!J264)</f>
        <v/>
      </c>
      <c r="K265" s="254"/>
      <c r="L265" s="109"/>
      <c r="M265" s="109"/>
      <c r="N265" s="178" t="str">
        <f t="shared" si="24"/>
        <v/>
      </c>
      <c r="O265" s="259" t="str">
        <f t="shared" si="25"/>
        <v/>
      </c>
      <c r="P265" s="264" t="str">
        <f t="shared" si="29"/>
        <v/>
      </c>
      <c r="Q265" s="179" t="str">
        <f t="shared" si="26"/>
        <v/>
      </c>
      <c r="R265" s="266" t="str">
        <f t="shared" si="27"/>
        <v/>
      </c>
      <c r="S265" s="262" t="str">
        <f t="shared" si="28"/>
        <v/>
      </c>
      <c r="T265" s="119"/>
    </row>
    <row r="266" spans="1:20" ht="20.100000000000001" customHeight="1" x14ac:dyDescent="0.25">
      <c r="A266" s="162">
        <v>260</v>
      </c>
      <c r="B266" s="279" t="str">
        <f>IF('Frais de personnel'!B265="","",'Frais de personnel'!B265)</f>
        <v/>
      </c>
      <c r="C266" s="279" t="str">
        <f>IF('Frais de personnel'!C265="","",'Frais de personnel'!C265)</f>
        <v/>
      </c>
      <c r="D266" s="279" t="str">
        <f>IF('Frais de personnel'!D265="","",'Frais de personnel'!D265)</f>
        <v/>
      </c>
      <c r="E266" s="279" t="str">
        <f>IF('Frais de personnel'!E265="","",'Frais de personnel'!E265)</f>
        <v/>
      </c>
      <c r="F266" s="279" t="str">
        <f>IF('Frais de personnel'!F265="","",'Frais de personnel'!F265)</f>
        <v/>
      </c>
      <c r="G266" s="279" t="str">
        <f>IF('Frais de personnel'!G265="","",'Frais de personnel'!G265)</f>
        <v/>
      </c>
      <c r="H266" s="279" t="str">
        <f>IF('Frais de personnel'!H265="","",'Frais de personnel'!H265)</f>
        <v/>
      </c>
      <c r="I266" s="279" t="str">
        <f>IF('Frais de personnel'!I265="","",'Frais de personnel'!I265)</f>
        <v/>
      </c>
      <c r="J266" s="279" t="str">
        <f>IF('Frais de personnel'!J265="","",'Frais de personnel'!J265)</f>
        <v/>
      </c>
      <c r="K266" s="254"/>
      <c r="L266" s="109"/>
      <c r="M266" s="109"/>
      <c r="N266" s="178" t="str">
        <f t="shared" si="24"/>
        <v/>
      </c>
      <c r="O266" s="259" t="str">
        <f t="shared" si="25"/>
        <v/>
      </c>
      <c r="P266" s="264" t="str">
        <f t="shared" si="29"/>
        <v/>
      </c>
      <c r="Q266" s="179" t="str">
        <f t="shared" si="26"/>
        <v/>
      </c>
      <c r="R266" s="266" t="str">
        <f t="shared" si="27"/>
        <v/>
      </c>
      <c r="S266" s="262" t="str">
        <f t="shared" si="28"/>
        <v/>
      </c>
      <c r="T266" s="119"/>
    </row>
    <row r="267" spans="1:20" ht="20.100000000000001" customHeight="1" x14ac:dyDescent="0.25">
      <c r="A267" s="162">
        <v>261</v>
      </c>
      <c r="B267" s="279" t="str">
        <f>IF('Frais de personnel'!B266="","",'Frais de personnel'!B266)</f>
        <v/>
      </c>
      <c r="C267" s="279" t="str">
        <f>IF('Frais de personnel'!C266="","",'Frais de personnel'!C266)</f>
        <v/>
      </c>
      <c r="D267" s="279" t="str">
        <f>IF('Frais de personnel'!D266="","",'Frais de personnel'!D266)</f>
        <v/>
      </c>
      <c r="E267" s="279" t="str">
        <f>IF('Frais de personnel'!E266="","",'Frais de personnel'!E266)</f>
        <v/>
      </c>
      <c r="F267" s="279" t="str">
        <f>IF('Frais de personnel'!F266="","",'Frais de personnel'!F266)</f>
        <v/>
      </c>
      <c r="G267" s="279" t="str">
        <f>IF('Frais de personnel'!G266="","",'Frais de personnel'!G266)</f>
        <v/>
      </c>
      <c r="H267" s="279" t="str">
        <f>IF('Frais de personnel'!H266="","",'Frais de personnel'!H266)</f>
        <v/>
      </c>
      <c r="I267" s="279" t="str">
        <f>IF('Frais de personnel'!I266="","",'Frais de personnel'!I266)</f>
        <v/>
      </c>
      <c r="J267" s="279" t="str">
        <f>IF('Frais de personnel'!J266="","",'Frais de personnel'!J266)</f>
        <v/>
      </c>
      <c r="K267" s="254"/>
      <c r="L267" s="109"/>
      <c r="M267" s="109"/>
      <c r="N267" s="178" t="str">
        <f t="shared" si="24"/>
        <v/>
      </c>
      <c r="O267" s="259" t="str">
        <f t="shared" si="25"/>
        <v/>
      </c>
      <c r="P267" s="264" t="str">
        <f t="shared" si="29"/>
        <v/>
      </c>
      <c r="Q267" s="179" t="str">
        <f t="shared" si="26"/>
        <v/>
      </c>
      <c r="R267" s="266" t="str">
        <f t="shared" si="27"/>
        <v/>
      </c>
      <c r="S267" s="262" t="str">
        <f t="shared" si="28"/>
        <v/>
      </c>
      <c r="T267" s="119"/>
    </row>
    <row r="268" spans="1:20" ht="20.100000000000001" customHeight="1" x14ac:dyDescent="0.25">
      <c r="A268" s="162">
        <v>262</v>
      </c>
      <c r="B268" s="279" t="str">
        <f>IF('Frais de personnel'!B267="","",'Frais de personnel'!B267)</f>
        <v/>
      </c>
      <c r="C268" s="279" t="str">
        <f>IF('Frais de personnel'!C267="","",'Frais de personnel'!C267)</f>
        <v/>
      </c>
      <c r="D268" s="279" t="str">
        <f>IF('Frais de personnel'!D267="","",'Frais de personnel'!D267)</f>
        <v/>
      </c>
      <c r="E268" s="279" t="str">
        <f>IF('Frais de personnel'!E267="","",'Frais de personnel'!E267)</f>
        <v/>
      </c>
      <c r="F268" s="279" t="str">
        <f>IF('Frais de personnel'!F267="","",'Frais de personnel'!F267)</f>
        <v/>
      </c>
      <c r="G268" s="279" t="str">
        <f>IF('Frais de personnel'!G267="","",'Frais de personnel'!G267)</f>
        <v/>
      </c>
      <c r="H268" s="279" t="str">
        <f>IF('Frais de personnel'!H267="","",'Frais de personnel'!H267)</f>
        <v/>
      </c>
      <c r="I268" s="279" t="str">
        <f>IF('Frais de personnel'!I267="","",'Frais de personnel'!I267)</f>
        <v/>
      </c>
      <c r="J268" s="279" t="str">
        <f>IF('Frais de personnel'!J267="","",'Frais de personnel'!J267)</f>
        <v/>
      </c>
      <c r="K268" s="254"/>
      <c r="L268" s="109"/>
      <c r="M268" s="109"/>
      <c r="N268" s="178" t="str">
        <f t="shared" si="24"/>
        <v/>
      </c>
      <c r="O268" s="259" t="str">
        <f t="shared" si="25"/>
        <v/>
      </c>
      <c r="P268" s="264" t="str">
        <f t="shared" si="29"/>
        <v/>
      </c>
      <c r="Q268" s="179" t="str">
        <f t="shared" si="26"/>
        <v/>
      </c>
      <c r="R268" s="266" t="str">
        <f t="shared" si="27"/>
        <v/>
      </c>
      <c r="S268" s="262" t="str">
        <f t="shared" si="28"/>
        <v/>
      </c>
      <c r="T268" s="119"/>
    </row>
    <row r="269" spans="1:20" ht="20.100000000000001" customHeight="1" x14ac:dyDescent="0.25">
      <c r="A269" s="162">
        <v>263</v>
      </c>
      <c r="B269" s="279" t="str">
        <f>IF('Frais de personnel'!B268="","",'Frais de personnel'!B268)</f>
        <v/>
      </c>
      <c r="C269" s="279" t="str">
        <f>IF('Frais de personnel'!C268="","",'Frais de personnel'!C268)</f>
        <v/>
      </c>
      <c r="D269" s="279" t="str">
        <f>IF('Frais de personnel'!D268="","",'Frais de personnel'!D268)</f>
        <v/>
      </c>
      <c r="E269" s="279" t="str">
        <f>IF('Frais de personnel'!E268="","",'Frais de personnel'!E268)</f>
        <v/>
      </c>
      <c r="F269" s="279" t="str">
        <f>IF('Frais de personnel'!F268="","",'Frais de personnel'!F268)</f>
        <v/>
      </c>
      <c r="G269" s="279" t="str">
        <f>IF('Frais de personnel'!G268="","",'Frais de personnel'!G268)</f>
        <v/>
      </c>
      <c r="H269" s="279" t="str">
        <f>IF('Frais de personnel'!H268="","",'Frais de personnel'!H268)</f>
        <v/>
      </c>
      <c r="I269" s="279" t="str">
        <f>IF('Frais de personnel'!I268="","",'Frais de personnel'!I268)</f>
        <v/>
      </c>
      <c r="J269" s="279" t="str">
        <f>IF('Frais de personnel'!J268="","",'Frais de personnel'!J268)</f>
        <v/>
      </c>
      <c r="K269" s="254"/>
      <c r="L269" s="109"/>
      <c r="M269" s="109"/>
      <c r="N269" s="178" t="str">
        <f t="shared" si="24"/>
        <v/>
      </c>
      <c r="O269" s="259" t="str">
        <f t="shared" si="25"/>
        <v/>
      </c>
      <c r="P269" s="264" t="str">
        <f t="shared" si="29"/>
        <v/>
      </c>
      <c r="Q269" s="179" t="str">
        <f t="shared" si="26"/>
        <v/>
      </c>
      <c r="R269" s="266" t="str">
        <f t="shared" si="27"/>
        <v/>
      </c>
      <c r="S269" s="262" t="str">
        <f t="shared" si="28"/>
        <v/>
      </c>
      <c r="T269" s="119"/>
    </row>
    <row r="270" spans="1:20" ht="20.100000000000001" customHeight="1" x14ac:dyDescent="0.25">
      <c r="A270" s="162">
        <v>264</v>
      </c>
      <c r="B270" s="279" t="str">
        <f>IF('Frais de personnel'!B269="","",'Frais de personnel'!B269)</f>
        <v/>
      </c>
      <c r="C270" s="279" t="str">
        <f>IF('Frais de personnel'!C269="","",'Frais de personnel'!C269)</f>
        <v/>
      </c>
      <c r="D270" s="279" t="str">
        <f>IF('Frais de personnel'!D269="","",'Frais de personnel'!D269)</f>
        <v/>
      </c>
      <c r="E270" s="279" t="str">
        <f>IF('Frais de personnel'!E269="","",'Frais de personnel'!E269)</f>
        <v/>
      </c>
      <c r="F270" s="279" t="str">
        <f>IF('Frais de personnel'!F269="","",'Frais de personnel'!F269)</f>
        <v/>
      </c>
      <c r="G270" s="279" t="str">
        <f>IF('Frais de personnel'!G269="","",'Frais de personnel'!G269)</f>
        <v/>
      </c>
      <c r="H270" s="279" t="str">
        <f>IF('Frais de personnel'!H269="","",'Frais de personnel'!H269)</f>
        <v/>
      </c>
      <c r="I270" s="279" t="str">
        <f>IF('Frais de personnel'!I269="","",'Frais de personnel'!I269)</f>
        <v/>
      </c>
      <c r="J270" s="279" t="str">
        <f>IF('Frais de personnel'!J269="","",'Frais de personnel'!J269)</f>
        <v/>
      </c>
      <c r="K270" s="254"/>
      <c r="L270" s="109"/>
      <c r="M270" s="109"/>
      <c r="N270" s="178" t="str">
        <f t="shared" si="24"/>
        <v/>
      </c>
      <c r="O270" s="259" t="str">
        <f t="shared" si="25"/>
        <v/>
      </c>
      <c r="P270" s="264" t="str">
        <f t="shared" si="29"/>
        <v/>
      </c>
      <c r="Q270" s="179" t="str">
        <f t="shared" si="26"/>
        <v/>
      </c>
      <c r="R270" s="266" t="str">
        <f t="shared" si="27"/>
        <v/>
      </c>
      <c r="S270" s="262" t="str">
        <f t="shared" si="28"/>
        <v/>
      </c>
      <c r="T270" s="119"/>
    </row>
    <row r="271" spans="1:20" ht="20.100000000000001" customHeight="1" x14ac:dyDescent="0.25">
      <c r="A271" s="162">
        <v>265</v>
      </c>
      <c r="B271" s="279" t="str">
        <f>IF('Frais de personnel'!B270="","",'Frais de personnel'!B270)</f>
        <v/>
      </c>
      <c r="C271" s="279" t="str">
        <f>IF('Frais de personnel'!C270="","",'Frais de personnel'!C270)</f>
        <v/>
      </c>
      <c r="D271" s="279" t="str">
        <f>IF('Frais de personnel'!D270="","",'Frais de personnel'!D270)</f>
        <v/>
      </c>
      <c r="E271" s="279" t="str">
        <f>IF('Frais de personnel'!E270="","",'Frais de personnel'!E270)</f>
        <v/>
      </c>
      <c r="F271" s="279" t="str">
        <f>IF('Frais de personnel'!F270="","",'Frais de personnel'!F270)</f>
        <v/>
      </c>
      <c r="G271" s="279" t="str">
        <f>IF('Frais de personnel'!G270="","",'Frais de personnel'!G270)</f>
        <v/>
      </c>
      <c r="H271" s="279" t="str">
        <f>IF('Frais de personnel'!H270="","",'Frais de personnel'!H270)</f>
        <v/>
      </c>
      <c r="I271" s="279" t="str">
        <f>IF('Frais de personnel'!I270="","",'Frais de personnel'!I270)</f>
        <v/>
      </c>
      <c r="J271" s="279" t="str">
        <f>IF('Frais de personnel'!J270="","",'Frais de personnel'!J270)</f>
        <v/>
      </c>
      <c r="K271" s="254"/>
      <c r="L271" s="109"/>
      <c r="M271" s="109"/>
      <c r="N271" s="178" t="str">
        <f t="shared" si="24"/>
        <v/>
      </c>
      <c r="O271" s="259" t="str">
        <f t="shared" si="25"/>
        <v/>
      </c>
      <c r="P271" s="264" t="str">
        <f t="shared" si="29"/>
        <v/>
      </c>
      <c r="Q271" s="179" t="str">
        <f t="shared" si="26"/>
        <v/>
      </c>
      <c r="R271" s="266" t="str">
        <f t="shared" si="27"/>
        <v/>
      </c>
      <c r="S271" s="262" t="str">
        <f t="shared" si="28"/>
        <v/>
      </c>
      <c r="T271" s="119"/>
    </row>
    <row r="272" spans="1:20" ht="20.100000000000001" customHeight="1" x14ac:dyDescent="0.25">
      <c r="A272" s="162">
        <v>266</v>
      </c>
      <c r="B272" s="279" t="str">
        <f>IF('Frais de personnel'!B271="","",'Frais de personnel'!B271)</f>
        <v/>
      </c>
      <c r="C272" s="279" t="str">
        <f>IF('Frais de personnel'!C271="","",'Frais de personnel'!C271)</f>
        <v/>
      </c>
      <c r="D272" s="279" t="str">
        <f>IF('Frais de personnel'!D271="","",'Frais de personnel'!D271)</f>
        <v/>
      </c>
      <c r="E272" s="279" t="str">
        <f>IF('Frais de personnel'!E271="","",'Frais de personnel'!E271)</f>
        <v/>
      </c>
      <c r="F272" s="279" t="str">
        <f>IF('Frais de personnel'!F271="","",'Frais de personnel'!F271)</f>
        <v/>
      </c>
      <c r="G272" s="279" t="str">
        <f>IF('Frais de personnel'!G271="","",'Frais de personnel'!G271)</f>
        <v/>
      </c>
      <c r="H272" s="279" t="str">
        <f>IF('Frais de personnel'!H271="","",'Frais de personnel'!H271)</f>
        <v/>
      </c>
      <c r="I272" s="279" t="str">
        <f>IF('Frais de personnel'!I271="","",'Frais de personnel'!I271)</f>
        <v/>
      </c>
      <c r="J272" s="279" t="str">
        <f>IF('Frais de personnel'!J271="","",'Frais de personnel'!J271)</f>
        <v/>
      </c>
      <c r="K272" s="254"/>
      <c r="L272" s="109"/>
      <c r="M272" s="109"/>
      <c r="N272" s="178" t="str">
        <f t="shared" si="24"/>
        <v/>
      </c>
      <c r="O272" s="259" t="str">
        <f t="shared" si="25"/>
        <v/>
      </c>
      <c r="P272" s="264" t="str">
        <f t="shared" si="29"/>
        <v/>
      </c>
      <c r="Q272" s="179" t="str">
        <f t="shared" si="26"/>
        <v/>
      </c>
      <c r="R272" s="266" t="str">
        <f t="shared" si="27"/>
        <v/>
      </c>
      <c r="S272" s="262" t="str">
        <f t="shared" si="28"/>
        <v/>
      </c>
      <c r="T272" s="119"/>
    </row>
    <row r="273" spans="1:20" ht="20.100000000000001" customHeight="1" x14ac:dyDescent="0.25">
      <c r="A273" s="162">
        <v>267</v>
      </c>
      <c r="B273" s="279" t="str">
        <f>IF('Frais de personnel'!B272="","",'Frais de personnel'!B272)</f>
        <v/>
      </c>
      <c r="C273" s="279" t="str">
        <f>IF('Frais de personnel'!C272="","",'Frais de personnel'!C272)</f>
        <v/>
      </c>
      <c r="D273" s="279" t="str">
        <f>IF('Frais de personnel'!D272="","",'Frais de personnel'!D272)</f>
        <v/>
      </c>
      <c r="E273" s="279" t="str">
        <f>IF('Frais de personnel'!E272="","",'Frais de personnel'!E272)</f>
        <v/>
      </c>
      <c r="F273" s="279" t="str">
        <f>IF('Frais de personnel'!F272="","",'Frais de personnel'!F272)</f>
        <v/>
      </c>
      <c r="G273" s="279" t="str">
        <f>IF('Frais de personnel'!G272="","",'Frais de personnel'!G272)</f>
        <v/>
      </c>
      <c r="H273" s="279" t="str">
        <f>IF('Frais de personnel'!H272="","",'Frais de personnel'!H272)</f>
        <v/>
      </c>
      <c r="I273" s="279" t="str">
        <f>IF('Frais de personnel'!I272="","",'Frais de personnel'!I272)</f>
        <v/>
      </c>
      <c r="J273" s="279" t="str">
        <f>IF('Frais de personnel'!J272="","",'Frais de personnel'!J272)</f>
        <v/>
      </c>
      <c r="K273" s="254"/>
      <c r="L273" s="109"/>
      <c r="M273" s="109"/>
      <c r="N273" s="178" t="str">
        <f t="shared" si="24"/>
        <v/>
      </c>
      <c r="O273" s="259" t="str">
        <f t="shared" si="25"/>
        <v/>
      </c>
      <c r="P273" s="264" t="str">
        <f t="shared" si="29"/>
        <v/>
      </c>
      <c r="Q273" s="179" t="str">
        <f t="shared" si="26"/>
        <v/>
      </c>
      <c r="R273" s="266" t="str">
        <f t="shared" si="27"/>
        <v/>
      </c>
      <c r="S273" s="262" t="str">
        <f t="shared" si="28"/>
        <v/>
      </c>
      <c r="T273" s="119"/>
    </row>
    <row r="274" spans="1:20" ht="20.100000000000001" customHeight="1" x14ac:dyDescent="0.25">
      <c r="A274" s="162">
        <v>268</v>
      </c>
      <c r="B274" s="279" t="str">
        <f>IF('Frais de personnel'!B273="","",'Frais de personnel'!B273)</f>
        <v/>
      </c>
      <c r="C274" s="279" t="str">
        <f>IF('Frais de personnel'!C273="","",'Frais de personnel'!C273)</f>
        <v/>
      </c>
      <c r="D274" s="279" t="str">
        <f>IF('Frais de personnel'!D273="","",'Frais de personnel'!D273)</f>
        <v/>
      </c>
      <c r="E274" s="279" t="str">
        <f>IF('Frais de personnel'!E273="","",'Frais de personnel'!E273)</f>
        <v/>
      </c>
      <c r="F274" s="279" t="str">
        <f>IF('Frais de personnel'!F273="","",'Frais de personnel'!F273)</f>
        <v/>
      </c>
      <c r="G274" s="279" t="str">
        <f>IF('Frais de personnel'!G273="","",'Frais de personnel'!G273)</f>
        <v/>
      </c>
      <c r="H274" s="279" t="str">
        <f>IF('Frais de personnel'!H273="","",'Frais de personnel'!H273)</f>
        <v/>
      </c>
      <c r="I274" s="279" t="str">
        <f>IF('Frais de personnel'!I273="","",'Frais de personnel'!I273)</f>
        <v/>
      </c>
      <c r="J274" s="279" t="str">
        <f>IF('Frais de personnel'!J273="","",'Frais de personnel'!J273)</f>
        <v/>
      </c>
      <c r="K274" s="254"/>
      <c r="L274" s="109"/>
      <c r="M274" s="109"/>
      <c r="N274" s="178" t="str">
        <f t="shared" si="24"/>
        <v/>
      </c>
      <c r="O274" s="259" t="str">
        <f t="shared" si="25"/>
        <v/>
      </c>
      <c r="P274" s="264" t="str">
        <f t="shared" si="29"/>
        <v/>
      </c>
      <c r="Q274" s="179" t="str">
        <f t="shared" si="26"/>
        <v/>
      </c>
      <c r="R274" s="266" t="str">
        <f t="shared" si="27"/>
        <v/>
      </c>
      <c r="S274" s="262" t="str">
        <f t="shared" si="28"/>
        <v/>
      </c>
      <c r="T274" s="119"/>
    </row>
    <row r="275" spans="1:20" ht="20.100000000000001" customHeight="1" x14ac:dyDescent="0.25">
      <c r="A275" s="162">
        <v>269</v>
      </c>
      <c r="B275" s="279" t="str">
        <f>IF('Frais de personnel'!B274="","",'Frais de personnel'!B274)</f>
        <v/>
      </c>
      <c r="C275" s="279" t="str">
        <f>IF('Frais de personnel'!C274="","",'Frais de personnel'!C274)</f>
        <v/>
      </c>
      <c r="D275" s="279" t="str">
        <f>IF('Frais de personnel'!D274="","",'Frais de personnel'!D274)</f>
        <v/>
      </c>
      <c r="E275" s="279" t="str">
        <f>IF('Frais de personnel'!E274="","",'Frais de personnel'!E274)</f>
        <v/>
      </c>
      <c r="F275" s="279" t="str">
        <f>IF('Frais de personnel'!F274="","",'Frais de personnel'!F274)</f>
        <v/>
      </c>
      <c r="G275" s="279" t="str">
        <f>IF('Frais de personnel'!G274="","",'Frais de personnel'!G274)</f>
        <v/>
      </c>
      <c r="H275" s="279" t="str">
        <f>IF('Frais de personnel'!H274="","",'Frais de personnel'!H274)</f>
        <v/>
      </c>
      <c r="I275" s="279" t="str">
        <f>IF('Frais de personnel'!I274="","",'Frais de personnel'!I274)</f>
        <v/>
      </c>
      <c r="J275" s="279" t="str">
        <f>IF('Frais de personnel'!J274="","",'Frais de personnel'!J274)</f>
        <v/>
      </c>
      <c r="K275" s="254"/>
      <c r="L275" s="109"/>
      <c r="M275" s="109"/>
      <c r="N275" s="178" t="str">
        <f t="shared" si="24"/>
        <v/>
      </c>
      <c r="O275" s="259" t="str">
        <f t="shared" si="25"/>
        <v/>
      </c>
      <c r="P275" s="264" t="str">
        <f t="shared" si="29"/>
        <v/>
      </c>
      <c r="Q275" s="179" t="str">
        <f t="shared" si="26"/>
        <v/>
      </c>
      <c r="R275" s="266" t="str">
        <f t="shared" si="27"/>
        <v/>
      </c>
      <c r="S275" s="262" t="str">
        <f t="shared" si="28"/>
        <v/>
      </c>
      <c r="T275" s="119"/>
    </row>
    <row r="276" spans="1:20" ht="20.100000000000001" customHeight="1" x14ac:dyDescent="0.25">
      <c r="A276" s="162">
        <v>270</v>
      </c>
      <c r="B276" s="279" t="str">
        <f>IF('Frais de personnel'!B275="","",'Frais de personnel'!B275)</f>
        <v/>
      </c>
      <c r="C276" s="279" t="str">
        <f>IF('Frais de personnel'!C275="","",'Frais de personnel'!C275)</f>
        <v/>
      </c>
      <c r="D276" s="279" t="str">
        <f>IF('Frais de personnel'!D275="","",'Frais de personnel'!D275)</f>
        <v/>
      </c>
      <c r="E276" s="279" t="str">
        <f>IF('Frais de personnel'!E275="","",'Frais de personnel'!E275)</f>
        <v/>
      </c>
      <c r="F276" s="279" t="str">
        <f>IF('Frais de personnel'!F275="","",'Frais de personnel'!F275)</f>
        <v/>
      </c>
      <c r="G276" s="279" t="str">
        <f>IF('Frais de personnel'!G275="","",'Frais de personnel'!G275)</f>
        <v/>
      </c>
      <c r="H276" s="279" t="str">
        <f>IF('Frais de personnel'!H275="","",'Frais de personnel'!H275)</f>
        <v/>
      </c>
      <c r="I276" s="279" t="str">
        <f>IF('Frais de personnel'!I275="","",'Frais de personnel'!I275)</f>
        <v/>
      </c>
      <c r="J276" s="279" t="str">
        <f>IF('Frais de personnel'!J275="","",'Frais de personnel'!J275)</f>
        <v/>
      </c>
      <c r="K276" s="254"/>
      <c r="L276" s="109"/>
      <c r="M276" s="109"/>
      <c r="N276" s="178" t="str">
        <f t="shared" si="24"/>
        <v/>
      </c>
      <c r="O276" s="259" t="str">
        <f t="shared" si="25"/>
        <v/>
      </c>
      <c r="P276" s="264" t="str">
        <f t="shared" si="29"/>
        <v/>
      </c>
      <c r="Q276" s="179" t="str">
        <f t="shared" si="26"/>
        <v/>
      </c>
      <c r="R276" s="266" t="str">
        <f t="shared" si="27"/>
        <v/>
      </c>
      <c r="S276" s="262" t="str">
        <f t="shared" si="28"/>
        <v/>
      </c>
      <c r="T276" s="119"/>
    </row>
    <row r="277" spans="1:20" ht="20.100000000000001" customHeight="1" x14ac:dyDescent="0.25">
      <c r="A277" s="162">
        <v>271</v>
      </c>
      <c r="B277" s="279" t="str">
        <f>IF('Frais de personnel'!B276="","",'Frais de personnel'!B276)</f>
        <v/>
      </c>
      <c r="C277" s="279" t="str">
        <f>IF('Frais de personnel'!C276="","",'Frais de personnel'!C276)</f>
        <v/>
      </c>
      <c r="D277" s="279" t="str">
        <f>IF('Frais de personnel'!D276="","",'Frais de personnel'!D276)</f>
        <v/>
      </c>
      <c r="E277" s="279" t="str">
        <f>IF('Frais de personnel'!E276="","",'Frais de personnel'!E276)</f>
        <v/>
      </c>
      <c r="F277" s="279" t="str">
        <f>IF('Frais de personnel'!F276="","",'Frais de personnel'!F276)</f>
        <v/>
      </c>
      <c r="G277" s="279" t="str">
        <f>IF('Frais de personnel'!G276="","",'Frais de personnel'!G276)</f>
        <v/>
      </c>
      <c r="H277" s="279" t="str">
        <f>IF('Frais de personnel'!H276="","",'Frais de personnel'!H276)</f>
        <v/>
      </c>
      <c r="I277" s="279" t="str">
        <f>IF('Frais de personnel'!I276="","",'Frais de personnel'!I276)</f>
        <v/>
      </c>
      <c r="J277" s="279" t="str">
        <f>IF('Frais de personnel'!J276="","",'Frais de personnel'!J276)</f>
        <v/>
      </c>
      <c r="K277" s="254"/>
      <c r="L277" s="109"/>
      <c r="M277" s="109"/>
      <c r="N277" s="178" t="str">
        <f t="shared" si="24"/>
        <v/>
      </c>
      <c r="O277" s="259" t="str">
        <f t="shared" si="25"/>
        <v/>
      </c>
      <c r="P277" s="264" t="str">
        <f t="shared" si="29"/>
        <v/>
      </c>
      <c r="Q277" s="179" t="str">
        <f t="shared" si="26"/>
        <v/>
      </c>
      <c r="R277" s="266" t="str">
        <f t="shared" si="27"/>
        <v/>
      </c>
      <c r="S277" s="262" t="str">
        <f t="shared" si="28"/>
        <v/>
      </c>
      <c r="T277" s="119"/>
    </row>
    <row r="278" spans="1:20" ht="20.100000000000001" customHeight="1" x14ac:dyDescent="0.25">
      <c r="A278" s="162">
        <v>272</v>
      </c>
      <c r="B278" s="279" t="str">
        <f>IF('Frais de personnel'!B277="","",'Frais de personnel'!B277)</f>
        <v/>
      </c>
      <c r="C278" s="279" t="str">
        <f>IF('Frais de personnel'!C277="","",'Frais de personnel'!C277)</f>
        <v/>
      </c>
      <c r="D278" s="279" t="str">
        <f>IF('Frais de personnel'!D277="","",'Frais de personnel'!D277)</f>
        <v/>
      </c>
      <c r="E278" s="279" t="str">
        <f>IF('Frais de personnel'!E277="","",'Frais de personnel'!E277)</f>
        <v/>
      </c>
      <c r="F278" s="279" t="str">
        <f>IF('Frais de personnel'!F277="","",'Frais de personnel'!F277)</f>
        <v/>
      </c>
      <c r="G278" s="279" t="str">
        <f>IF('Frais de personnel'!G277="","",'Frais de personnel'!G277)</f>
        <v/>
      </c>
      <c r="H278" s="279" t="str">
        <f>IF('Frais de personnel'!H277="","",'Frais de personnel'!H277)</f>
        <v/>
      </c>
      <c r="I278" s="279" t="str">
        <f>IF('Frais de personnel'!I277="","",'Frais de personnel'!I277)</f>
        <v/>
      </c>
      <c r="J278" s="279" t="str">
        <f>IF('Frais de personnel'!J277="","",'Frais de personnel'!J277)</f>
        <v/>
      </c>
      <c r="K278" s="254"/>
      <c r="L278" s="109"/>
      <c r="M278" s="109"/>
      <c r="N278" s="178" t="str">
        <f t="shared" si="24"/>
        <v/>
      </c>
      <c r="O278" s="259" t="str">
        <f t="shared" si="25"/>
        <v/>
      </c>
      <c r="P278" s="264" t="str">
        <f t="shared" si="29"/>
        <v/>
      </c>
      <c r="Q278" s="179" t="str">
        <f t="shared" si="26"/>
        <v/>
      </c>
      <c r="R278" s="266" t="str">
        <f t="shared" si="27"/>
        <v/>
      </c>
      <c r="S278" s="262" t="str">
        <f t="shared" si="28"/>
        <v/>
      </c>
      <c r="T278" s="119"/>
    </row>
    <row r="279" spans="1:20" ht="20.100000000000001" customHeight="1" x14ac:dyDescent="0.25">
      <c r="A279" s="162">
        <v>273</v>
      </c>
      <c r="B279" s="279" t="str">
        <f>IF('Frais de personnel'!B278="","",'Frais de personnel'!B278)</f>
        <v/>
      </c>
      <c r="C279" s="279" t="str">
        <f>IF('Frais de personnel'!C278="","",'Frais de personnel'!C278)</f>
        <v/>
      </c>
      <c r="D279" s="279" t="str">
        <f>IF('Frais de personnel'!D278="","",'Frais de personnel'!D278)</f>
        <v/>
      </c>
      <c r="E279" s="279" t="str">
        <f>IF('Frais de personnel'!E278="","",'Frais de personnel'!E278)</f>
        <v/>
      </c>
      <c r="F279" s="279" t="str">
        <f>IF('Frais de personnel'!F278="","",'Frais de personnel'!F278)</f>
        <v/>
      </c>
      <c r="G279" s="279" t="str">
        <f>IF('Frais de personnel'!G278="","",'Frais de personnel'!G278)</f>
        <v/>
      </c>
      <c r="H279" s="279" t="str">
        <f>IF('Frais de personnel'!H278="","",'Frais de personnel'!H278)</f>
        <v/>
      </c>
      <c r="I279" s="279" t="str">
        <f>IF('Frais de personnel'!I278="","",'Frais de personnel'!I278)</f>
        <v/>
      </c>
      <c r="J279" s="279" t="str">
        <f>IF('Frais de personnel'!J278="","",'Frais de personnel'!J278)</f>
        <v/>
      </c>
      <c r="K279" s="254"/>
      <c r="L279" s="109"/>
      <c r="M279" s="109"/>
      <c r="N279" s="178" t="str">
        <f t="shared" si="24"/>
        <v/>
      </c>
      <c r="O279" s="259" t="str">
        <f t="shared" si="25"/>
        <v/>
      </c>
      <c r="P279" s="264" t="str">
        <f t="shared" si="29"/>
        <v/>
      </c>
      <c r="Q279" s="179" t="str">
        <f t="shared" si="26"/>
        <v/>
      </c>
      <c r="R279" s="266" t="str">
        <f t="shared" si="27"/>
        <v/>
      </c>
      <c r="S279" s="262" t="str">
        <f t="shared" si="28"/>
        <v/>
      </c>
      <c r="T279" s="119"/>
    </row>
    <row r="280" spans="1:20" ht="20.100000000000001" customHeight="1" x14ac:dyDescent="0.25">
      <c r="A280" s="162">
        <v>274</v>
      </c>
      <c r="B280" s="279" t="str">
        <f>IF('Frais de personnel'!B279="","",'Frais de personnel'!B279)</f>
        <v/>
      </c>
      <c r="C280" s="279" t="str">
        <f>IF('Frais de personnel'!C279="","",'Frais de personnel'!C279)</f>
        <v/>
      </c>
      <c r="D280" s="279" t="str">
        <f>IF('Frais de personnel'!D279="","",'Frais de personnel'!D279)</f>
        <v/>
      </c>
      <c r="E280" s="279" t="str">
        <f>IF('Frais de personnel'!E279="","",'Frais de personnel'!E279)</f>
        <v/>
      </c>
      <c r="F280" s="279" t="str">
        <f>IF('Frais de personnel'!F279="","",'Frais de personnel'!F279)</f>
        <v/>
      </c>
      <c r="G280" s="279" t="str">
        <f>IF('Frais de personnel'!G279="","",'Frais de personnel'!G279)</f>
        <v/>
      </c>
      <c r="H280" s="279" t="str">
        <f>IF('Frais de personnel'!H279="","",'Frais de personnel'!H279)</f>
        <v/>
      </c>
      <c r="I280" s="279" t="str">
        <f>IF('Frais de personnel'!I279="","",'Frais de personnel'!I279)</f>
        <v/>
      </c>
      <c r="J280" s="279" t="str">
        <f>IF('Frais de personnel'!J279="","",'Frais de personnel'!J279)</f>
        <v/>
      </c>
      <c r="K280" s="254"/>
      <c r="L280" s="109"/>
      <c r="M280" s="109"/>
      <c r="N280" s="178" t="str">
        <f t="shared" si="24"/>
        <v/>
      </c>
      <c r="O280" s="259" t="str">
        <f t="shared" si="25"/>
        <v/>
      </c>
      <c r="P280" s="264" t="str">
        <f t="shared" si="29"/>
        <v/>
      </c>
      <c r="Q280" s="179" t="str">
        <f t="shared" si="26"/>
        <v/>
      </c>
      <c r="R280" s="266" t="str">
        <f t="shared" si="27"/>
        <v/>
      </c>
      <c r="S280" s="262" t="str">
        <f t="shared" si="28"/>
        <v/>
      </c>
      <c r="T280" s="119"/>
    </row>
    <row r="281" spans="1:20" ht="20.100000000000001" customHeight="1" x14ac:dyDescent="0.25">
      <c r="A281" s="162">
        <v>275</v>
      </c>
      <c r="B281" s="279" t="str">
        <f>IF('Frais de personnel'!B280="","",'Frais de personnel'!B280)</f>
        <v/>
      </c>
      <c r="C281" s="279" t="str">
        <f>IF('Frais de personnel'!C280="","",'Frais de personnel'!C280)</f>
        <v/>
      </c>
      <c r="D281" s="279" t="str">
        <f>IF('Frais de personnel'!D280="","",'Frais de personnel'!D280)</f>
        <v/>
      </c>
      <c r="E281" s="279" t="str">
        <f>IF('Frais de personnel'!E280="","",'Frais de personnel'!E280)</f>
        <v/>
      </c>
      <c r="F281" s="279" t="str">
        <f>IF('Frais de personnel'!F280="","",'Frais de personnel'!F280)</f>
        <v/>
      </c>
      <c r="G281" s="279" t="str">
        <f>IF('Frais de personnel'!G280="","",'Frais de personnel'!G280)</f>
        <v/>
      </c>
      <c r="H281" s="279" t="str">
        <f>IF('Frais de personnel'!H280="","",'Frais de personnel'!H280)</f>
        <v/>
      </c>
      <c r="I281" s="279" t="str">
        <f>IF('Frais de personnel'!I280="","",'Frais de personnel'!I280)</f>
        <v/>
      </c>
      <c r="J281" s="279" t="str">
        <f>IF('Frais de personnel'!J280="","",'Frais de personnel'!J280)</f>
        <v/>
      </c>
      <c r="K281" s="254"/>
      <c r="L281" s="109"/>
      <c r="M281" s="109"/>
      <c r="N281" s="178" t="str">
        <f t="shared" si="24"/>
        <v/>
      </c>
      <c r="O281" s="259" t="str">
        <f t="shared" si="25"/>
        <v/>
      </c>
      <c r="P281" s="264" t="str">
        <f t="shared" si="29"/>
        <v/>
      </c>
      <c r="Q281" s="179" t="str">
        <f t="shared" si="26"/>
        <v/>
      </c>
      <c r="R281" s="266" t="str">
        <f t="shared" si="27"/>
        <v/>
      </c>
      <c r="S281" s="262" t="str">
        <f t="shared" si="28"/>
        <v/>
      </c>
      <c r="T281" s="119"/>
    </row>
    <row r="282" spans="1:20" ht="20.100000000000001" customHeight="1" x14ac:dyDescent="0.25">
      <c r="A282" s="162">
        <v>276</v>
      </c>
      <c r="B282" s="279" t="str">
        <f>IF('Frais de personnel'!B281="","",'Frais de personnel'!B281)</f>
        <v/>
      </c>
      <c r="C282" s="279" t="str">
        <f>IF('Frais de personnel'!C281="","",'Frais de personnel'!C281)</f>
        <v/>
      </c>
      <c r="D282" s="279" t="str">
        <f>IF('Frais de personnel'!D281="","",'Frais de personnel'!D281)</f>
        <v/>
      </c>
      <c r="E282" s="279" t="str">
        <f>IF('Frais de personnel'!E281="","",'Frais de personnel'!E281)</f>
        <v/>
      </c>
      <c r="F282" s="279" t="str">
        <f>IF('Frais de personnel'!F281="","",'Frais de personnel'!F281)</f>
        <v/>
      </c>
      <c r="G282" s="279" t="str">
        <f>IF('Frais de personnel'!G281="","",'Frais de personnel'!G281)</f>
        <v/>
      </c>
      <c r="H282" s="279" t="str">
        <f>IF('Frais de personnel'!H281="","",'Frais de personnel'!H281)</f>
        <v/>
      </c>
      <c r="I282" s="279" t="str">
        <f>IF('Frais de personnel'!I281="","",'Frais de personnel'!I281)</f>
        <v/>
      </c>
      <c r="J282" s="279" t="str">
        <f>IF('Frais de personnel'!J281="","",'Frais de personnel'!J281)</f>
        <v/>
      </c>
      <c r="K282" s="254"/>
      <c r="L282" s="109"/>
      <c r="M282" s="109"/>
      <c r="N282" s="178" t="str">
        <f t="shared" si="24"/>
        <v/>
      </c>
      <c r="O282" s="259" t="str">
        <f t="shared" si="25"/>
        <v/>
      </c>
      <c r="P282" s="264" t="str">
        <f t="shared" si="29"/>
        <v/>
      </c>
      <c r="Q282" s="179" t="str">
        <f t="shared" si="26"/>
        <v/>
      </c>
      <c r="R282" s="266" t="str">
        <f t="shared" si="27"/>
        <v/>
      </c>
      <c r="S282" s="262" t="str">
        <f t="shared" si="28"/>
        <v/>
      </c>
      <c r="T282" s="119"/>
    </row>
    <row r="283" spans="1:20" ht="20.100000000000001" customHeight="1" x14ac:dyDescent="0.25">
      <c r="A283" s="162">
        <v>277</v>
      </c>
      <c r="B283" s="279" t="str">
        <f>IF('Frais de personnel'!B282="","",'Frais de personnel'!B282)</f>
        <v/>
      </c>
      <c r="C283" s="279" t="str">
        <f>IF('Frais de personnel'!C282="","",'Frais de personnel'!C282)</f>
        <v/>
      </c>
      <c r="D283" s="279" t="str">
        <f>IF('Frais de personnel'!D282="","",'Frais de personnel'!D282)</f>
        <v/>
      </c>
      <c r="E283" s="279" t="str">
        <f>IF('Frais de personnel'!E282="","",'Frais de personnel'!E282)</f>
        <v/>
      </c>
      <c r="F283" s="279" t="str">
        <f>IF('Frais de personnel'!F282="","",'Frais de personnel'!F282)</f>
        <v/>
      </c>
      <c r="G283" s="279" t="str">
        <f>IF('Frais de personnel'!G282="","",'Frais de personnel'!G282)</f>
        <v/>
      </c>
      <c r="H283" s="279" t="str">
        <f>IF('Frais de personnel'!H282="","",'Frais de personnel'!H282)</f>
        <v/>
      </c>
      <c r="I283" s="279" t="str">
        <f>IF('Frais de personnel'!I282="","",'Frais de personnel'!I282)</f>
        <v/>
      </c>
      <c r="J283" s="279" t="str">
        <f>IF('Frais de personnel'!J282="","",'Frais de personnel'!J282)</f>
        <v/>
      </c>
      <c r="K283" s="254"/>
      <c r="L283" s="109"/>
      <c r="M283" s="109"/>
      <c r="N283" s="178" t="str">
        <f t="shared" si="24"/>
        <v/>
      </c>
      <c r="O283" s="259" t="str">
        <f t="shared" si="25"/>
        <v/>
      </c>
      <c r="P283" s="264" t="str">
        <f t="shared" si="29"/>
        <v/>
      </c>
      <c r="Q283" s="179" t="str">
        <f t="shared" si="26"/>
        <v/>
      </c>
      <c r="R283" s="266" t="str">
        <f t="shared" si="27"/>
        <v/>
      </c>
      <c r="S283" s="262" t="str">
        <f t="shared" si="28"/>
        <v/>
      </c>
      <c r="T283" s="119"/>
    </row>
    <row r="284" spans="1:20" ht="20.100000000000001" customHeight="1" x14ac:dyDescent="0.25">
      <c r="A284" s="162">
        <v>278</v>
      </c>
      <c r="B284" s="279" t="str">
        <f>IF('Frais de personnel'!B283="","",'Frais de personnel'!B283)</f>
        <v/>
      </c>
      <c r="C284" s="279" t="str">
        <f>IF('Frais de personnel'!C283="","",'Frais de personnel'!C283)</f>
        <v/>
      </c>
      <c r="D284" s="279" t="str">
        <f>IF('Frais de personnel'!D283="","",'Frais de personnel'!D283)</f>
        <v/>
      </c>
      <c r="E284" s="279" t="str">
        <f>IF('Frais de personnel'!E283="","",'Frais de personnel'!E283)</f>
        <v/>
      </c>
      <c r="F284" s="279" t="str">
        <f>IF('Frais de personnel'!F283="","",'Frais de personnel'!F283)</f>
        <v/>
      </c>
      <c r="G284" s="279" t="str">
        <f>IF('Frais de personnel'!G283="","",'Frais de personnel'!G283)</f>
        <v/>
      </c>
      <c r="H284" s="279" t="str">
        <f>IF('Frais de personnel'!H283="","",'Frais de personnel'!H283)</f>
        <v/>
      </c>
      <c r="I284" s="279" t="str">
        <f>IF('Frais de personnel'!I283="","",'Frais de personnel'!I283)</f>
        <v/>
      </c>
      <c r="J284" s="279" t="str">
        <f>IF('Frais de personnel'!J283="","",'Frais de personnel'!J283)</f>
        <v/>
      </c>
      <c r="K284" s="254"/>
      <c r="L284" s="109"/>
      <c r="M284" s="109"/>
      <c r="N284" s="178" t="str">
        <f t="shared" si="24"/>
        <v/>
      </c>
      <c r="O284" s="259" t="str">
        <f t="shared" si="25"/>
        <v/>
      </c>
      <c r="P284" s="264" t="str">
        <f t="shared" si="29"/>
        <v/>
      </c>
      <c r="Q284" s="179" t="str">
        <f t="shared" si="26"/>
        <v/>
      </c>
      <c r="R284" s="266" t="str">
        <f t="shared" si="27"/>
        <v/>
      </c>
      <c r="S284" s="262" t="str">
        <f t="shared" si="28"/>
        <v/>
      </c>
      <c r="T284" s="119"/>
    </row>
    <row r="285" spans="1:20" ht="20.100000000000001" customHeight="1" x14ac:dyDescent="0.25">
      <c r="A285" s="162">
        <v>279</v>
      </c>
      <c r="B285" s="279" t="str">
        <f>IF('Frais de personnel'!B284="","",'Frais de personnel'!B284)</f>
        <v/>
      </c>
      <c r="C285" s="279" t="str">
        <f>IF('Frais de personnel'!C284="","",'Frais de personnel'!C284)</f>
        <v/>
      </c>
      <c r="D285" s="279" t="str">
        <f>IF('Frais de personnel'!D284="","",'Frais de personnel'!D284)</f>
        <v/>
      </c>
      <c r="E285" s="279" t="str">
        <f>IF('Frais de personnel'!E284="","",'Frais de personnel'!E284)</f>
        <v/>
      </c>
      <c r="F285" s="279" t="str">
        <f>IF('Frais de personnel'!F284="","",'Frais de personnel'!F284)</f>
        <v/>
      </c>
      <c r="G285" s="279" t="str">
        <f>IF('Frais de personnel'!G284="","",'Frais de personnel'!G284)</f>
        <v/>
      </c>
      <c r="H285" s="279" t="str">
        <f>IF('Frais de personnel'!H284="","",'Frais de personnel'!H284)</f>
        <v/>
      </c>
      <c r="I285" s="279" t="str">
        <f>IF('Frais de personnel'!I284="","",'Frais de personnel'!I284)</f>
        <v/>
      </c>
      <c r="J285" s="279" t="str">
        <f>IF('Frais de personnel'!J284="","",'Frais de personnel'!J284)</f>
        <v/>
      </c>
      <c r="K285" s="254"/>
      <c r="L285" s="109"/>
      <c r="M285" s="109"/>
      <c r="N285" s="178" t="str">
        <f t="shared" si="24"/>
        <v/>
      </c>
      <c r="O285" s="259" t="str">
        <f t="shared" si="25"/>
        <v/>
      </c>
      <c r="P285" s="264" t="str">
        <f t="shared" si="29"/>
        <v/>
      </c>
      <c r="Q285" s="179" t="str">
        <f t="shared" si="26"/>
        <v/>
      </c>
      <c r="R285" s="266" t="str">
        <f t="shared" si="27"/>
        <v/>
      </c>
      <c r="S285" s="262" t="str">
        <f t="shared" si="28"/>
        <v/>
      </c>
      <c r="T285" s="119"/>
    </row>
    <row r="286" spans="1:20" ht="20.100000000000001" customHeight="1" x14ac:dyDescent="0.25">
      <c r="A286" s="162">
        <v>280</v>
      </c>
      <c r="B286" s="279" t="str">
        <f>IF('Frais de personnel'!B285="","",'Frais de personnel'!B285)</f>
        <v/>
      </c>
      <c r="C286" s="279" t="str">
        <f>IF('Frais de personnel'!C285="","",'Frais de personnel'!C285)</f>
        <v/>
      </c>
      <c r="D286" s="279" t="str">
        <f>IF('Frais de personnel'!D285="","",'Frais de personnel'!D285)</f>
        <v/>
      </c>
      <c r="E286" s="279" t="str">
        <f>IF('Frais de personnel'!E285="","",'Frais de personnel'!E285)</f>
        <v/>
      </c>
      <c r="F286" s="279" t="str">
        <f>IF('Frais de personnel'!F285="","",'Frais de personnel'!F285)</f>
        <v/>
      </c>
      <c r="G286" s="279" t="str">
        <f>IF('Frais de personnel'!G285="","",'Frais de personnel'!G285)</f>
        <v/>
      </c>
      <c r="H286" s="279" t="str">
        <f>IF('Frais de personnel'!H285="","",'Frais de personnel'!H285)</f>
        <v/>
      </c>
      <c r="I286" s="279" t="str">
        <f>IF('Frais de personnel'!I285="","",'Frais de personnel'!I285)</f>
        <v/>
      </c>
      <c r="J286" s="279" t="str">
        <f>IF('Frais de personnel'!J285="","",'Frais de personnel'!J285)</f>
        <v/>
      </c>
      <c r="K286" s="254"/>
      <c r="L286" s="109"/>
      <c r="M286" s="109"/>
      <c r="N286" s="178" t="str">
        <f t="shared" si="24"/>
        <v/>
      </c>
      <c r="O286" s="259" t="str">
        <f t="shared" si="25"/>
        <v/>
      </c>
      <c r="P286" s="264" t="str">
        <f t="shared" si="29"/>
        <v/>
      </c>
      <c r="Q286" s="179" t="str">
        <f t="shared" si="26"/>
        <v/>
      </c>
      <c r="R286" s="266" t="str">
        <f t="shared" si="27"/>
        <v/>
      </c>
      <c r="S286" s="262" t="str">
        <f t="shared" si="28"/>
        <v/>
      </c>
      <c r="T286" s="119"/>
    </row>
    <row r="287" spans="1:20" ht="20.100000000000001" customHeight="1" x14ac:dyDescent="0.25">
      <c r="A287" s="162">
        <v>281</v>
      </c>
      <c r="B287" s="279" t="str">
        <f>IF('Frais de personnel'!B286="","",'Frais de personnel'!B286)</f>
        <v/>
      </c>
      <c r="C287" s="279" t="str">
        <f>IF('Frais de personnel'!C286="","",'Frais de personnel'!C286)</f>
        <v/>
      </c>
      <c r="D287" s="279" t="str">
        <f>IF('Frais de personnel'!D286="","",'Frais de personnel'!D286)</f>
        <v/>
      </c>
      <c r="E287" s="279" t="str">
        <f>IF('Frais de personnel'!E286="","",'Frais de personnel'!E286)</f>
        <v/>
      </c>
      <c r="F287" s="279" t="str">
        <f>IF('Frais de personnel'!F286="","",'Frais de personnel'!F286)</f>
        <v/>
      </c>
      <c r="G287" s="279" t="str">
        <f>IF('Frais de personnel'!G286="","",'Frais de personnel'!G286)</f>
        <v/>
      </c>
      <c r="H287" s="279" t="str">
        <f>IF('Frais de personnel'!H286="","",'Frais de personnel'!H286)</f>
        <v/>
      </c>
      <c r="I287" s="279" t="str">
        <f>IF('Frais de personnel'!I286="","",'Frais de personnel'!I286)</f>
        <v/>
      </c>
      <c r="J287" s="279" t="str">
        <f>IF('Frais de personnel'!J286="","",'Frais de personnel'!J286)</f>
        <v/>
      </c>
      <c r="K287" s="254"/>
      <c r="L287" s="109"/>
      <c r="M287" s="109"/>
      <c r="N287" s="178" t="str">
        <f t="shared" si="24"/>
        <v/>
      </c>
      <c r="O287" s="259" t="str">
        <f t="shared" si="25"/>
        <v/>
      </c>
      <c r="P287" s="264" t="str">
        <f t="shared" si="29"/>
        <v/>
      </c>
      <c r="Q287" s="179" t="str">
        <f t="shared" si="26"/>
        <v/>
      </c>
      <c r="R287" s="266" t="str">
        <f t="shared" si="27"/>
        <v/>
      </c>
      <c r="S287" s="262" t="str">
        <f t="shared" si="28"/>
        <v/>
      </c>
      <c r="T287" s="119"/>
    </row>
    <row r="288" spans="1:20" ht="20.100000000000001" customHeight="1" x14ac:dyDescent="0.25">
      <c r="A288" s="162">
        <v>282</v>
      </c>
      <c r="B288" s="279" t="str">
        <f>IF('Frais de personnel'!B287="","",'Frais de personnel'!B287)</f>
        <v/>
      </c>
      <c r="C288" s="279" t="str">
        <f>IF('Frais de personnel'!C287="","",'Frais de personnel'!C287)</f>
        <v/>
      </c>
      <c r="D288" s="279" t="str">
        <f>IF('Frais de personnel'!D287="","",'Frais de personnel'!D287)</f>
        <v/>
      </c>
      <c r="E288" s="279" t="str">
        <f>IF('Frais de personnel'!E287="","",'Frais de personnel'!E287)</f>
        <v/>
      </c>
      <c r="F288" s="279" t="str">
        <f>IF('Frais de personnel'!F287="","",'Frais de personnel'!F287)</f>
        <v/>
      </c>
      <c r="G288" s="279" t="str">
        <f>IF('Frais de personnel'!G287="","",'Frais de personnel'!G287)</f>
        <v/>
      </c>
      <c r="H288" s="279" t="str">
        <f>IF('Frais de personnel'!H287="","",'Frais de personnel'!H287)</f>
        <v/>
      </c>
      <c r="I288" s="279" t="str">
        <f>IF('Frais de personnel'!I287="","",'Frais de personnel'!I287)</f>
        <v/>
      </c>
      <c r="J288" s="279" t="str">
        <f>IF('Frais de personnel'!J287="","",'Frais de personnel'!J287)</f>
        <v/>
      </c>
      <c r="K288" s="254"/>
      <c r="L288" s="109"/>
      <c r="M288" s="109"/>
      <c r="N288" s="178" t="str">
        <f t="shared" si="24"/>
        <v/>
      </c>
      <c r="O288" s="259" t="str">
        <f t="shared" si="25"/>
        <v/>
      </c>
      <c r="P288" s="264" t="str">
        <f t="shared" si="29"/>
        <v/>
      </c>
      <c r="Q288" s="179" t="str">
        <f t="shared" si="26"/>
        <v/>
      </c>
      <c r="R288" s="266" t="str">
        <f t="shared" si="27"/>
        <v/>
      </c>
      <c r="S288" s="262" t="str">
        <f t="shared" si="28"/>
        <v/>
      </c>
      <c r="T288" s="119"/>
    </row>
    <row r="289" spans="1:20" ht="20.100000000000001" customHeight="1" x14ac:dyDescent="0.25">
      <c r="A289" s="162">
        <v>283</v>
      </c>
      <c r="B289" s="279" t="str">
        <f>IF('Frais de personnel'!B288="","",'Frais de personnel'!B288)</f>
        <v/>
      </c>
      <c r="C289" s="279" t="str">
        <f>IF('Frais de personnel'!C288="","",'Frais de personnel'!C288)</f>
        <v/>
      </c>
      <c r="D289" s="279" t="str">
        <f>IF('Frais de personnel'!D288="","",'Frais de personnel'!D288)</f>
        <v/>
      </c>
      <c r="E289" s="279" t="str">
        <f>IF('Frais de personnel'!E288="","",'Frais de personnel'!E288)</f>
        <v/>
      </c>
      <c r="F289" s="279" t="str">
        <f>IF('Frais de personnel'!F288="","",'Frais de personnel'!F288)</f>
        <v/>
      </c>
      <c r="G289" s="279" t="str">
        <f>IF('Frais de personnel'!G288="","",'Frais de personnel'!G288)</f>
        <v/>
      </c>
      <c r="H289" s="279" t="str">
        <f>IF('Frais de personnel'!H288="","",'Frais de personnel'!H288)</f>
        <v/>
      </c>
      <c r="I289" s="279" t="str">
        <f>IF('Frais de personnel'!I288="","",'Frais de personnel'!I288)</f>
        <v/>
      </c>
      <c r="J289" s="279" t="str">
        <f>IF('Frais de personnel'!J288="","",'Frais de personnel'!J288)</f>
        <v/>
      </c>
      <c r="K289" s="254"/>
      <c r="L289" s="109"/>
      <c r="M289" s="109"/>
      <c r="N289" s="178" t="str">
        <f t="shared" si="24"/>
        <v/>
      </c>
      <c r="O289" s="259" t="str">
        <f t="shared" si="25"/>
        <v/>
      </c>
      <c r="P289" s="264" t="str">
        <f t="shared" si="29"/>
        <v/>
      </c>
      <c r="Q289" s="179" t="str">
        <f t="shared" si="26"/>
        <v/>
      </c>
      <c r="R289" s="266" t="str">
        <f t="shared" si="27"/>
        <v/>
      </c>
      <c r="S289" s="262" t="str">
        <f t="shared" si="28"/>
        <v/>
      </c>
      <c r="T289" s="119"/>
    </row>
    <row r="290" spans="1:20" ht="20.100000000000001" customHeight="1" x14ac:dyDescent="0.25">
      <c r="A290" s="162">
        <v>284</v>
      </c>
      <c r="B290" s="279" t="str">
        <f>IF('Frais de personnel'!B289="","",'Frais de personnel'!B289)</f>
        <v/>
      </c>
      <c r="C290" s="279" t="str">
        <f>IF('Frais de personnel'!C289="","",'Frais de personnel'!C289)</f>
        <v/>
      </c>
      <c r="D290" s="279" t="str">
        <f>IF('Frais de personnel'!D289="","",'Frais de personnel'!D289)</f>
        <v/>
      </c>
      <c r="E290" s="279" t="str">
        <f>IF('Frais de personnel'!E289="","",'Frais de personnel'!E289)</f>
        <v/>
      </c>
      <c r="F290" s="279" t="str">
        <f>IF('Frais de personnel'!F289="","",'Frais de personnel'!F289)</f>
        <v/>
      </c>
      <c r="G290" s="279" t="str">
        <f>IF('Frais de personnel'!G289="","",'Frais de personnel'!G289)</f>
        <v/>
      </c>
      <c r="H290" s="279" t="str">
        <f>IF('Frais de personnel'!H289="","",'Frais de personnel'!H289)</f>
        <v/>
      </c>
      <c r="I290" s="279" t="str">
        <f>IF('Frais de personnel'!I289="","",'Frais de personnel'!I289)</f>
        <v/>
      </c>
      <c r="J290" s="279" t="str">
        <f>IF('Frais de personnel'!J289="","",'Frais de personnel'!J289)</f>
        <v/>
      </c>
      <c r="K290" s="254"/>
      <c r="L290" s="109"/>
      <c r="M290" s="109"/>
      <c r="N290" s="178" t="str">
        <f t="shared" si="24"/>
        <v/>
      </c>
      <c r="O290" s="259" t="str">
        <f t="shared" si="25"/>
        <v/>
      </c>
      <c r="P290" s="264" t="str">
        <f t="shared" si="29"/>
        <v/>
      </c>
      <c r="Q290" s="179" t="str">
        <f t="shared" si="26"/>
        <v/>
      </c>
      <c r="R290" s="266" t="str">
        <f t="shared" si="27"/>
        <v/>
      </c>
      <c r="S290" s="262" t="str">
        <f t="shared" si="28"/>
        <v/>
      </c>
      <c r="T290" s="119"/>
    </row>
    <row r="291" spans="1:20" ht="20.100000000000001" customHeight="1" x14ac:dyDescent="0.25">
      <c r="A291" s="162">
        <v>285</v>
      </c>
      <c r="B291" s="279" t="str">
        <f>IF('Frais de personnel'!B290="","",'Frais de personnel'!B290)</f>
        <v/>
      </c>
      <c r="C291" s="279" t="str">
        <f>IF('Frais de personnel'!C290="","",'Frais de personnel'!C290)</f>
        <v/>
      </c>
      <c r="D291" s="279" t="str">
        <f>IF('Frais de personnel'!D290="","",'Frais de personnel'!D290)</f>
        <v/>
      </c>
      <c r="E291" s="279" t="str">
        <f>IF('Frais de personnel'!E290="","",'Frais de personnel'!E290)</f>
        <v/>
      </c>
      <c r="F291" s="279" t="str">
        <f>IF('Frais de personnel'!F290="","",'Frais de personnel'!F290)</f>
        <v/>
      </c>
      <c r="G291" s="279" t="str">
        <f>IF('Frais de personnel'!G290="","",'Frais de personnel'!G290)</f>
        <v/>
      </c>
      <c r="H291" s="279" t="str">
        <f>IF('Frais de personnel'!H290="","",'Frais de personnel'!H290)</f>
        <v/>
      </c>
      <c r="I291" s="279" t="str">
        <f>IF('Frais de personnel'!I290="","",'Frais de personnel'!I290)</f>
        <v/>
      </c>
      <c r="J291" s="279" t="str">
        <f>IF('Frais de personnel'!J290="","",'Frais de personnel'!J290)</f>
        <v/>
      </c>
      <c r="K291" s="254"/>
      <c r="L291" s="109"/>
      <c r="M291" s="109"/>
      <c r="N291" s="178" t="str">
        <f t="shared" si="24"/>
        <v/>
      </c>
      <c r="O291" s="259" t="str">
        <f t="shared" si="25"/>
        <v/>
      </c>
      <c r="P291" s="264" t="str">
        <f t="shared" si="29"/>
        <v/>
      </c>
      <c r="Q291" s="179" t="str">
        <f t="shared" si="26"/>
        <v/>
      </c>
      <c r="R291" s="266" t="str">
        <f t="shared" si="27"/>
        <v/>
      </c>
      <c r="S291" s="262" t="str">
        <f t="shared" si="28"/>
        <v/>
      </c>
      <c r="T291" s="119"/>
    </row>
    <row r="292" spans="1:20" ht="20.100000000000001" customHeight="1" x14ac:dyDescent="0.25">
      <c r="A292" s="162">
        <v>286</v>
      </c>
      <c r="B292" s="279" t="str">
        <f>IF('Frais de personnel'!B291="","",'Frais de personnel'!B291)</f>
        <v/>
      </c>
      <c r="C292" s="279" t="str">
        <f>IF('Frais de personnel'!C291="","",'Frais de personnel'!C291)</f>
        <v/>
      </c>
      <c r="D292" s="279" t="str">
        <f>IF('Frais de personnel'!D291="","",'Frais de personnel'!D291)</f>
        <v/>
      </c>
      <c r="E292" s="279" t="str">
        <f>IF('Frais de personnel'!E291="","",'Frais de personnel'!E291)</f>
        <v/>
      </c>
      <c r="F292" s="279" t="str">
        <f>IF('Frais de personnel'!F291="","",'Frais de personnel'!F291)</f>
        <v/>
      </c>
      <c r="G292" s="279" t="str">
        <f>IF('Frais de personnel'!G291="","",'Frais de personnel'!G291)</f>
        <v/>
      </c>
      <c r="H292" s="279" t="str">
        <f>IF('Frais de personnel'!H291="","",'Frais de personnel'!H291)</f>
        <v/>
      </c>
      <c r="I292" s="279" t="str">
        <f>IF('Frais de personnel'!I291="","",'Frais de personnel'!I291)</f>
        <v/>
      </c>
      <c r="J292" s="279" t="str">
        <f>IF('Frais de personnel'!J291="","",'Frais de personnel'!J291)</f>
        <v/>
      </c>
      <c r="K292" s="254"/>
      <c r="L292" s="109"/>
      <c r="M292" s="109"/>
      <c r="N292" s="178" t="str">
        <f t="shared" si="24"/>
        <v/>
      </c>
      <c r="O292" s="259" t="str">
        <f t="shared" si="25"/>
        <v/>
      </c>
      <c r="P292" s="264" t="str">
        <f t="shared" si="29"/>
        <v/>
      </c>
      <c r="Q292" s="179" t="str">
        <f t="shared" si="26"/>
        <v/>
      </c>
      <c r="R292" s="266" t="str">
        <f t="shared" si="27"/>
        <v/>
      </c>
      <c r="S292" s="262" t="str">
        <f t="shared" si="28"/>
        <v/>
      </c>
      <c r="T292" s="119"/>
    </row>
    <row r="293" spans="1:20" ht="20.100000000000001" customHeight="1" x14ac:dyDescent="0.25">
      <c r="A293" s="162">
        <v>287</v>
      </c>
      <c r="B293" s="279" t="str">
        <f>IF('Frais de personnel'!B292="","",'Frais de personnel'!B292)</f>
        <v/>
      </c>
      <c r="C293" s="279" t="str">
        <f>IF('Frais de personnel'!C292="","",'Frais de personnel'!C292)</f>
        <v/>
      </c>
      <c r="D293" s="279" t="str">
        <f>IF('Frais de personnel'!D292="","",'Frais de personnel'!D292)</f>
        <v/>
      </c>
      <c r="E293" s="279" t="str">
        <f>IF('Frais de personnel'!E292="","",'Frais de personnel'!E292)</f>
        <v/>
      </c>
      <c r="F293" s="279" t="str">
        <f>IF('Frais de personnel'!F292="","",'Frais de personnel'!F292)</f>
        <v/>
      </c>
      <c r="G293" s="279" t="str">
        <f>IF('Frais de personnel'!G292="","",'Frais de personnel'!G292)</f>
        <v/>
      </c>
      <c r="H293" s="279" t="str">
        <f>IF('Frais de personnel'!H292="","",'Frais de personnel'!H292)</f>
        <v/>
      </c>
      <c r="I293" s="279" t="str">
        <f>IF('Frais de personnel'!I292="","",'Frais de personnel'!I292)</f>
        <v/>
      </c>
      <c r="J293" s="279" t="str">
        <f>IF('Frais de personnel'!J292="","",'Frais de personnel'!J292)</f>
        <v/>
      </c>
      <c r="K293" s="254"/>
      <c r="L293" s="109"/>
      <c r="M293" s="109"/>
      <c r="N293" s="178" t="str">
        <f t="shared" si="24"/>
        <v/>
      </c>
      <c r="O293" s="259" t="str">
        <f t="shared" si="25"/>
        <v/>
      </c>
      <c r="P293" s="264" t="str">
        <f t="shared" si="29"/>
        <v/>
      </c>
      <c r="Q293" s="179" t="str">
        <f t="shared" si="26"/>
        <v/>
      </c>
      <c r="R293" s="266" t="str">
        <f t="shared" si="27"/>
        <v/>
      </c>
      <c r="S293" s="262" t="str">
        <f t="shared" si="28"/>
        <v/>
      </c>
      <c r="T293" s="119"/>
    </row>
    <row r="294" spans="1:20" ht="20.100000000000001" customHeight="1" x14ac:dyDescent="0.25">
      <c r="A294" s="162">
        <v>288</v>
      </c>
      <c r="B294" s="279" t="str">
        <f>IF('Frais de personnel'!B293="","",'Frais de personnel'!B293)</f>
        <v/>
      </c>
      <c r="C294" s="279" t="str">
        <f>IF('Frais de personnel'!C293="","",'Frais de personnel'!C293)</f>
        <v/>
      </c>
      <c r="D294" s="279" t="str">
        <f>IF('Frais de personnel'!D293="","",'Frais de personnel'!D293)</f>
        <v/>
      </c>
      <c r="E294" s="279" t="str">
        <f>IF('Frais de personnel'!E293="","",'Frais de personnel'!E293)</f>
        <v/>
      </c>
      <c r="F294" s="279" t="str">
        <f>IF('Frais de personnel'!F293="","",'Frais de personnel'!F293)</f>
        <v/>
      </c>
      <c r="G294" s="279" t="str">
        <f>IF('Frais de personnel'!G293="","",'Frais de personnel'!G293)</f>
        <v/>
      </c>
      <c r="H294" s="279" t="str">
        <f>IF('Frais de personnel'!H293="","",'Frais de personnel'!H293)</f>
        <v/>
      </c>
      <c r="I294" s="279" t="str">
        <f>IF('Frais de personnel'!I293="","",'Frais de personnel'!I293)</f>
        <v/>
      </c>
      <c r="J294" s="279" t="str">
        <f>IF('Frais de personnel'!J293="","",'Frais de personnel'!J293)</f>
        <v/>
      </c>
      <c r="K294" s="254"/>
      <c r="L294" s="109"/>
      <c r="M294" s="109"/>
      <c r="N294" s="178" t="str">
        <f t="shared" si="24"/>
        <v/>
      </c>
      <c r="O294" s="259" t="str">
        <f t="shared" si="25"/>
        <v/>
      </c>
      <c r="P294" s="264" t="str">
        <f t="shared" si="29"/>
        <v/>
      </c>
      <c r="Q294" s="179" t="str">
        <f t="shared" si="26"/>
        <v/>
      </c>
      <c r="R294" s="266" t="str">
        <f t="shared" si="27"/>
        <v/>
      </c>
      <c r="S294" s="262" t="str">
        <f t="shared" si="28"/>
        <v/>
      </c>
      <c r="T294" s="119"/>
    </row>
    <row r="295" spans="1:20" ht="20.100000000000001" customHeight="1" x14ac:dyDescent="0.25">
      <c r="A295" s="162">
        <v>289</v>
      </c>
      <c r="B295" s="279" t="str">
        <f>IF('Frais de personnel'!B294="","",'Frais de personnel'!B294)</f>
        <v/>
      </c>
      <c r="C295" s="279" t="str">
        <f>IF('Frais de personnel'!C294="","",'Frais de personnel'!C294)</f>
        <v/>
      </c>
      <c r="D295" s="279" t="str">
        <f>IF('Frais de personnel'!D294="","",'Frais de personnel'!D294)</f>
        <v/>
      </c>
      <c r="E295" s="279" t="str">
        <f>IF('Frais de personnel'!E294="","",'Frais de personnel'!E294)</f>
        <v/>
      </c>
      <c r="F295" s="279" t="str">
        <f>IF('Frais de personnel'!F294="","",'Frais de personnel'!F294)</f>
        <v/>
      </c>
      <c r="G295" s="279" t="str">
        <f>IF('Frais de personnel'!G294="","",'Frais de personnel'!G294)</f>
        <v/>
      </c>
      <c r="H295" s="279" t="str">
        <f>IF('Frais de personnel'!H294="","",'Frais de personnel'!H294)</f>
        <v/>
      </c>
      <c r="I295" s="279" t="str">
        <f>IF('Frais de personnel'!I294="","",'Frais de personnel'!I294)</f>
        <v/>
      </c>
      <c r="J295" s="279" t="str">
        <f>IF('Frais de personnel'!J294="","",'Frais de personnel'!J294)</f>
        <v/>
      </c>
      <c r="K295" s="254"/>
      <c r="L295" s="109"/>
      <c r="M295" s="109"/>
      <c r="N295" s="178" t="str">
        <f t="shared" si="24"/>
        <v/>
      </c>
      <c r="O295" s="259" t="str">
        <f t="shared" si="25"/>
        <v/>
      </c>
      <c r="P295" s="264" t="str">
        <f t="shared" si="29"/>
        <v/>
      </c>
      <c r="Q295" s="179" t="str">
        <f t="shared" si="26"/>
        <v/>
      </c>
      <c r="R295" s="266" t="str">
        <f t="shared" si="27"/>
        <v/>
      </c>
      <c r="S295" s="262" t="str">
        <f t="shared" si="28"/>
        <v/>
      </c>
      <c r="T295" s="119"/>
    </row>
    <row r="296" spans="1:20" ht="20.100000000000001" customHeight="1" x14ac:dyDescent="0.25">
      <c r="A296" s="162">
        <v>290</v>
      </c>
      <c r="B296" s="279" t="str">
        <f>IF('Frais de personnel'!B295="","",'Frais de personnel'!B295)</f>
        <v/>
      </c>
      <c r="C296" s="279" t="str">
        <f>IF('Frais de personnel'!C295="","",'Frais de personnel'!C295)</f>
        <v/>
      </c>
      <c r="D296" s="279" t="str">
        <f>IF('Frais de personnel'!D295="","",'Frais de personnel'!D295)</f>
        <v/>
      </c>
      <c r="E296" s="279" t="str">
        <f>IF('Frais de personnel'!E295="","",'Frais de personnel'!E295)</f>
        <v/>
      </c>
      <c r="F296" s="279" t="str">
        <f>IF('Frais de personnel'!F295="","",'Frais de personnel'!F295)</f>
        <v/>
      </c>
      <c r="G296" s="279" t="str">
        <f>IF('Frais de personnel'!G295="","",'Frais de personnel'!G295)</f>
        <v/>
      </c>
      <c r="H296" s="279" t="str">
        <f>IF('Frais de personnel'!H295="","",'Frais de personnel'!H295)</f>
        <v/>
      </c>
      <c r="I296" s="279" t="str">
        <f>IF('Frais de personnel'!I295="","",'Frais de personnel'!I295)</f>
        <v/>
      </c>
      <c r="J296" s="279" t="str">
        <f>IF('Frais de personnel'!J295="","",'Frais de personnel'!J295)</f>
        <v/>
      </c>
      <c r="K296" s="254"/>
      <c r="L296" s="109"/>
      <c r="M296" s="109"/>
      <c r="N296" s="178" t="str">
        <f t="shared" si="24"/>
        <v/>
      </c>
      <c r="O296" s="259" t="str">
        <f t="shared" si="25"/>
        <v/>
      </c>
      <c r="P296" s="264" t="str">
        <f t="shared" si="29"/>
        <v/>
      </c>
      <c r="Q296" s="179" t="str">
        <f t="shared" si="26"/>
        <v/>
      </c>
      <c r="R296" s="266" t="str">
        <f t="shared" si="27"/>
        <v/>
      </c>
      <c r="S296" s="262" t="str">
        <f t="shared" si="28"/>
        <v/>
      </c>
      <c r="T296" s="119"/>
    </row>
    <row r="297" spans="1:20" ht="20.100000000000001" customHeight="1" x14ac:dyDescent="0.25">
      <c r="A297" s="162">
        <v>291</v>
      </c>
      <c r="B297" s="279" t="str">
        <f>IF('Frais de personnel'!B296="","",'Frais de personnel'!B296)</f>
        <v/>
      </c>
      <c r="C297" s="279" t="str">
        <f>IF('Frais de personnel'!C296="","",'Frais de personnel'!C296)</f>
        <v/>
      </c>
      <c r="D297" s="279" t="str">
        <f>IF('Frais de personnel'!D296="","",'Frais de personnel'!D296)</f>
        <v/>
      </c>
      <c r="E297" s="279" t="str">
        <f>IF('Frais de personnel'!E296="","",'Frais de personnel'!E296)</f>
        <v/>
      </c>
      <c r="F297" s="279" t="str">
        <f>IF('Frais de personnel'!F296="","",'Frais de personnel'!F296)</f>
        <v/>
      </c>
      <c r="G297" s="279" t="str">
        <f>IF('Frais de personnel'!G296="","",'Frais de personnel'!G296)</f>
        <v/>
      </c>
      <c r="H297" s="279" t="str">
        <f>IF('Frais de personnel'!H296="","",'Frais de personnel'!H296)</f>
        <v/>
      </c>
      <c r="I297" s="279" t="str">
        <f>IF('Frais de personnel'!I296="","",'Frais de personnel'!I296)</f>
        <v/>
      </c>
      <c r="J297" s="279" t="str">
        <f>IF('Frais de personnel'!J296="","",'Frais de personnel'!J296)</f>
        <v/>
      </c>
      <c r="K297" s="254"/>
      <c r="L297" s="109"/>
      <c r="M297" s="109"/>
      <c r="N297" s="178" t="str">
        <f t="shared" si="24"/>
        <v/>
      </c>
      <c r="O297" s="259" t="str">
        <f t="shared" si="25"/>
        <v/>
      </c>
      <c r="P297" s="264" t="str">
        <f t="shared" si="29"/>
        <v/>
      </c>
      <c r="Q297" s="179" t="str">
        <f t="shared" si="26"/>
        <v/>
      </c>
      <c r="R297" s="266" t="str">
        <f t="shared" si="27"/>
        <v/>
      </c>
      <c r="S297" s="262" t="str">
        <f t="shared" si="28"/>
        <v/>
      </c>
      <c r="T297" s="119"/>
    </row>
    <row r="298" spans="1:20" ht="20.100000000000001" customHeight="1" x14ac:dyDescent="0.25">
      <c r="A298" s="162">
        <v>292</v>
      </c>
      <c r="B298" s="279" t="str">
        <f>IF('Frais de personnel'!B297="","",'Frais de personnel'!B297)</f>
        <v/>
      </c>
      <c r="C298" s="279" t="str">
        <f>IF('Frais de personnel'!C297="","",'Frais de personnel'!C297)</f>
        <v/>
      </c>
      <c r="D298" s="279" t="str">
        <f>IF('Frais de personnel'!D297="","",'Frais de personnel'!D297)</f>
        <v/>
      </c>
      <c r="E298" s="279" t="str">
        <f>IF('Frais de personnel'!E297="","",'Frais de personnel'!E297)</f>
        <v/>
      </c>
      <c r="F298" s="279" t="str">
        <f>IF('Frais de personnel'!F297="","",'Frais de personnel'!F297)</f>
        <v/>
      </c>
      <c r="G298" s="279" t="str">
        <f>IF('Frais de personnel'!G297="","",'Frais de personnel'!G297)</f>
        <v/>
      </c>
      <c r="H298" s="279" t="str">
        <f>IF('Frais de personnel'!H297="","",'Frais de personnel'!H297)</f>
        <v/>
      </c>
      <c r="I298" s="279" t="str">
        <f>IF('Frais de personnel'!I297="","",'Frais de personnel'!I297)</f>
        <v/>
      </c>
      <c r="J298" s="279" t="str">
        <f>IF('Frais de personnel'!J297="","",'Frais de personnel'!J297)</f>
        <v/>
      </c>
      <c r="K298" s="254"/>
      <c r="L298" s="109"/>
      <c r="M298" s="109"/>
      <c r="N298" s="178" t="str">
        <f t="shared" si="24"/>
        <v/>
      </c>
      <c r="O298" s="259" t="str">
        <f t="shared" si="25"/>
        <v/>
      </c>
      <c r="P298" s="264" t="str">
        <f t="shared" si="29"/>
        <v/>
      </c>
      <c r="Q298" s="179" t="str">
        <f t="shared" si="26"/>
        <v/>
      </c>
      <c r="R298" s="266" t="str">
        <f t="shared" si="27"/>
        <v/>
      </c>
      <c r="S298" s="262" t="str">
        <f t="shared" si="28"/>
        <v/>
      </c>
      <c r="T298" s="119"/>
    </row>
    <row r="299" spans="1:20" ht="20.100000000000001" customHeight="1" x14ac:dyDescent="0.25">
      <c r="A299" s="162">
        <v>293</v>
      </c>
      <c r="B299" s="279" t="str">
        <f>IF('Frais de personnel'!B298="","",'Frais de personnel'!B298)</f>
        <v/>
      </c>
      <c r="C299" s="279" t="str">
        <f>IF('Frais de personnel'!C298="","",'Frais de personnel'!C298)</f>
        <v/>
      </c>
      <c r="D299" s="279" t="str">
        <f>IF('Frais de personnel'!D298="","",'Frais de personnel'!D298)</f>
        <v/>
      </c>
      <c r="E299" s="279" t="str">
        <f>IF('Frais de personnel'!E298="","",'Frais de personnel'!E298)</f>
        <v/>
      </c>
      <c r="F299" s="279" t="str">
        <f>IF('Frais de personnel'!F298="","",'Frais de personnel'!F298)</f>
        <v/>
      </c>
      <c r="G299" s="279" t="str">
        <f>IF('Frais de personnel'!G298="","",'Frais de personnel'!G298)</f>
        <v/>
      </c>
      <c r="H299" s="279" t="str">
        <f>IF('Frais de personnel'!H298="","",'Frais de personnel'!H298)</f>
        <v/>
      </c>
      <c r="I299" s="279" t="str">
        <f>IF('Frais de personnel'!I298="","",'Frais de personnel'!I298)</f>
        <v/>
      </c>
      <c r="J299" s="279" t="str">
        <f>IF('Frais de personnel'!J298="","",'Frais de personnel'!J298)</f>
        <v/>
      </c>
      <c r="K299" s="254"/>
      <c r="L299" s="109"/>
      <c r="M299" s="109"/>
      <c r="N299" s="178" t="str">
        <f t="shared" si="24"/>
        <v/>
      </c>
      <c r="O299" s="259" t="str">
        <f t="shared" si="25"/>
        <v/>
      </c>
      <c r="P299" s="264" t="str">
        <f t="shared" si="29"/>
        <v/>
      </c>
      <c r="Q299" s="179" t="str">
        <f t="shared" si="26"/>
        <v/>
      </c>
      <c r="R299" s="266" t="str">
        <f t="shared" si="27"/>
        <v/>
      </c>
      <c r="S299" s="262" t="str">
        <f t="shared" si="28"/>
        <v/>
      </c>
      <c r="T299" s="119"/>
    </row>
    <row r="300" spans="1:20" ht="20.100000000000001" customHeight="1" x14ac:dyDescent="0.25">
      <c r="A300" s="162">
        <v>294</v>
      </c>
      <c r="B300" s="279" t="str">
        <f>IF('Frais de personnel'!B299="","",'Frais de personnel'!B299)</f>
        <v/>
      </c>
      <c r="C300" s="279" t="str">
        <f>IF('Frais de personnel'!C299="","",'Frais de personnel'!C299)</f>
        <v/>
      </c>
      <c r="D300" s="279" t="str">
        <f>IF('Frais de personnel'!D299="","",'Frais de personnel'!D299)</f>
        <v/>
      </c>
      <c r="E300" s="279" t="str">
        <f>IF('Frais de personnel'!E299="","",'Frais de personnel'!E299)</f>
        <v/>
      </c>
      <c r="F300" s="279" t="str">
        <f>IF('Frais de personnel'!F299="","",'Frais de personnel'!F299)</f>
        <v/>
      </c>
      <c r="G300" s="279" t="str">
        <f>IF('Frais de personnel'!G299="","",'Frais de personnel'!G299)</f>
        <v/>
      </c>
      <c r="H300" s="279" t="str">
        <f>IF('Frais de personnel'!H299="","",'Frais de personnel'!H299)</f>
        <v/>
      </c>
      <c r="I300" s="279" t="str">
        <f>IF('Frais de personnel'!I299="","",'Frais de personnel'!I299)</f>
        <v/>
      </c>
      <c r="J300" s="279" t="str">
        <f>IF('Frais de personnel'!J299="","",'Frais de personnel'!J299)</f>
        <v/>
      </c>
      <c r="K300" s="254"/>
      <c r="L300" s="109"/>
      <c r="M300" s="109"/>
      <c r="N300" s="178" t="str">
        <f t="shared" si="24"/>
        <v/>
      </c>
      <c r="O300" s="259" t="str">
        <f t="shared" si="25"/>
        <v/>
      </c>
      <c r="P300" s="264" t="str">
        <f t="shared" si="29"/>
        <v/>
      </c>
      <c r="Q300" s="179" t="str">
        <f t="shared" si="26"/>
        <v/>
      </c>
      <c r="R300" s="266" t="str">
        <f t="shared" si="27"/>
        <v/>
      </c>
      <c r="S300" s="262" t="str">
        <f t="shared" si="28"/>
        <v/>
      </c>
      <c r="T300" s="119"/>
    </row>
    <row r="301" spans="1:20" ht="20.100000000000001" customHeight="1" x14ac:dyDescent="0.25">
      <c r="A301" s="162">
        <v>295</v>
      </c>
      <c r="B301" s="279" t="str">
        <f>IF('Frais de personnel'!B300="","",'Frais de personnel'!B300)</f>
        <v/>
      </c>
      <c r="C301" s="279" t="str">
        <f>IF('Frais de personnel'!C300="","",'Frais de personnel'!C300)</f>
        <v/>
      </c>
      <c r="D301" s="279" t="str">
        <f>IF('Frais de personnel'!D300="","",'Frais de personnel'!D300)</f>
        <v/>
      </c>
      <c r="E301" s="279" t="str">
        <f>IF('Frais de personnel'!E300="","",'Frais de personnel'!E300)</f>
        <v/>
      </c>
      <c r="F301" s="279" t="str">
        <f>IF('Frais de personnel'!F300="","",'Frais de personnel'!F300)</f>
        <v/>
      </c>
      <c r="G301" s="279" t="str">
        <f>IF('Frais de personnel'!G300="","",'Frais de personnel'!G300)</f>
        <v/>
      </c>
      <c r="H301" s="279" t="str">
        <f>IF('Frais de personnel'!H300="","",'Frais de personnel'!H300)</f>
        <v/>
      </c>
      <c r="I301" s="279" t="str">
        <f>IF('Frais de personnel'!I300="","",'Frais de personnel'!I300)</f>
        <v/>
      </c>
      <c r="J301" s="279" t="str">
        <f>IF('Frais de personnel'!J300="","",'Frais de personnel'!J300)</f>
        <v/>
      </c>
      <c r="K301" s="254"/>
      <c r="L301" s="109"/>
      <c r="M301" s="109"/>
      <c r="N301" s="178" t="str">
        <f t="shared" si="24"/>
        <v/>
      </c>
      <c r="O301" s="259" t="str">
        <f t="shared" si="25"/>
        <v/>
      </c>
      <c r="P301" s="264" t="str">
        <f t="shared" si="29"/>
        <v/>
      </c>
      <c r="Q301" s="179" t="str">
        <f t="shared" si="26"/>
        <v/>
      </c>
      <c r="R301" s="266" t="str">
        <f t="shared" si="27"/>
        <v/>
      </c>
      <c r="S301" s="262" t="str">
        <f t="shared" si="28"/>
        <v/>
      </c>
      <c r="T301" s="119"/>
    </row>
    <row r="302" spans="1:20" ht="20.100000000000001" customHeight="1" x14ac:dyDescent="0.25">
      <c r="A302" s="162">
        <v>296</v>
      </c>
      <c r="B302" s="279" t="str">
        <f>IF('Frais de personnel'!B301="","",'Frais de personnel'!B301)</f>
        <v/>
      </c>
      <c r="C302" s="279" t="str">
        <f>IF('Frais de personnel'!C301="","",'Frais de personnel'!C301)</f>
        <v/>
      </c>
      <c r="D302" s="279" t="str">
        <f>IF('Frais de personnel'!D301="","",'Frais de personnel'!D301)</f>
        <v/>
      </c>
      <c r="E302" s="279" t="str">
        <f>IF('Frais de personnel'!E301="","",'Frais de personnel'!E301)</f>
        <v/>
      </c>
      <c r="F302" s="279" t="str">
        <f>IF('Frais de personnel'!F301="","",'Frais de personnel'!F301)</f>
        <v/>
      </c>
      <c r="G302" s="279" t="str">
        <f>IF('Frais de personnel'!G301="","",'Frais de personnel'!G301)</f>
        <v/>
      </c>
      <c r="H302" s="279" t="str">
        <f>IF('Frais de personnel'!H301="","",'Frais de personnel'!H301)</f>
        <v/>
      </c>
      <c r="I302" s="279" t="str">
        <f>IF('Frais de personnel'!I301="","",'Frais de personnel'!I301)</f>
        <v/>
      </c>
      <c r="J302" s="279" t="str">
        <f>IF('Frais de personnel'!J301="","",'Frais de personnel'!J301)</f>
        <v/>
      </c>
      <c r="K302" s="254"/>
      <c r="L302" s="109"/>
      <c r="M302" s="109"/>
      <c r="N302" s="178" t="str">
        <f t="shared" si="24"/>
        <v/>
      </c>
      <c r="O302" s="259" t="str">
        <f t="shared" si="25"/>
        <v/>
      </c>
      <c r="P302" s="264" t="str">
        <f t="shared" si="29"/>
        <v/>
      </c>
      <c r="Q302" s="179" t="str">
        <f t="shared" si="26"/>
        <v/>
      </c>
      <c r="R302" s="266" t="str">
        <f t="shared" si="27"/>
        <v/>
      </c>
      <c r="S302" s="262" t="str">
        <f t="shared" si="28"/>
        <v/>
      </c>
      <c r="T302" s="119"/>
    </row>
    <row r="303" spans="1:20" ht="20.100000000000001" customHeight="1" x14ac:dyDescent="0.25">
      <c r="A303" s="162">
        <v>297</v>
      </c>
      <c r="B303" s="279" t="str">
        <f>IF('Frais de personnel'!B302="","",'Frais de personnel'!B302)</f>
        <v/>
      </c>
      <c r="C303" s="279" t="str">
        <f>IF('Frais de personnel'!C302="","",'Frais de personnel'!C302)</f>
        <v/>
      </c>
      <c r="D303" s="279" t="str">
        <f>IF('Frais de personnel'!D302="","",'Frais de personnel'!D302)</f>
        <v/>
      </c>
      <c r="E303" s="279" t="str">
        <f>IF('Frais de personnel'!E302="","",'Frais de personnel'!E302)</f>
        <v/>
      </c>
      <c r="F303" s="279" t="str">
        <f>IF('Frais de personnel'!F302="","",'Frais de personnel'!F302)</f>
        <v/>
      </c>
      <c r="G303" s="279" t="str">
        <f>IF('Frais de personnel'!G302="","",'Frais de personnel'!G302)</f>
        <v/>
      </c>
      <c r="H303" s="279" t="str">
        <f>IF('Frais de personnel'!H302="","",'Frais de personnel'!H302)</f>
        <v/>
      </c>
      <c r="I303" s="279" t="str">
        <f>IF('Frais de personnel'!I302="","",'Frais de personnel'!I302)</f>
        <v/>
      </c>
      <c r="J303" s="279" t="str">
        <f>IF('Frais de personnel'!J302="","",'Frais de personnel'!J302)</f>
        <v/>
      </c>
      <c r="K303" s="254"/>
      <c r="L303" s="109"/>
      <c r="M303" s="109"/>
      <c r="N303" s="178" t="str">
        <f t="shared" si="24"/>
        <v/>
      </c>
      <c r="O303" s="259" t="str">
        <f t="shared" si="25"/>
        <v/>
      </c>
      <c r="P303" s="264" t="str">
        <f t="shared" si="29"/>
        <v/>
      </c>
      <c r="Q303" s="179" t="str">
        <f t="shared" si="26"/>
        <v/>
      </c>
      <c r="R303" s="266" t="str">
        <f t="shared" si="27"/>
        <v/>
      </c>
      <c r="S303" s="262" t="str">
        <f t="shared" si="28"/>
        <v/>
      </c>
      <c r="T303" s="119"/>
    </row>
    <row r="304" spans="1:20" ht="20.100000000000001" customHeight="1" x14ac:dyDescent="0.25">
      <c r="A304" s="162">
        <v>298</v>
      </c>
      <c r="B304" s="279" t="str">
        <f>IF('Frais de personnel'!B303="","",'Frais de personnel'!B303)</f>
        <v/>
      </c>
      <c r="C304" s="279" t="str">
        <f>IF('Frais de personnel'!C303="","",'Frais de personnel'!C303)</f>
        <v/>
      </c>
      <c r="D304" s="279" t="str">
        <f>IF('Frais de personnel'!D303="","",'Frais de personnel'!D303)</f>
        <v/>
      </c>
      <c r="E304" s="279" t="str">
        <f>IF('Frais de personnel'!E303="","",'Frais de personnel'!E303)</f>
        <v/>
      </c>
      <c r="F304" s="279" t="str">
        <f>IF('Frais de personnel'!F303="","",'Frais de personnel'!F303)</f>
        <v/>
      </c>
      <c r="G304" s="279" t="str">
        <f>IF('Frais de personnel'!G303="","",'Frais de personnel'!G303)</f>
        <v/>
      </c>
      <c r="H304" s="279" t="str">
        <f>IF('Frais de personnel'!H303="","",'Frais de personnel'!H303)</f>
        <v/>
      </c>
      <c r="I304" s="279" t="str">
        <f>IF('Frais de personnel'!I303="","",'Frais de personnel'!I303)</f>
        <v/>
      </c>
      <c r="J304" s="279" t="str">
        <f>IF('Frais de personnel'!J303="","",'Frais de personnel'!J303)</f>
        <v/>
      </c>
      <c r="K304" s="254"/>
      <c r="L304" s="109"/>
      <c r="M304" s="109"/>
      <c r="N304" s="178" t="str">
        <f t="shared" si="24"/>
        <v/>
      </c>
      <c r="O304" s="259" t="str">
        <f t="shared" si="25"/>
        <v/>
      </c>
      <c r="P304" s="264" t="str">
        <f t="shared" si="29"/>
        <v/>
      </c>
      <c r="Q304" s="179" t="str">
        <f t="shared" si="26"/>
        <v/>
      </c>
      <c r="R304" s="266" t="str">
        <f t="shared" si="27"/>
        <v/>
      </c>
      <c r="S304" s="262" t="str">
        <f t="shared" si="28"/>
        <v/>
      </c>
      <c r="T304" s="119"/>
    </row>
    <row r="305" spans="1:20" ht="20.100000000000001" customHeight="1" x14ac:dyDescent="0.25">
      <c r="A305" s="162">
        <v>299</v>
      </c>
      <c r="B305" s="279" t="str">
        <f>IF('Frais de personnel'!B304="","",'Frais de personnel'!B304)</f>
        <v/>
      </c>
      <c r="C305" s="279" t="str">
        <f>IF('Frais de personnel'!C304="","",'Frais de personnel'!C304)</f>
        <v/>
      </c>
      <c r="D305" s="279" t="str">
        <f>IF('Frais de personnel'!D304="","",'Frais de personnel'!D304)</f>
        <v/>
      </c>
      <c r="E305" s="279" t="str">
        <f>IF('Frais de personnel'!E304="","",'Frais de personnel'!E304)</f>
        <v/>
      </c>
      <c r="F305" s="279" t="str">
        <f>IF('Frais de personnel'!F304="","",'Frais de personnel'!F304)</f>
        <v/>
      </c>
      <c r="G305" s="279" t="str">
        <f>IF('Frais de personnel'!G304="","",'Frais de personnel'!G304)</f>
        <v/>
      </c>
      <c r="H305" s="279" t="str">
        <f>IF('Frais de personnel'!H304="","",'Frais de personnel'!H304)</f>
        <v/>
      </c>
      <c r="I305" s="279" t="str">
        <f>IF('Frais de personnel'!I304="","",'Frais de personnel'!I304)</f>
        <v/>
      </c>
      <c r="J305" s="279" t="str">
        <f>IF('Frais de personnel'!J304="","",'Frais de personnel'!J304)</f>
        <v/>
      </c>
      <c r="K305" s="254"/>
      <c r="L305" s="109"/>
      <c r="M305" s="109"/>
      <c r="N305" s="178" t="str">
        <f t="shared" si="24"/>
        <v/>
      </c>
      <c r="O305" s="259" t="str">
        <f t="shared" si="25"/>
        <v/>
      </c>
      <c r="P305" s="264" t="str">
        <f t="shared" si="29"/>
        <v/>
      </c>
      <c r="Q305" s="179" t="str">
        <f t="shared" si="26"/>
        <v/>
      </c>
      <c r="R305" s="266" t="str">
        <f t="shared" si="27"/>
        <v/>
      </c>
      <c r="S305" s="262" t="str">
        <f t="shared" si="28"/>
        <v/>
      </c>
      <c r="T305" s="119"/>
    </row>
    <row r="306" spans="1:20" ht="20.100000000000001" customHeight="1" x14ac:dyDescent="0.25">
      <c r="A306" s="162">
        <v>300</v>
      </c>
      <c r="B306" s="279" t="str">
        <f>IF('Frais de personnel'!B305="","",'Frais de personnel'!B305)</f>
        <v/>
      </c>
      <c r="C306" s="279" t="str">
        <f>IF('Frais de personnel'!C305="","",'Frais de personnel'!C305)</f>
        <v/>
      </c>
      <c r="D306" s="279" t="str">
        <f>IF('Frais de personnel'!D305="","",'Frais de personnel'!D305)</f>
        <v/>
      </c>
      <c r="E306" s="279" t="str">
        <f>IF('Frais de personnel'!E305="","",'Frais de personnel'!E305)</f>
        <v/>
      </c>
      <c r="F306" s="279" t="str">
        <f>IF('Frais de personnel'!F305="","",'Frais de personnel'!F305)</f>
        <v/>
      </c>
      <c r="G306" s="279" t="str">
        <f>IF('Frais de personnel'!G305="","",'Frais de personnel'!G305)</f>
        <v/>
      </c>
      <c r="H306" s="279" t="str">
        <f>IF('Frais de personnel'!H305="","",'Frais de personnel'!H305)</f>
        <v/>
      </c>
      <c r="I306" s="279" t="str">
        <f>IF('Frais de personnel'!I305="","",'Frais de personnel'!I305)</f>
        <v/>
      </c>
      <c r="J306" s="279" t="str">
        <f>IF('Frais de personnel'!J305="","",'Frais de personnel'!J305)</f>
        <v/>
      </c>
      <c r="K306" s="254"/>
      <c r="L306" s="109"/>
      <c r="M306" s="109"/>
      <c r="N306" s="178" t="str">
        <f t="shared" si="24"/>
        <v/>
      </c>
      <c r="O306" s="259" t="str">
        <f t="shared" si="25"/>
        <v/>
      </c>
      <c r="P306" s="264" t="str">
        <f t="shared" si="29"/>
        <v/>
      </c>
      <c r="Q306" s="179" t="str">
        <f t="shared" si="26"/>
        <v/>
      </c>
      <c r="R306" s="266" t="str">
        <f t="shared" si="27"/>
        <v/>
      </c>
      <c r="S306" s="262" t="str">
        <f t="shared" si="28"/>
        <v/>
      </c>
      <c r="T306" s="119"/>
    </row>
    <row r="307" spans="1:20" ht="20.100000000000001" customHeight="1" x14ac:dyDescent="0.25">
      <c r="A307" s="162">
        <v>301</v>
      </c>
      <c r="B307" s="279" t="str">
        <f>IF('Frais de personnel'!B306="","",'Frais de personnel'!B306)</f>
        <v/>
      </c>
      <c r="C307" s="279" t="str">
        <f>IF('Frais de personnel'!C306="","",'Frais de personnel'!C306)</f>
        <v/>
      </c>
      <c r="D307" s="279" t="str">
        <f>IF('Frais de personnel'!D306="","",'Frais de personnel'!D306)</f>
        <v/>
      </c>
      <c r="E307" s="279" t="str">
        <f>IF('Frais de personnel'!E306="","",'Frais de personnel'!E306)</f>
        <v/>
      </c>
      <c r="F307" s="279" t="str">
        <f>IF('Frais de personnel'!F306="","",'Frais de personnel'!F306)</f>
        <v/>
      </c>
      <c r="G307" s="279" t="str">
        <f>IF('Frais de personnel'!G306="","",'Frais de personnel'!G306)</f>
        <v/>
      </c>
      <c r="H307" s="279" t="str">
        <f>IF('Frais de personnel'!H306="","",'Frais de personnel'!H306)</f>
        <v/>
      </c>
      <c r="I307" s="279" t="str">
        <f>IF('Frais de personnel'!I306="","",'Frais de personnel'!I306)</f>
        <v/>
      </c>
      <c r="J307" s="279" t="str">
        <f>IF('Frais de personnel'!J306="","",'Frais de personnel'!J306)</f>
        <v/>
      </c>
      <c r="K307" s="254"/>
      <c r="L307" s="109"/>
      <c r="M307" s="109"/>
      <c r="N307" s="178" t="str">
        <f t="shared" si="24"/>
        <v/>
      </c>
      <c r="O307" s="259" t="str">
        <f t="shared" si="25"/>
        <v/>
      </c>
      <c r="P307" s="264" t="str">
        <f t="shared" si="29"/>
        <v/>
      </c>
      <c r="Q307" s="179" t="str">
        <f t="shared" si="26"/>
        <v/>
      </c>
      <c r="R307" s="266" t="str">
        <f t="shared" si="27"/>
        <v/>
      </c>
      <c r="S307" s="262" t="str">
        <f t="shared" si="28"/>
        <v/>
      </c>
      <c r="T307" s="119"/>
    </row>
    <row r="308" spans="1:20" ht="20.100000000000001" customHeight="1" x14ac:dyDescent="0.25">
      <c r="A308" s="162">
        <v>302</v>
      </c>
      <c r="B308" s="279" t="str">
        <f>IF('Frais de personnel'!B307="","",'Frais de personnel'!B307)</f>
        <v/>
      </c>
      <c r="C308" s="279" t="str">
        <f>IF('Frais de personnel'!C307="","",'Frais de personnel'!C307)</f>
        <v/>
      </c>
      <c r="D308" s="279" t="str">
        <f>IF('Frais de personnel'!D307="","",'Frais de personnel'!D307)</f>
        <v/>
      </c>
      <c r="E308" s="279" t="str">
        <f>IF('Frais de personnel'!E307="","",'Frais de personnel'!E307)</f>
        <v/>
      </c>
      <c r="F308" s="279" t="str">
        <f>IF('Frais de personnel'!F307="","",'Frais de personnel'!F307)</f>
        <v/>
      </c>
      <c r="G308" s="279" t="str">
        <f>IF('Frais de personnel'!G307="","",'Frais de personnel'!G307)</f>
        <v/>
      </c>
      <c r="H308" s="279" t="str">
        <f>IF('Frais de personnel'!H307="","",'Frais de personnel'!H307)</f>
        <v/>
      </c>
      <c r="I308" s="279" t="str">
        <f>IF('Frais de personnel'!I307="","",'Frais de personnel'!I307)</f>
        <v/>
      </c>
      <c r="J308" s="279" t="str">
        <f>IF('Frais de personnel'!J307="","",'Frais de personnel'!J307)</f>
        <v/>
      </c>
      <c r="K308" s="254"/>
      <c r="L308" s="109"/>
      <c r="M308" s="109"/>
      <c r="N308" s="178" t="str">
        <f t="shared" si="24"/>
        <v/>
      </c>
      <c r="O308" s="259" t="str">
        <f t="shared" si="25"/>
        <v/>
      </c>
      <c r="P308" s="264" t="str">
        <f t="shared" si="29"/>
        <v/>
      </c>
      <c r="Q308" s="179" t="str">
        <f t="shared" si="26"/>
        <v/>
      </c>
      <c r="R308" s="266" t="str">
        <f t="shared" si="27"/>
        <v/>
      </c>
      <c r="S308" s="262" t="str">
        <f t="shared" si="28"/>
        <v/>
      </c>
      <c r="T308" s="119"/>
    </row>
    <row r="309" spans="1:20" ht="20.100000000000001" customHeight="1" x14ac:dyDescent="0.25">
      <c r="A309" s="162">
        <v>303</v>
      </c>
      <c r="B309" s="279" t="str">
        <f>IF('Frais de personnel'!B308="","",'Frais de personnel'!B308)</f>
        <v/>
      </c>
      <c r="C309" s="279" t="str">
        <f>IF('Frais de personnel'!C308="","",'Frais de personnel'!C308)</f>
        <v/>
      </c>
      <c r="D309" s="279" t="str">
        <f>IF('Frais de personnel'!D308="","",'Frais de personnel'!D308)</f>
        <v/>
      </c>
      <c r="E309" s="279" t="str">
        <f>IF('Frais de personnel'!E308="","",'Frais de personnel'!E308)</f>
        <v/>
      </c>
      <c r="F309" s="279" t="str">
        <f>IF('Frais de personnel'!F308="","",'Frais de personnel'!F308)</f>
        <v/>
      </c>
      <c r="G309" s="279" t="str">
        <f>IF('Frais de personnel'!G308="","",'Frais de personnel'!G308)</f>
        <v/>
      </c>
      <c r="H309" s="279" t="str">
        <f>IF('Frais de personnel'!H308="","",'Frais de personnel'!H308)</f>
        <v/>
      </c>
      <c r="I309" s="279" t="str">
        <f>IF('Frais de personnel'!I308="","",'Frais de personnel'!I308)</f>
        <v/>
      </c>
      <c r="J309" s="279" t="str">
        <f>IF('Frais de personnel'!J308="","",'Frais de personnel'!J308)</f>
        <v/>
      </c>
      <c r="K309" s="254"/>
      <c r="L309" s="109"/>
      <c r="M309" s="109"/>
      <c r="N309" s="178" t="str">
        <f t="shared" si="24"/>
        <v/>
      </c>
      <c r="O309" s="259" t="str">
        <f t="shared" si="25"/>
        <v/>
      </c>
      <c r="P309" s="264" t="str">
        <f t="shared" si="29"/>
        <v/>
      </c>
      <c r="Q309" s="179" t="str">
        <f t="shared" si="26"/>
        <v/>
      </c>
      <c r="R309" s="266" t="str">
        <f t="shared" si="27"/>
        <v/>
      </c>
      <c r="S309" s="262" t="str">
        <f t="shared" si="28"/>
        <v/>
      </c>
      <c r="T309" s="119"/>
    </row>
    <row r="310" spans="1:20" ht="20.100000000000001" customHeight="1" x14ac:dyDescent="0.25">
      <c r="A310" s="162">
        <v>304</v>
      </c>
      <c r="B310" s="279" t="str">
        <f>IF('Frais de personnel'!B309="","",'Frais de personnel'!B309)</f>
        <v/>
      </c>
      <c r="C310" s="279" t="str">
        <f>IF('Frais de personnel'!C309="","",'Frais de personnel'!C309)</f>
        <v/>
      </c>
      <c r="D310" s="279" t="str">
        <f>IF('Frais de personnel'!D309="","",'Frais de personnel'!D309)</f>
        <v/>
      </c>
      <c r="E310" s="279" t="str">
        <f>IF('Frais de personnel'!E309="","",'Frais de personnel'!E309)</f>
        <v/>
      </c>
      <c r="F310" s="279" t="str">
        <f>IF('Frais de personnel'!F309="","",'Frais de personnel'!F309)</f>
        <v/>
      </c>
      <c r="G310" s="279" t="str">
        <f>IF('Frais de personnel'!G309="","",'Frais de personnel'!G309)</f>
        <v/>
      </c>
      <c r="H310" s="279" t="str">
        <f>IF('Frais de personnel'!H309="","",'Frais de personnel'!H309)</f>
        <v/>
      </c>
      <c r="I310" s="279" t="str">
        <f>IF('Frais de personnel'!I309="","",'Frais de personnel'!I309)</f>
        <v/>
      </c>
      <c r="J310" s="279" t="str">
        <f>IF('Frais de personnel'!J309="","",'Frais de personnel'!J309)</f>
        <v/>
      </c>
      <c r="K310" s="254"/>
      <c r="L310" s="109"/>
      <c r="M310" s="109"/>
      <c r="N310" s="178" t="str">
        <f t="shared" si="24"/>
        <v/>
      </c>
      <c r="O310" s="259" t="str">
        <f t="shared" si="25"/>
        <v/>
      </c>
      <c r="P310" s="264" t="str">
        <f t="shared" si="29"/>
        <v/>
      </c>
      <c r="Q310" s="179" t="str">
        <f t="shared" si="26"/>
        <v/>
      </c>
      <c r="R310" s="266" t="str">
        <f t="shared" si="27"/>
        <v/>
      </c>
      <c r="S310" s="262" t="str">
        <f t="shared" si="28"/>
        <v/>
      </c>
      <c r="T310" s="119"/>
    </row>
    <row r="311" spans="1:20" ht="20.100000000000001" customHeight="1" x14ac:dyDescent="0.25">
      <c r="A311" s="162">
        <v>305</v>
      </c>
      <c r="B311" s="279" t="str">
        <f>IF('Frais de personnel'!B310="","",'Frais de personnel'!B310)</f>
        <v/>
      </c>
      <c r="C311" s="279" t="str">
        <f>IF('Frais de personnel'!C310="","",'Frais de personnel'!C310)</f>
        <v/>
      </c>
      <c r="D311" s="279" t="str">
        <f>IF('Frais de personnel'!D310="","",'Frais de personnel'!D310)</f>
        <v/>
      </c>
      <c r="E311" s="279" t="str">
        <f>IF('Frais de personnel'!E310="","",'Frais de personnel'!E310)</f>
        <v/>
      </c>
      <c r="F311" s="279" t="str">
        <f>IF('Frais de personnel'!F310="","",'Frais de personnel'!F310)</f>
        <v/>
      </c>
      <c r="G311" s="279" t="str">
        <f>IF('Frais de personnel'!G310="","",'Frais de personnel'!G310)</f>
        <v/>
      </c>
      <c r="H311" s="279" t="str">
        <f>IF('Frais de personnel'!H310="","",'Frais de personnel'!H310)</f>
        <v/>
      </c>
      <c r="I311" s="279" t="str">
        <f>IF('Frais de personnel'!I310="","",'Frais de personnel'!I310)</f>
        <v/>
      </c>
      <c r="J311" s="279" t="str">
        <f>IF('Frais de personnel'!J310="","",'Frais de personnel'!J310)</f>
        <v/>
      </c>
      <c r="K311" s="254"/>
      <c r="L311" s="109"/>
      <c r="M311" s="109"/>
      <c r="N311" s="178" t="str">
        <f t="shared" si="24"/>
        <v/>
      </c>
      <c r="O311" s="259" t="str">
        <f t="shared" si="25"/>
        <v/>
      </c>
      <c r="P311" s="264" t="str">
        <f t="shared" si="29"/>
        <v/>
      </c>
      <c r="Q311" s="179" t="str">
        <f t="shared" si="26"/>
        <v/>
      </c>
      <c r="R311" s="266" t="str">
        <f t="shared" si="27"/>
        <v/>
      </c>
      <c r="S311" s="262" t="str">
        <f t="shared" si="28"/>
        <v/>
      </c>
      <c r="T311" s="119"/>
    </row>
    <row r="312" spans="1:20" ht="20.100000000000001" customHeight="1" x14ac:dyDescent="0.25">
      <c r="A312" s="162">
        <v>306</v>
      </c>
      <c r="B312" s="279" t="str">
        <f>IF('Frais de personnel'!B311="","",'Frais de personnel'!B311)</f>
        <v/>
      </c>
      <c r="C312" s="279" t="str">
        <f>IF('Frais de personnel'!C311="","",'Frais de personnel'!C311)</f>
        <v/>
      </c>
      <c r="D312" s="279" t="str">
        <f>IF('Frais de personnel'!D311="","",'Frais de personnel'!D311)</f>
        <v/>
      </c>
      <c r="E312" s="279" t="str">
        <f>IF('Frais de personnel'!E311="","",'Frais de personnel'!E311)</f>
        <v/>
      </c>
      <c r="F312" s="279" t="str">
        <f>IF('Frais de personnel'!F311="","",'Frais de personnel'!F311)</f>
        <v/>
      </c>
      <c r="G312" s="279" t="str">
        <f>IF('Frais de personnel'!G311="","",'Frais de personnel'!G311)</f>
        <v/>
      </c>
      <c r="H312" s="279" t="str">
        <f>IF('Frais de personnel'!H311="","",'Frais de personnel'!H311)</f>
        <v/>
      </c>
      <c r="I312" s="279" t="str">
        <f>IF('Frais de personnel'!I311="","",'Frais de personnel'!I311)</f>
        <v/>
      </c>
      <c r="J312" s="279" t="str">
        <f>IF('Frais de personnel'!J311="","",'Frais de personnel'!J311)</f>
        <v/>
      </c>
      <c r="K312" s="254"/>
      <c r="L312" s="109"/>
      <c r="M312" s="109"/>
      <c r="N312" s="178" t="str">
        <f t="shared" si="24"/>
        <v/>
      </c>
      <c r="O312" s="259" t="str">
        <f t="shared" si="25"/>
        <v/>
      </c>
      <c r="P312" s="264" t="str">
        <f t="shared" si="29"/>
        <v/>
      </c>
      <c r="Q312" s="179" t="str">
        <f t="shared" si="26"/>
        <v/>
      </c>
      <c r="R312" s="266" t="str">
        <f t="shared" si="27"/>
        <v/>
      </c>
      <c r="S312" s="262" t="str">
        <f t="shared" si="28"/>
        <v/>
      </c>
      <c r="T312" s="119"/>
    </row>
    <row r="313" spans="1:20" ht="20.100000000000001" customHeight="1" x14ac:dyDescent="0.25">
      <c r="A313" s="162">
        <v>307</v>
      </c>
      <c r="B313" s="279" t="str">
        <f>IF('Frais de personnel'!B312="","",'Frais de personnel'!B312)</f>
        <v/>
      </c>
      <c r="C313" s="279" t="str">
        <f>IF('Frais de personnel'!C312="","",'Frais de personnel'!C312)</f>
        <v/>
      </c>
      <c r="D313" s="279" t="str">
        <f>IF('Frais de personnel'!D312="","",'Frais de personnel'!D312)</f>
        <v/>
      </c>
      <c r="E313" s="279" t="str">
        <f>IF('Frais de personnel'!E312="","",'Frais de personnel'!E312)</f>
        <v/>
      </c>
      <c r="F313" s="279" t="str">
        <f>IF('Frais de personnel'!F312="","",'Frais de personnel'!F312)</f>
        <v/>
      </c>
      <c r="G313" s="279" t="str">
        <f>IF('Frais de personnel'!G312="","",'Frais de personnel'!G312)</f>
        <v/>
      </c>
      <c r="H313" s="279" t="str">
        <f>IF('Frais de personnel'!H312="","",'Frais de personnel'!H312)</f>
        <v/>
      </c>
      <c r="I313" s="279" t="str">
        <f>IF('Frais de personnel'!I312="","",'Frais de personnel'!I312)</f>
        <v/>
      </c>
      <c r="J313" s="279" t="str">
        <f>IF('Frais de personnel'!J312="","",'Frais de personnel'!J312)</f>
        <v/>
      </c>
      <c r="K313" s="254"/>
      <c r="L313" s="109"/>
      <c r="M313" s="109"/>
      <c r="N313" s="178" t="str">
        <f t="shared" si="24"/>
        <v/>
      </c>
      <c r="O313" s="259" t="str">
        <f t="shared" si="25"/>
        <v/>
      </c>
      <c r="P313" s="264" t="str">
        <f t="shared" si="29"/>
        <v/>
      </c>
      <c r="Q313" s="179" t="str">
        <f t="shared" si="26"/>
        <v/>
      </c>
      <c r="R313" s="266" t="str">
        <f t="shared" si="27"/>
        <v/>
      </c>
      <c r="S313" s="262" t="str">
        <f t="shared" si="28"/>
        <v/>
      </c>
      <c r="T313" s="119"/>
    </row>
    <row r="314" spans="1:20" ht="20.100000000000001" customHeight="1" x14ac:dyDescent="0.25">
      <c r="A314" s="162">
        <v>308</v>
      </c>
      <c r="B314" s="279" t="str">
        <f>IF('Frais de personnel'!B313="","",'Frais de personnel'!B313)</f>
        <v/>
      </c>
      <c r="C314" s="279" t="str">
        <f>IF('Frais de personnel'!C313="","",'Frais de personnel'!C313)</f>
        <v/>
      </c>
      <c r="D314" s="279" t="str">
        <f>IF('Frais de personnel'!D313="","",'Frais de personnel'!D313)</f>
        <v/>
      </c>
      <c r="E314" s="279" t="str">
        <f>IF('Frais de personnel'!E313="","",'Frais de personnel'!E313)</f>
        <v/>
      </c>
      <c r="F314" s="279" t="str">
        <f>IF('Frais de personnel'!F313="","",'Frais de personnel'!F313)</f>
        <v/>
      </c>
      <c r="G314" s="279" t="str">
        <f>IF('Frais de personnel'!G313="","",'Frais de personnel'!G313)</f>
        <v/>
      </c>
      <c r="H314" s="279" t="str">
        <f>IF('Frais de personnel'!H313="","",'Frais de personnel'!H313)</f>
        <v/>
      </c>
      <c r="I314" s="279" t="str">
        <f>IF('Frais de personnel'!I313="","",'Frais de personnel'!I313)</f>
        <v/>
      </c>
      <c r="J314" s="279" t="str">
        <f>IF('Frais de personnel'!J313="","",'Frais de personnel'!J313)</f>
        <v/>
      </c>
      <c r="K314" s="254"/>
      <c r="L314" s="109"/>
      <c r="M314" s="109"/>
      <c r="N314" s="178" t="str">
        <f t="shared" si="24"/>
        <v/>
      </c>
      <c r="O314" s="259" t="str">
        <f t="shared" si="25"/>
        <v/>
      </c>
      <c r="P314" s="264" t="str">
        <f t="shared" si="29"/>
        <v/>
      </c>
      <c r="Q314" s="179" t="str">
        <f t="shared" si="26"/>
        <v/>
      </c>
      <c r="R314" s="266" t="str">
        <f t="shared" si="27"/>
        <v/>
      </c>
      <c r="S314" s="262" t="str">
        <f t="shared" si="28"/>
        <v/>
      </c>
      <c r="T314" s="119"/>
    </row>
    <row r="315" spans="1:20" ht="20.100000000000001" customHeight="1" x14ac:dyDescent="0.25">
      <c r="A315" s="162">
        <v>309</v>
      </c>
      <c r="B315" s="279" t="str">
        <f>IF('Frais de personnel'!B314="","",'Frais de personnel'!B314)</f>
        <v/>
      </c>
      <c r="C315" s="279" t="str">
        <f>IF('Frais de personnel'!C314="","",'Frais de personnel'!C314)</f>
        <v/>
      </c>
      <c r="D315" s="279" t="str">
        <f>IF('Frais de personnel'!D314="","",'Frais de personnel'!D314)</f>
        <v/>
      </c>
      <c r="E315" s="279" t="str">
        <f>IF('Frais de personnel'!E314="","",'Frais de personnel'!E314)</f>
        <v/>
      </c>
      <c r="F315" s="279" t="str">
        <f>IF('Frais de personnel'!F314="","",'Frais de personnel'!F314)</f>
        <v/>
      </c>
      <c r="G315" s="279" t="str">
        <f>IF('Frais de personnel'!G314="","",'Frais de personnel'!G314)</f>
        <v/>
      </c>
      <c r="H315" s="279" t="str">
        <f>IF('Frais de personnel'!H314="","",'Frais de personnel'!H314)</f>
        <v/>
      </c>
      <c r="I315" s="279" t="str">
        <f>IF('Frais de personnel'!I314="","",'Frais de personnel'!I314)</f>
        <v/>
      </c>
      <c r="J315" s="279" t="str">
        <f>IF('Frais de personnel'!J314="","",'Frais de personnel'!J314)</f>
        <v/>
      </c>
      <c r="K315" s="254"/>
      <c r="L315" s="109"/>
      <c r="M315" s="109"/>
      <c r="N315" s="178" t="str">
        <f t="shared" si="24"/>
        <v/>
      </c>
      <c r="O315" s="259" t="str">
        <f t="shared" si="25"/>
        <v/>
      </c>
      <c r="P315" s="264" t="str">
        <f t="shared" si="29"/>
        <v/>
      </c>
      <c r="Q315" s="179" t="str">
        <f t="shared" si="26"/>
        <v/>
      </c>
      <c r="R315" s="266" t="str">
        <f t="shared" si="27"/>
        <v/>
      </c>
      <c r="S315" s="262" t="str">
        <f t="shared" si="28"/>
        <v/>
      </c>
      <c r="T315" s="119"/>
    </row>
    <row r="316" spans="1:20" ht="20.100000000000001" customHeight="1" x14ac:dyDescent="0.25">
      <c r="A316" s="162">
        <v>310</v>
      </c>
      <c r="B316" s="279" t="str">
        <f>IF('Frais de personnel'!B315="","",'Frais de personnel'!B315)</f>
        <v/>
      </c>
      <c r="C316" s="279" t="str">
        <f>IF('Frais de personnel'!C315="","",'Frais de personnel'!C315)</f>
        <v/>
      </c>
      <c r="D316" s="279" t="str">
        <f>IF('Frais de personnel'!D315="","",'Frais de personnel'!D315)</f>
        <v/>
      </c>
      <c r="E316" s="279" t="str">
        <f>IF('Frais de personnel'!E315="","",'Frais de personnel'!E315)</f>
        <v/>
      </c>
      <c r="F316" s="279" t="str">
        <f>IF('Frais de personnel'!F315="","",'Frais de personnel'!F315)</f>
        <v/>
      </c>
      <c r="G316" s="279" t="str">
        <f>IF('Frais de personnel'!G315="","",'Frais de personnel'!G315)</f>
        <v/>
      </c>
      <c r="H316" s="279" t="str">
        <f>IF('Frais de personnel'!H315="","",'Frais de personnel'!H315)</f>
        <v/>
      </c>
      <c r="I316" s="279" t="str">
        <f>IF('Frais de personnel'!I315="","",'Frais de personnel'!I315)</f>
        <v/>
      </c>
      <c r="J316" s="279" t="str">
        <f>IF('Frais de personnel'!J315="","",'Frais de personnel'!J315)</f>
        <v/>
      </c>
      <c r="K316" s="254"/>
      <c r="L316" s="109"/>
      <c r="M316" s="109"/>
      <c r="N316" s="178" t="str">
        <f t="shared" si="24"/>
        <v/>
      </c>
      <c r="O316" s="259" t="str">
        <f t="shared" si="25"/>
        <v/>
      </c>
      <c r="P316" s="264" t="str">
        <f t="shared" si="29"/>
        <v/>
      </c>
      <c r="Q316" s="179" t="str">
        <f t="shared" si="26"/>
        <v/>
      </c>
      <c r="R316" s="266" t="str">
        <f t="shared" si="27"/>
        <v/>
      </c>
      <c r="S316" s="262" t="str">
        <f t="shared" si="28"/>
        <v/>
      </c>
      <c r="T316" s="119"/>
    </row>
    <row r="317" spans="1:20" ht="20.100000000000001" customHeight="1" x14ac:dyDescent="0.25">
      <c r="A317" s="162">
        <v>311</v>
      </c>
      <c r="B317" s="279" t="str">
        <f>IF('Frais de personnel'!B316="","",'Frais de personnel'!B316)</f>
        <v/>
      </c>
      <c r="C317" s="279" t="str">
        <f>IF('Frais de personnel'!C316="","",'Frais de personnel'!C316)</f>
        <v/>
      </c>
      <c r="D317" s="279" t="str">
        <f>IF('Frais de personnel'!D316="","",'Frais de personnel'!D316)</f>
        <v/>
      </c>
      <c r="E317" s="279" t="str">
        <f>IF('Frais de personnel'!E316="","",'Frais de personnel'!E316)</f>
        <v/>
      </c>
      <c r="F317" s="279" t="str">
        <f>IF('Frais de personnel'!F316="","",'Frais de personnel'!F316)</f>
        <v/>
      </c>
      <c r="G317" s="279" t="str">
        <f>IF('Frais de personnel'!G316="","",'Frais de personnel'!G316)</f>
        <v/>
      </c>
      <c r="H317" s="279" t="str">
        <f>IF('Frais de personnel'!H316="","",'Frais de personnel'!H316)</f>
        <v/>
      </c>
      <c r="I317" s="279" t="str">
        <f>IF('Frais de personnel'!I316="","",'Frais de personnel'!I316)</f>
        <v/>
      </c>
      <c r="J317" s="279" t="str">
        <f>IF('Frais de personnel'!J316="","",'Frais de personnel'!J316)</f>
        <v/>
      </c>
      <c r="K317" s="254"/>
      <c r="L317" s="109"/>
      <c r="M317" s="109"/>
      <c r="N317" s="178" t="str">
        <f t="shared" si="24"/>
        <v/>
      </c>
      <c r="O317" s="259" t="str">
        <f t="shared" si="25"/>
        <v/>
      </c>
      <c r="P317" s="264" t="str">
        <f t="shared" si="29"/>
        <v/>
      </c>
      <c r="Q317" s="179" t="str">
        <f t="shared" si="26"/>
        <v/>
      </c>
      <c r="R317" s="266" t="str">
        <f t="shared" si="27"/>
        <v/>
      </c>
      <c r="S317" s="262" t="str">
        <f t="shared" si="28"/>
        <v/>
      </c>
      <c r="T317" s="119"/>
    </row>
    <row r="318" spans="1:20" ht="20.100000000000001" customHeight="1" x14ac:dyDescent="0.25">
      <c r="A318" s="162">
        <v>312</v>
      </c>
      <c r="B318" s="279" t="str">
        <f>IF('Frais de personnel'!B317="","",'Frais de personnel'!B317)</f>
        <v/>
      </c>
      <c r="C318" s="279" t="str">
        <f>IF('Frais de personnel'!C317="","",'Frais de personnel'!C317)</f>
        <v/>
      </c>
      <c r="D318" s="279" t="str">
        <f>IF('Frais de personnel'!D317="","",'Frais de personnel'!D317)</f>
        <v/>
      </c>
      <c r="E318" s="279" t="str">
        <f>IF('Frais de personnel'!E317="","",'Frais de personnel'!E317)</f>
        <v/>
      </c>
      <c r="F318" s="279" t="str">
        <f>IF('Frais de personnel'!F317="","",'Frais de personnel'!F317)</f>
        <v/>
      </c>
      <c r="G318" s="279" t="str">
        <f>IF('Frais de personnel'!G317="","",'Frais de personnel'!G317)</f>
        <v/>
      </c>
      <c r="H318" s="279" t="str">
        <f>IF('Frais de personnel'!H317="","",'Frais de personnel'!H317)</f>
        <v/>
      </c>
      <c r="I318" s="279" t="str">
        <f>IF('Frais de personnel'!I317="","",'Frais de personnel'!I317)</f>
        <v/>
      </c>
      <c r="J318" s="279" t="str">
        <f>IF('Frais de personnel'!J317="","",'Frais de personnel'!J317)</f>
        <v/>
      </c>
      <c r="K318" s="254"/>
      <c r="L318" s="109"/>
      <c r="M318" s="109"/>
      <c r="N318" s="178" t="str">
        <f t="shared" si="24"/>
        <v/>
      </c>
      <c r="O318" s="259" t="str">
        <f t="shared" si="25"/>
        <v/>
      </c>
      <c r="P318" s="264" t="str">
        <f t="shared" si="29"/>
        <v/>
      </c>
      <c r="Q318" s="179" t="str">
        <f t="shared" si="26"/>
        <v/>
      </c>
      <c r="R318" s="266" t="str">
        <f t="shared" si="27"/>
        <v/>
      </c>
      <c r="S318" s="262" t="str">
        <f t="shared" si="28"/>
        <v/>
      </c>
      <c r="T318" s="119"/>
    </row>
    <row r="319" spans="1:20" ht="20.100000000000001" customHeight="1" x14ac:dyDescent="0.25">
      <c r="A319" s="162">
        <v>313</v>
      </c>
      <c r="B319" s="279" t="str">
        <f>IF('Frais de personnel'!B318="","",'Frais de personnel'!B318)</f>
        <v/>
      </c>
      <c r="C319" s="279" t="str">
        <f>IF('Frais de personnel'!C318="","",'Frais de personnel'!C318)</f>
        <v/>
      </c>
      <c r="D319" s="279" t="str">
        <f>IF('Frais de personnel'!D318="","",'Frais de personnel'!D318)</f>
        <v/>
      </c>
      <c r="E319" s="279" t="str">
        <f>IF('Frais de personnel'!E318="","",'Frais de personnel'!E318)</f>
        <v/>
      </c>
      <c r="F319" s="279" t="str">
        <f>IF('Frais de personnel'!F318="","",'Frais de personnel'!F318)</f>
        <v/>
      </c>
      <c r="G319" s="279" t="str">
        <f>IF('Frais de personnel'!G318="","",'Frais de personnel'!G318)</f>
        <v/>
      </c>
      <c r="H319" s="279" t="str">
        <f>IF('Frais de personnel'!H318="","",'Frais de personnel'!H318)</f>
        <v/>
      </c>
      <c r="I319" s="279" t="str">
        <f>IF('Frais de personnel'!I318="","",'Frais de personnel'!I318)</f>
        <v/>
      </c>
      <c r="J319" s="279" t="str">
        <f>IF('Frais de personnel'!J318="","",'Frais de personnel'!J318)</f>
        <v/>
      </c>
      <c r="K319" s="254"/>
      <c r="L319" s="109"/>
      <c r="M319" s="109"/>
      <c r="N319" s="178" t="str">
        <f t="shared" si="24"/>
        <v/>
      </c>
      <c r="O319" s="259" t="str">
        <f t="shared" si="25"/>
        <v/>
      </c>
      <c r="P319" s="264" t="str">
        <f t="shared" si="29"/>
        <v/>
      </c>
      <c r="Q319" s="179" t="str">
        <f t="shared" si="26"/>
        <v/>
      </c>
      <c r="R319" s="266" t="str">
        <f t="shared" si="27"/>
        <v/>
      </c>
      <c r="S319" s="262" t="str">
        <f t="shared" si="28"/>
        <v/>
      </c>
      <c r="T319" s="119"/>
    </row>
    <row r="320" spans="1:20" ht="20.100000000000001" customHeight="1" x14ac:dyDescent="0.25">
      <c r="A320" s="162">
        <v>314</v>
      </c>
      <c r="B320" s="279" t="str">
        <f>IF('Frais de personnel'!B319="","",'Frais de personnel'!B319)</f>
        <v/>
      </c>
      <c r="C320" s="279" t="str">
        <f>IF('Frais de personnel'!C319="","",'Frais de personnel'!C319)</f>
        <v/>
      </c>
      <c r="D320" s="279" t="str">
        <f>IF('Frais de personnel'!D319="","",'Frais de personnel'!D319)</f>
        <v/>
      </c>
      <c r="E320" s="279" t="str">
        <f>IF('Frais de personnel'!E319="","",'Frais de personnel'!E319)</f>
        <v/>
      </c>
      <c r="F320" s="279" t="str">
        <f>IF('Frais de personnel'!F319="","",'Frais de personnel'!F319)</f>
        <v/>
      </c>
      <c r="G320" s="279" t="str">
        <f>IF('Frais de personnel'!G319="","",'Frais de personnel'!G319)</f>
        <v/>
      </c>
      <c r="H320" s="279" t="str">
        <f>IF('Frais de personnel'!H319="","",'Frais de personnel'!H319)</f>
        <v/>
      </c>
      <c r="I320" s="279" t="str">
        <f>IF('Frais de personnel'!I319="","",'Frais de personnel'!I319)</f>
        <v/>
      </c>
      <c r="J320" s="279" t="str">
        <f>IF('Frais de personnel'!J319="","",'Frais de personnel'!J319)</f>
        <v/>
      </c>
      <c r="K320" s="254"/>
      <c r="L320" s="109"/>
      <c r="M320" s="109"/>
      <c r="N320" s="178" t="str">
        <f t="shared" si="24"/>
        <v/>
      </c>
      <c r="O320" s="259" t="str">
        <f t="shared" si="25"/>
        <v/>
      </c>
      <c r="P320" s="264" t="str">
        <f t="shared" si="29"/>
        <v/>
      </c>
      <c r="Q320" s="179" t="str">
        <f t="shared" si="26"/>
        <v/>
      </c>
      <c r="R320" s="266" t="str">
        <f t="shared" si="27"/>
        <v/>
      </c>
      <c r="S320" s="262" t="str">
        <f t="shared" si="28"/>
        <v/>
      </c>
      <c r="T320" s="119"/>
    </row>
    <row r="321" spans="1:20" ht="20.100000000000001" customHeight="1" x14ac:dyDescent="0.25">
      <c r="A321" s="162">
        <v>315</v>
      </c>
      <c r="B321" s="279" t="str">
        <f>IF('Frais de personnel'!B320="","",'Frais de personnel'!B320)</f>
        <v/>
      </c>
      <c r="C321" s="279" t="str">
        <f>IF('Frais de personnel'!C320="","",'Frais de personnel'!C320)</f>
        <v/>
      </c>
      <c r="D321" s="279" t="str">
        <f>IF('Frais de personnel'!D320="","",'Frais de personnel'!D320)</f>
        <v/>
      </c>
      <c r="E321" s="279" t="str">
        <f>IF('Frais de personnel'!E320="","",'Frais de personnel'!E320)</f>
        <v/>
      </c>
      <c r="F321" s="279" t="str">
        <f>IF('Frais de personnel'!F320="","",'Frais de personnel'!F320)</f>
        <v/>
      </c>
      <c r="G321" s="279" t="str">
        <f>IF('Frais de personnel'!G320="","",'Frais de personnel'!G320)</f>
        <v/>
      </c>
      <c r="H321" s="279" t="str">
        <f>IF('Frais de personnel'!H320="","",'Frais de personnel'!H320)</f>
        <v/>
      </c>
      <c r="I321" s="279" t="str">
        <f>IF('Frais de personnel'!I320="","",'Frais de personnel'!I320)</f>
        <v/>
      </c>
      <c r="J321" s="279" t="str">
        <f>IF('Frais de personnel'!J320="","",'Frais de personnel'!J320)</f>
        <v/>
      </c>
      <c r="K321" s="254"/>
      <c r="L321" s="109"/>
      <c r="M321" s="109"/>
      <c r="N321" s="178" t="str">
        <f t="shared" si="24"/>
        <v/>
      </c>
      <c r="O321" s="259" t="str">
        <f t="shared" si="25"/>
        <v/>
      </c>
      <c r="P321" s="264" t="str">
        <f t="shared" si="29"/>
        <v/>
      </c>
      <c r="Q321" s="179" t="str">
        <f t="shared" si="26"/>
        <v/>
      </c>
      <c r="R321" s="266" t="str">
        <f t="shared" si="27"/>
        <v/>
      </c>
      <c r="S321" s="262" t="str">
        <f t="shared" si="28"/>
        <v/>
      </c>
      <c r="T321" s="119"/>
    </row>
    <row r="322" spans="1:20" ht="20.100000000000001" customHeight="1" x14ac:dyDescent="0.25">
      <c r="A322" s="162">
        <v>316</v>
      </c>
      <c r="B322" s="279" t="str">
        <f>IF('Frais de personnel'!B321="","",'Frais de personnel'!B321)</f>
        <v/>
      </c>
      <c r="C322" s="279" t="str">
        <f>IF('Frais de personnel'!C321="","",'Frais de personnel'!C321)</f>
        <v/>
      </c>
      <c r="D322" s="279" t="str">
        <f>IF('Frais de personnel'!D321="","",'Frais de personnel'!D321)</f>
        <v/>
      </c>
      <c r="E322" s="279" t="str">
        <f>IF('Frais de personnel'!E321="","",'Frais de personnel'!E321)</f>
        <v/>
      </c>
      <c r="F322" s="279" t="str">
        <f>IF('Frais de personnel'!F321="","",'Frais de personnel'!F321)</f>
        <v/>
      </c>
      <c r="G322" s="279" t="str">
        <f>IF('Frais de personnel'!G321="","",'Frais de personnel'!G321)</f>
        <v/>
      </c>
      <c r="H322" s="279" t="str">
        <f>IF('Frais de personnel'!H321="","",'Frais de personnel'!H321)</f>
        <v/>
      </c>
      <c r="I322" s="279" t="str">
        <f>IF('Frais de personnel'!I321="","",'Frais de personnel'!I321)</f>
        <v/>
      </c>
      <c r="J322" s="279" t="str">
        <f>IF('Frais de personnel'!J321="","",'Frais de personnel'!J321)</f>
        <v/>
      </c>
      <c r="K322" s="254"/>
      <c r="L322" s="109"/>
      <c r="M322" s="109"/>
      <c r="N322" s="178" t="str">
        <f t="shared" si="24"/>
        <v/>
      </c>
      <c r="O322" s="259" t="str">
        <f t="shared" si="25"/>
        <v/>
      </c>
      <c r="P322" s="264" t="str">
        <f t="shared" si="29"/>
        <v/>
      </c>
      <c r="Q322" s="179" t="str">
        <f t="shared" si="26"/>
        <v/>
      </c>
      <c r="R322" s="266" t="str">
        <f t="shared" si="27"/>
        <v/>
      </c>
      <c r="S322" s="262" t="str">
        <f t="shared" si="28"/>
        <v/>
      </c>
      <c r="T322" s="119"/>
    </row>
    <row r="323" spans="1:20" ht="20.100000000000001" customHeight="1" x14ac:dyDescent="0.25">
      <c r="A323" s="162">
        <v>317</v>
      </c>
      <c r="B323" s="279" t="str">
        <f>IF('Frais de personnel'!B322="","",'Frais de personnel'!B322)</f>
        <v/>
      </c>
      <c r="C323" s="279" t="str">
        <f>IF('Frais de personnel'!C322="","",'Frais de personnel'!C322)</f>
        <v/>
      </c>
      <c r="D323" s="279" t="str">
        <f>IF('Frais de personnel'!D322="","",'Frais de personnel'!D322)</f>
        <v/>
      </c>
      <c r="E323" s="279" t="str">
        <f>IF('Frais de personnel'!E322="","",'Frais de personnel'!E322)</f>
        <v/>
      </c>
      <c r="F323" s="279" t="str">
        <f>IF('Frais de personnel'!F322="","",'Frais de personnel'!F322)</f>
        <v/>
      </c>
      <c r="G323" s="279" t="str">
        <f>IF('Frais de personnel'!G322="","",'Frais de personnel'!G322)</f>
        <v/>
      </c>
      <c r="H323" s="279" t="str">
        <f>IF('Frais de personnel'!H322="","",'Frais de personnel'!H322)</f>
        <v/>
      </c>
      <c r="I323" s="279" t="str">
        <f>IF('Frais de personnel'!I322="","",'Frais de personnel'!I322)</f>
        <v/>
      </c>
      <c r="J323" s="279" t="str">
        <f>IF('Frais de personnel'!J322="","",'Frais de personnel'!J322)</f>
        <v/>
      </c>
      <c r="K323" s="254"/>
      <c r="L323" s="109"/>
      <c r="M323" s="109"/>
      <c r="N323" s="178" t="str">
        <f t="shared" si="24"/>
        <v/>
      </c>
      <c r="O323" s="259" t="str">
        <f t="shared" si="25"/>
        <v/>
      </c>
      <c r="P323" s="264" t="str">
        <f t="shared" si="29"/>
        <v/>
      </c>
      <c r="Q323" s="179" t="str">
        <f t="shared" si="26"/>
        <v/>
      </c>
      <c r="R323" s="266" t="str">
        <f t="shared" si="27"/>
        <v/>
      </c>
      <c r="S323" s="262" t="str">
        <f t="shared" si="28"/>
        <v/>
      </c>
      <c r="T323" s="119"/>
    </row>
    <row r="324" spans="1:20" ht="20.100000000000001" customHeight="1" x14ac:dyDescent="0.25">
      <c r="A324" s="162">
        <v>318</v>
      </c>
      <c r="B324" s="279" t="str">
        <f>IF('Frais de personnel'!B323="","",'Frais de personnel'!B323)</f>
        <v/>
      </c>
      <c r="C324" s="279" t="str">
        <f>IF('Frais de personnel'!C323="","",'Frais de personnel'!C323)</f>
        <v/>
      </c>
      <c r="D324" s="279" t="str">
        <f>IF('Frais de personnel'!D323="","",'Frais de personnel'!D323)</f>
        <v/>
      </c>
      <c r="E324" s="279" t="str">
        <f>IF('Frais de personnel'!E323="","",'Frais de personnel'!E323)</f>
        <v/>
      </c>
      <c r="F324" s="279" t="str">
        <f>IF('Frais de personnel'!F323="","",'Frais de personnel'!F323)</f>
        <v/>
      </c>
      <c r="G324" s="279" t="str">
        <f>IF('Frais de personnel'!G323="","",'Frais de personnel'!G323)</f>
        <v/>
      </c>
      <c r="H324" s="279" t="str">
        <f>IF('Frais de personnel'!H323="","",'Frais de personnel'!H323)</f>
        <v/>
      </c>
      <c r="I324" s="279" t="str">
        <f>IF('Frais de personnel'!I323="","",'Frais de personnel'!I323)</f>
        <v/>
      </c>
      <c r="J324" s="279" t="str">
        <f>IF('Frais de personnel'!J323="","",'Frais de personnel'!J323)</f>
        <v/>
      </c>
      <c r="K324" s="254"/>
      <c r="L324" s="109"/>
      <c r="M324" s="109"/>
      <c r="N324" s="178" t="str">
        <f t="shared" si="24"/>
        <v/>
      </c>
      <c r="O324" s="259" t="str">
        <f t="shared" si="25"/>
        <v/>
      </c>
      <c r="P324" s="264" t="str">
        <f t="shared" si="29"/>
        <v/>
      </c>
      <c r="Q324" s="179" t="str">
        <f t="shared" si="26"/>
        <v/>
      </c>
      <c r="R324" s="266" t="str">
        <f t="shared" si="27"/>
        <v/>
      </c>
      <c r="S324" s="262" t="str">
        <f t="shared" si="28"/>
        <v/>
      </c>
      <c r="T324" s="119"/>
    </row>
    <row r="325" spans="1:20" ht="20.100000000000001" customHeight="1" x14ac:dyDescent="0.25">
      <c r="A325" s="162">
        <v>319</v>
      </c>
      <c r="B325" s="279" t="str">
        <f>IF('Frais de personnel'!B324="","",'Frais de personnel'!B324)</f>
        <v/>
      </c>
      <c r="C325" s="279" t="str">
        <f>IF('Frais de personnel'!C324="","",'Frais de personnel'!C324)</f>
        <v/>
      </c>
      <c r="D325" s="279" t="str">
        <f>IF('Frais de personnel'!D324="","",'Frais de personnel'!D324)</f>
        <v/>
      </c>
      <c r="E325" s="279" t="str">
        <f>IF('Frais de personnel'!E324="","",'Frais de personnel'!E324)</f>
        <v/>
      </c>
      <c r="F325" s="279" t="str">
        <f>IF('Frais de personnel'!F324="","",'Frais de personnel'!F324)</f>
        <v/>
      </c>
      <c r="G325" s="279" t="str">
        <f>IF('Frais de personnel'!G324="","",'Frais de personnel'!G324)</f>
        <v/>
      </c>
      <c r="H325" s="279" t="str">
        <f>IF('Frais de personnel'!H324="","",'Frais de personnel'!H324)</f>
        <v/>
      </c>
      <c r="I325" s="279" t="str">
        <f>IF('Frais de personnel'!I324="","",'Frais de personnel'!I324)</f>
        <v/>
      </c>
      <c r="J325" s="279" t="str">
        <f>IF('Frais de personnel'!J324="","",'Frais de personnel'!J324)</f>
        <v/>
      </c>
      <c r="K325" s="254"/>
      <c r="L325" s="109"/>
      <c r="M325" s="109"/>
      <c r="N325" s="178" t="str">
        <f t="shared" si="24"/>
        <v/>
      </c>
      <c r="O325" s="259" t="str">
        <f t="shared" si="25"/>
        <v/>
      </c>
      <c r="P325" s="264" t="str">
        <f t="shared" si="29"/>
        <v/>
      </c>
      <c r="Q325" s="179" t="str">
        <f t="shared" si="26"/>
        <v/>
      </c>
      <c r="R325" s="266" t="str">
        <f t="shared" si="27"/>
        <v/>
      </c>
      <c r="S325" s="262" t="str">
        <f t="shared" si="28"/>
        <v/>
      </c>
      <c r="T325" s="119"/>
    </row>
    <row r="326" spans="1:20" ht="20.100000000000001" customHeight="1" x14ac:dyDescent="0.25">
      <c r="A326" s="162">
        <v>320</v>
      </c>
      <c r="B326" s="279" t="str">
        <f>IF('Frais de personnel'!B325="","",'Frais de personnel'!B325)</f>
        <v/>
      </c>
      <c r="C326" s="279" t="str">
        <f>IF('Frais de personnel'!C325="","",'Frais de personnel'!C325)</f>
        <v/>
      </c>
      <c r="D326" s="279" t="str">
        <f>IF('Frais de personnel'!D325="","",'Frais de personnel'!D325)</f>
        <v/>
      </c>
      <c r="E326" s="279" t="str">
        <f>IF('Frais de personnel'!E325="","",'Frais de personnel'!E325)</f>
        <v/>
      </c>
      <c r="F326" s="279" t="str">
        <f>IF('Frais de personnel'!F325="","",'Frais de personnel'!F325)</f>
        <v/>
      </c>
      <c r="G326" s="279" t="str">
        <f>IF('Frais de personnel'!G325="","",'Frais de personnel'!G325)</f>
        <v/>
      </c>
      <c r="H326" s="279" t="str">
        <f>IF('Frais de personnel'!H325="","",'Frais de personnel'!H325)</f>
        <v/>
      </c>
      <c r="I326" s="279" t="str">
        <f>IF('Frais de personnel'!I325="","",'Frais de personnel'!I325)</f>
        <v/>
      </c>
      <c r="J326" s="279" t="str">
        <f>IF('Frais de personnel'!J325="","",'Frais de personnel'!J325)</f>
        <v/>
      </c>
      <c r="K326" s="254"/>
      <c r="L326" s="109"/>
      <c r="M326" s="109"/>
      <c r="N326" s="178" t="str">
        <f t="shared" si="24"/>
        <v/>
      </c>
      <c r="O326" s="259" t="str">
        <f t="shared" si="25"/>
        <v/>
      </c>
      <c r="P326" s="264" t="str">
        <f t="shared" si="29"/>
        <v/>
      </c>
      <c r="Q326" s="179" t="str">
        <f t="shared" si="26"/>
        <v/>
      </c>
      <c r="R326" s="266" t="str">
        <f t="shared" si="27"/>
        <v/>
      </c>
      <c r="S326" s="262" t="str">
        <f t="shared" si="28"/>
        <v/>
      </c>
      <c r="T326" s="119"/>
    </row>
    <row r="327" spans="1:20" ht="20.100000000000001" customHeight="1" x14ac:dyDescent="0.25">
      <c r="A327" s="162">
        <v>321</v>
      </c>
      <c r="B327" s="279" t="str">
        <f>IF('Frais de personnel'!B326="","",'Frais de personnel'!B326)</f>
        <v/>
      </c>
      <c r="C327" s="279" t="str">
        <f>IF('Frais de personnel'!C326="","",'Frais de personnel'!C326)</f>
        <v/>
      </c>
      <c r="D327" s="279" t="str">
        <f>IF('Frais de personnel'!D326="","",'Frais de personnel'!D326)</f>
        <v/>
      </c>
      <c r="E327" s="279" t="str">
        <f>IF('Frais de personnel'!E326="","",'Frais de personnel'!E326)</f>
        <v/>
      </c>
      <c r="F327" s="279" t="str">
        <f>IF('Frais de personnel'!F326="","",'Frais de personnel'!F326)</f>
        <v/>
      </c>
      <c r="G327" s="279" t="str">
        <f>IF('Frais de personnel'!G326="","",'Frais de personnel'!G326)</f>
        <v/>
      </c>
      <c r="H327" s="279" t="str">
        <f>IF('Frais de personnel'!H326="","",'Frais de personnel'!H326)</f>
        <v/>
      </c>
      <c r="I327" s="279" t="str">
        <f>IF('Frais de personnel'!I326="","",'Frais de personnel'!I326)</f>
        <v/>
      </c>
      <c r="J327" s="279" t="str">
        <f>IF('Frais de personnel'!J326="","",'Frais de personnel'!J326)</f>
        <v/>
      </c>
      <c r="K327" s="254"/>
      <c r="L327" s="109"/>
      <c r="M327" s="109"/>
      <c r="N327" s="178" t="str">
        <f t="shared" ref="N327:N390" si="30">IF($E327="","",IF(OR(($K327=0),($L327=0)),0,$K327/$L327*$M327))</f>
        <v/>
      </c>
      <c r="O327" s="259" t="str">
        <f t="shared" ref="O327:O390" si="31">IF($J327="","",IF($N327&gt;$J327,"Le montant éligible ne peut etre supérieur au montant présenté",""))</f>
        <v/>
      </c>
      <c r="P327" s="264" t="str">
        <f t="shared" si="29"/>
        <v/>
      </c>
      <c r="Q327" s="179" t="str">
        <f t="shared" ref="Q327:Q390" si="32">IF(M327="","",IF(E327="Salaire_chercheur",MIN(140000/1607*M327,140000),IF(E327="Salaire_directeur",MIN(110000/1607*M327,110000),IF(E327="Salaire_ingénieur",MIN(80000/1607*M327,80000),IF(E327="Salaire_technicien",MIN(60000/1607*M327,60000),"")))))</f>
        <v/>
      </c>
      <c r="R327" s="266" t="str">
        <f t="shared" ref="R327:R390" si="33">IF(MIN(P327,Q327)=0,"",MIN(P327,Q327))</f>
        <v/>
      </c>
      <c r="S327" s="262" t="str">
        <f t="shared" ref="S327:S390" si="34">IF($R327 &gt; $P327, "Le montant éligible retenu ne peut pas être supérieur au montant raisonnable",IF($R327 &gt; $Q327, "Le montant éligible retenu ne peut pas être supérieur au montant du plafond", ""))</f>
        <v/>
      </c>
      <c r="T327" s="119"/>
    </row>
    <row r="328" spans="1:20" ht="20.100000000000001" customHeight="1" x14ac:dyDescent="0.25">
      <c r="A328" s="162">
        <v>322</v>
      </c>
      <c r="B328" s="279" t="str">
        <f>IF('Frais de personnel'!B327="","",'Frais de personnel'!B327)</f>
        <v/>
      </c>
      <c r="C328" s="279" t="str">
        <f>IF('Frais de personnel'!C327="","",'Frais de personnel'!C327)</f>
        <v/>
      </c>
      <c r="D328" s="279" t="str">
        <f>IF('Frais de personnel'!D327="","",'Frais de personnel'!D327)</f>
        <v/>
      </c>
      <c r="E328" s="279" t="str">
        <f>IF('Frais de personnel'!E327="","",'Frais de personnel'!E327)</f>
        <v/>
      </c>
      <c r="F328" s="279" t="str">
        <f>IF('Frais de personnel'!F327="","",'Frais de personnel'!F327)</f>
        <v/>
      </c>
      <c r="G328" s="279" t="str">
        <f>IF('Frais de personnel'!G327="","",'Frais de personnel'!G327)</f>
        <v/>
      </c>
      <c r="H328" s="279" t="str">
        <f>IF('Frais de personnel'!H327="","",'Frais de personnel'!H327)</f>
        <v/>
      </c>
      <c r="I328" s="279" t="str">
        <f>IF('Frais de personnel'!I327="","",'Frais de personnel'!I327)</f>
        <v/>
      </c>
      <c r="J328" s="279" t="str">
        <f>IF('Frais de personnel'!J327="","",'Frais de personnel'!J327)</f>
        <v/>
      </c>
      <c r="K328" s="254"/>
      <c r="L328" s="109"/>
      <c r="M328" s="109"/>
      <c r="N328" s="178" t="str">
        <f t="shared" si="30"/>
        <v/>
      </c>
      <c r="O328" s="259" t="str">
        <f t="shared" si="31"/>
        <v/>
      </c>
      <c r="P328" s="264" t="str">
        <f t="shared" ref="P328:P391" si="35">IF(OR(N328=0, ISBLANK(N328)), "", N328)</f>
        <v/>
      </c>
      <c r="Q328" s="179" t="str">
        <f t="shared" si="32"/>
        <v/>
      </c>
      <c r="R328" s="266" t="str">
        <f t="shared" si="33"/>
        <v/>
      </c>
      <c r="S328" s="262" t="str">
        <f t="shared" si="34"/>
        <v/>
      </c>
      <c r="T328" s="119"/>
    </row>
    <row r="329" spans="1:20" ht="20.100000000000001" customHeight="1" x14ac:dyDescent="0.25">
      <c r="A329" s="162">
        <v>323</v>
      </c>
      <c r="B329" s="279" t="str">
        <f>IF('Frais de personnel'!B328="","",'Frais de personnel'!B328)</f>
        <v/>
      </c>
      <c r="C329" s="279" t="str">
        <f>IF('Frais de personnel'!C328="","",'Frais de personnel'!C328)</f>
        <v/>
      </c>
      <c r="D329" s="279" t="str">
        <f>IF('Frais de personnel'!D328="","",'Frais de personnel'!D328)</f>
        <v/>
      </c>
      <c r="E329" s="279" t="str">
        <f>IF('Frais de personnel'!E328="","",'Frais de personnel'!E328)</f>
        <v/>
      </c>
      <c r="F329" s="279" t="str">
        <f>IF('Frais de personnel'!F328="","",'Frais de personnel'!F328)</f>
        <v/>
      </c>
      <c r="G329" s="279" t="str">
        <f>IF('Frais de personnel'!G328="","",'Frais de personnel'!G328)</f>
        <v/>
      </c>
      <c r="H329" s="279" t="str">
        <f>IF('Frais de personnel'!H328="","",'Frais de personnel'!H328)</f>
        <v/>
      </c>
      <c r="I329" s="279" t="str">
        <f>IF('Frais de personnel'!I328="","",'Frais de personnel'!I328)</f>
        <v/>
      </c>
      <c r="J329" s="279" t="str">
        <f>IF('Frais de personnel'!J328="","",'Frais de personnel'!J328)</f>
        <v/>
      </c>
      <c r="K329" s="254"/>
      <c r="L329" s="109"/>
      <c r="M329" s="109"/>
      <c r="N329" s="178" t="str">
        <f t="shared" si="30"/>
        <v/>
      </c>
      <c r="O329" s="259" t="str">
        <f t="shared" si="31"/>
        <v/>
      </c>
      <c r="P329" s="264" t="str">
        <f t="shared" si="35"/>
        <v/>
      </c>
      <c r="Q329" s="179" t="str">
        <f t="shared" si="32"/>
        <v/>
      </c>
      <c r="R329" s="266" t="str">
        <f t="shared" si="33"/>
        <v/>
      </c>
      <c r="S329" s="262" t="str">
        <f t="shared" si="34"/>
        <v/>
      </c>
      <c r="T329" s="119"/>
    </row>
    <row r="330" spans="1:20" ht="20.100000000000001" customHeight="1" x14ac:dyDescent="0.25">
      <c r="A330" s="162">
        <v>324</v>
      </c>
      <c r="B330" s="279" t="str">
        <f>IF('Frais de personnel'!B329="","",'Frais de personnel'!B329)</f>
        <v/>
      </c>
      <c r="C330" s="279" t="str">
        <f>IF('Frais de personnel'!C329="","",'Frais de personnel'!C329)</f>
        <v/>
      </c>
      <c r="D330" s="279" t="str">
        <f>IF('Frais de personnel'!D329="","",'Frais de personnel'!D329)</f>
        <v/>
      </c>
      <c r="E330" s="279" t="str">
        <f>IF('Frais de personnel'!E329="","",'Frais de personnel'!E329)</f>
        <v/>
      </c>
      <c r="F330" s="279" t="str">
        <f>IF('Frais de personnel'!F329="","",'Frais de personnel'!F329)</f>
        <v/>
      </c>
      <c r="G330" s="279" t="str">
        <f>IF('Frais de personnel'!G329="","",'Frais de personnel'!G329)</f>
        <v/>
      </c>
      <c r="H330" s="279" t="str">
        <f>IF('Frais de personnel'!H329="","",'Frais de personnel'!H329)</f>
        <v/>
      </c>
      <c r="I330" s="279" t="str">
        <f>IF('Frais de personnel'!I329="","",'Frais de personnel'!I329)</f>
        <v/>
      </c>
      <c r="J330" s="279" t="str">
        <f>IF('Frais de personnel'!J329="","",'Frais de personnel'!J329)</f>
        <v/>
      </c>
      <c r="K330" s="254"/>
      <c r="L330" s="109"/>
      <c r="M330" s="109"/>
      <c r="N330" s="178" t="str">
        <f t="shared" si="30"/>
        <v/>
      </c>
      <c r="O330" s="259" t="str">
        <f t="shared" si="31"/>
        <v/>
      </c>
      <c r="P330" s="264" t="str">
        <f t="shared" si="35"/>
        <v/>
      </c>
      <c r="Q330" s="179" t="str">
        <f t="shared" si="32"/>
        <v/>
      </c>
      <c r="R330" s="266" t="str">
        <f t="shared" si="33"/>
        <v/>
      </c>
      <c r="S330" s="262" t="str">
        <f t="shared" si="34"/>
        <v/>
      </c>
      <c r="T330" s="119"/>
    </row>
    <row r="331" spans="1:20" ht="20.100000000000001" customHeight="1" x14ac:dyDescent="0.25">
      <c r="A331" s="162">
        <v>325</v>
      </c>
      <c r="B331" s="279" t="str">
        <f>IF('Frais de personnel'!B330="","",'Frais de personnel'!B330)</f>
        <v/>
      </c>
      <c r="C331" s="279" t="str">
        <f>IF('Frais de personnel'!C330="","",'Frais de personnel'!C330)</f>
        <v/>
      </c>
      <c r="D331" s="279" t="str">
        <f>IF('Frais de personnel'!D330="","",'Frais de personnel'!D330)</f>
        <v/>
      </c>
      <c r="E331" s="279" t="str">
        <f>IF('Frais de personnel'!E330="","",'Frais de personnel'!E330)</f>
        <v/>
      </c>
      <c r="F331" s="279" t="str">
        <f>IF('Frais de personnel'!F330="","",'Frais de personnel'!F330)</f>
        <v/>
      </c>
      <c r="G331" s="279" t="str">
        <f>IF('Frais de personnel'!G330="","",'Frais de personnel'!G330)</f>
        <v/>
      </c>
      <c r="H331" s="279" t="str">
        <f>IF('Frais de personnel'!H330="","",'Frais de personnel'!H330)</f>
        <v/>
      </c>
      <c r="I331" s="279" t="str">
        <f>IF('Frais de personnel'!I330="","",'Frais de personnel'!I330)</f>
        <v/>
      </c>
      <c r="J331" s="279" t="str">
        <f>IF('Frais de personnel'!J330="","",'Frais de personnel'!J330)</f>
        <v/>
      </c>
      <c r="K331" s="254"/>
      <c r="L331" s="109"/>
      <c r="M331" s="109"/>
      <c r="N331" s="178" t="str">
        <f t="shared" si="30"/>
        <v/>
      </c>
      <c r="O331" s="259" t="str">
        <f t="shared" si="31"/>
        <v/>
      </c>
      <c r="P331" s="264" t="str">
        <f t="shared" si="35"/>
        <v/>
      </c>
      <c r="Q331" s="179" t="str">
        <f t="shared" si="32"/>
        <v/>
      </c>
      <c r="R331" s="266" t="str">
        <f t="shared" si="33"/>
        <v/>
      </c>
      <c r="S331" s="262" t="str">
        <f t="shared" si="34"/>
        <v/>
      </c>
      <c r="T331" s="119"/>
    </row>
    <row r="332" spans="1:20" ht="20.100000000000001" customHeight="1" x14ac:dyDescent="0.25">
      <c r="A332" s="162">
        <v>326</v>
      </c>
      <c r="B332" s="279" t="str">
        <f>IF('Frais de personnel'!B331="","",'Frais de personnel'!B331)</f>
        <v/>
      </c>
      <c r="C332" s="279" t="str">
        <f>IF('Frais de personnel'!C331="","",'Frais de personnel'!C331)</f>
        <v/>
      </c>
      <c r="D332" s="279" t="str">
        <f>IF('Frais de personnel'!D331="","",'Frais de personnel'!D331)</f>
        <v/>
      </c>
      <c r="E332" s="279" t="str">
        <f>IF('Frais de personnel'!E331="","",'Frais de personnel'!E331)</f>
        <v/>
      </c>
      <c r="F332" s="279" t="str">
        <f>IF('Frais de personnel'!F331="","",'Frais de personnel'!F331)</f>
        <v/>
      </c>
      <c r="G332" s="279" t="str">
        <f>IF('Frais de personnel'!G331="","",'Frais de personnel'!G331)</f>
        <v/>
      </c>
      <c r="H332" s="279" t="str">
        <f>IF('Frais de personnel'!H331="","",'Frais de personnel'!H331)</f>
        <v/>
      </c>
      <c r="I332" s="279" t="str">
        <f>IF('Frais de personnel'!I331="","",'Frais de personnel'!I331)</f>
        <v/>
      </c>
      <c r="J332" s="279" t="str">
        <f>IF('Frais de personnel'!J331="","",'Frais de personnel'!J331)</f>
        <v/>
      </c>
      <c r="K332" s="254"/>
      <c r="L332" s="109"/>
      <c r="M332" s="109"/>
      <c r="N332" s="178" t="str">
        <f t="shared" si="30"/>
        <v/>
      </c>
      <c r="O332" s="259" t="str">
        <f t="shared" si="31"/>
        <v/>
      </c>
      <c r="P332" s="264" t="str">
        <f t="shared" si="35"/>
        <v/>
      </c>
      <c r="Q332" s="179" t="str">
        <f t="shared" si="32"/>
        <v/>
      </c>
      <c r="R332" s="266" t="str">
        <f t="shared" si="33"/>
        <v/>
      </c>
      <c r="S332" s="262" t="str">
        <f t="shared" si="34"/>
        <v/>
      </c>
      <c r="T332" s="119"/>
    </row>
    <row r="333" spans="1:20" ht="20.100000000000001" customHeight="1" x14ac:dyDescent="0.25">
      <c r="A333" s="162">
        <v>327</v>
      </c>
      <c r="B333" s="279" t="str">
        <f>IF('Frais de personnel'!B332="","",'Frais de personnel'!B332)</f>
        <v/>
      </c>
      <c r="C333" s="279" t="str">
        <f>IF('Frais de personnel'!C332="","",'Frais de personnel'!C332)</f>
        <v/>
      </c>
      <c r="D333" s="279" t="str">
        <f>IF('Frais de personnel'!D332="","",'Frais de personnel'!D332)</f>
        <v/>
      </c>
      <c r="E333" s="279" t="str">
        <f>IF('Frais de personnel'!E332="","",'Frais de personnel'!E332)</f>
        <v/>
      </c>
      <c r="F333" s="279" t="str">
        <f>IF('Frais de personnel'!F332="","",'Frais de personnel'!F332)</f>
        <v/>
      </c>
      <c r="G333" s="279" t="str">
        <f>IF('Frais de personnel'!G332="","",'Frais de personnel'!G332)</f>
        <v/>
      </c>
      <c r="H333" s="279" t="str">
        <f>IF('Frais de personnel'!H332="","",'Frais de personnel'!H332)</f>
        <v/>
      </c>
      <c r="I333" s="279" t="str">
        <f>IF('Frais de personnel'!I332="","",'Frais de personnel'!I332)</f>
        <v/>
      </c>
      <c r="J333" s="279" t="str">
        <f>IF('Frais de personnel'!J332="","",'Frais de personnel'!J332)</f>
        <v/>
      </c>
      <c r="K333" s="254"/>
      <c r="L333" s="109"/>
      <c r="M333" s="109"/>
      <c r="N333" s="178" t="str">
        <f t="shared" si="30"/>
        <v/>
      </c>
      <c r="O333" s="259" t="str">
        <f t="shared" si="31"/>
        <v/>
      </c>
      <c r="P333" s="264" t="str">
        <f t="shared" si="35"/>
        <v/>
      </c>
      <c r="Q333" s="179" t="str">
        <f t="shared" si="32"/>
        <v/>
      </c>
      <c r="R333" s="266" t="str">
        <f t="shared" si="33"/>
        <v/>
      </c>
      <c r="S333" s="262" t="str">
        <f t="shared" si="34"/>
        <v/>
      </c>
      <c r="T333" s="119"/>
    </row>
    <row r="334" spans="1:20" ht="20.100000000000001" customHeight="1" x14ac:dyDescent="0.25">
      <c r="A334" s="162">
        <v>328</v>
      </c>
      <c r="B334" s="279" t="str">
        <f>IF('Frais de personnel'!B333="","",'Frais de personnel'!B333)</f>
        <v/>
      </c>
      <c r="C334" s="279" t="str">
        <f>IF('Frais de personnel'!C333="","",'Frais de personnel'!C333)</f>
        <v/>
      </c>
      <c r="D334" s="279" t="str">
        <f>IF('Frais de personnel'!D333="","",'Frais de personnel'!D333)</f>
        <v/>
      </c>
      <c r="E334" s="279" t="str">
        <f>IF('Frais de personnel'!E333="","",'Frais de personnel'!E333)</f>
        <v/>
      </c>
      <c r="F334" s="279" t="str">
        <f>IF('Frais de personnel'!F333="","",'Frais de personnel'!F333)</f>
        <v/>
      </c>
      <c r="G334" s="279" t="str">
        <f>IF('Frais de personnel'!G333="","",'Frais de personnel'!G333)</f>
        <v/>
      </c>
      <c r="H334" s="279" t="str">
        <f>IF('Frais de personnel'!H333="","",'Frais de personnel'!H333)</f>
        <v/>
      </c>
      <c r="I334" s="279" t="str">
        <f>IF('Frais de personnel'!I333="","",'Frais de personnel'!I333)</f>
        <v/>
      </c>
      <c r="J334" s="279" t="str">
        <f>IF('Frais de personnel'!J333="","",'Frais de personnel'!J333)</f>
        <v/>
      </c>
      <c r="K334" s="254"/>
      <c r="L334" s="109"/>
      <c r="M334" s="109"/>
      <c r="N334" s="178" t="str">
        <f t="shared" si="30"/>
        <v/>
      </c>
      <c r="O334" s="259" t="str">
        <f t="shared" si="31"/>
        <v/>
      </c>
      <c r="P334" s="264" t="str">
        <f t="shared" si="35"/>
        <v/>
      </c>
      <c r="Q334" s="179" t="str">
        <f t="shared" si="32"/>
        <v/>
      </c>
      <c r="R334" s="266" t="str">
        <f t="shared" si="33"/>
        <v/>
      </c>
      <c r="S334" s="262" t="str">
        <f t="shared" si="34"/>
        <v/>
      </c>
      <c r="T334" s="119"/>
    </row>
    <row r="335" spans="1:20" ht="20.100000000000001" customHeight="1" x14ac:dyDescent="0.25">
      <c r="A335" s="162">
        <v>329</v>
      </c>
      <c r="B335" s="279" t="str">
        <f>IF('Frais de personnel'!B334="","",'Frais de personnel'!B334)</f>
        <v/>
      </c>
      <c r="C335" s="279" t="str">
        <f>IF('Frais de personnel'!C334="","",'Frais de personnel'!C334)</f>
        <v/>
      </c>
      <c r="D335" s="279" t="str">
        <f>IF('Frais de personnel'!D334="","",'Frais de personnel'!D334)</f>
        <v/>
      </c>
      <c r="E335" s="279" t="str">
        <f>IF('Frais de personnel'!E334="","",'Frais de personnel'!E334)</f>
        <v/>
      </c>
      <c r="F335" s="279" t="str">
        <f>IF('Frais de personnel'!F334="","",'Frais de personnel'!F334)</f>
        <v/>
      </c>
      <c r="G335" s="279" t="str">
        <f>IF('Frais de personnel'!G334="","",'Frais de personnel'!G334)</f>
        <v/>
      </c>
      <c r="H335" s="279" t="str">
        <f>IF('Frais de personnel'!H334="","",'Frais de personnel'!H334)</f>
        <v/>
      </c>
      <c r="I335" s="279" t="str">
        <f>IF('Frais de personnel'!I334="","",'Frais de personnel'!I334)</f>
        <v/>
      </c>
      <c r="J335" s="279" t="str">
        <f>IF('Frais de personnel'!J334="","",'Frais de personnel'!J334)</f>
        <v/>
      </c>
      <c r="K335" s="254"/>
      <c r="L335" s="109"/>
      <c r="M335" s="109"/>
      <c r="N335" s="178" t="str">
        <f t="shared" si="30"/>
        <v/>
      </c>
      <c r="O335" s="259" t="str">
        <f t="shared" si="31"/>
        <v/>
      </c>
      <c r="P335" s="264" t="str">
        <f t="shared" si="35"/>
        <v/>
      </c>
      <c r="Q335" s="179" t="str">
        <f t="shared" si="32"/>
        <v/>
      </c>
      <c r="R335" s="266" t="str">
        <f t="shared" si="33"/>
        <v/>
      </c>
      <c r="S335" s="262" t="str">
        <f t="shared" si="34"/>
        <v/>
      </c>
      <c r="T335" s="119"/>
    </row>
    <row r="336" spans="1:20" ht="20.100000000000001" customHeight="1" x14ac:dyDescent="0.25">
      <c r="A336" s="162">
        <v>330</v>
      </c>
      <c r="B336" s="279" t="str">
        <f>IF('Frais de personnel'!B335="","",'Frais de personnel'!B335)</f>
        <v/>
      </c>
      <c r="C336" s="279" t="str">
        <f>IF('Frais de personnel'!C335="","",'Frais de personnel'!C335)</f>
        <v/>
      </c>
      <c r="D336" s="279" t="str">
        <f>IF('Frais de personnel'!D335="","",'Frais de personnel'!D335)</f>
        <v/>
      </c>
      <c r="E336" s="279" t="str">
        <f>IF('Frais de personnel'!E335="","",'Frais de personnel'!E335)</f>
        <v/>
      </c>
      <c r="F336" s="279" t="str">
        <f>IF('Frais de personnel'!F335="","",'Frais de personnel'!F335)</f>
        <v/>
      </c>
      <c r="G336" s="279" t="str">
        <f>IF('Frais de personnel'!G335="","",'Frais de personnel'!G335)</f>
        <v/>
      </c>
      <c r="H336" s="279" t="str">
        <f>IF('Frais de personnel'!H335="","",'Frais de personnel'!H335)</f>
        <v/>
      </c>
      <c r="I336" s="279" t="str">
        <f>IF('Frais de personnel'!I335="","",'Frais de personnel'!I335)</f>
        <v/>
      </c>
      <c r="J336" s="279" t="str">
        <f>IF('Frais de personnel'!J335="","",'Frais de personnel'!J335)</f>
        <v/>
      </c>
      <c r="K336" s="254"/>
      <c r="L336" s="109"/>
      <c r="M336" s="109"/>
      <c r="N336" s="178" t="str">
        <f t="shared" si="30"/>
        <v/>
      </c>
      <c r="O336" s="259" t="str">
        <f t="shared" si="31"/>
        <v/>
      </c>
      <c r="P336" s="264" t="str">
        <f t="shared" si="35"/>
        <v/>
      </c>
      <c r="Q336" s="179" t="str">
        <f t="shared" si="32"/>
        <v/>
      </c>
      <c r="R336" s="266" t="str">
        <f t="shared" si="33"/>
        <v/>
      </c>
      <c r="S336" s="262" t="str">
        <f t="shared" si="34"/>
        <v/>
      </c>
      <c r="T336" s="119"/>
    </row>
    <row r="337" spans="1:20" ht="20.100000000000001" customHeight="1" x14ac:dyDescent="0.25">
      <c r="A337" s="162">
        <v>331</v>
      </c>
      <c r="B337" s="279" t="str">
        <f>IF('Frais de personnel'!B336="","",'Frais de personnel'!B336)</f>
        <v/>
      </c>
      <c r="C337" s="279" t="str">
        <f>IF('Frais de personnel'!C336="","",'Frais de personnel'!C336)</f>
        <v/>
      </c>
      <c r="D337" s="279" t="str">
        <f>IF('Frais de personnel'!D336="","",'Frais de personnel'!D336)</f>
        <v/>
      </c>
      <c r="E337" s="279" t="str">
        <f>IF('Frais de personnel'!E336="","",'Frais de personnel'!E336)</f>
        <v/>
      </c>
      <c r="F337" s="279" t="str">
        <f>IF('Frais de personnel'!F336="","",'Frais de personnel'!F336)</f>
        <v/>
      </c>
      <c r="G337" s="279" t="str">
        <f>IF('Frais de personnel'!G336="","",'Frais de personnel'!G336)</f>
        <v/>
      </c>
      <c r="H337" s="279" t="str">
        <f>IF('Frais de personnel'!H336="","",'Frais de personnel'!H336)</f>
        <v/>
      </c>
      <c r="I337" s="279" t="str">
        <f>IF('Frais de personnel'!I336="","",'Frais de personnel'!I336)</f>
        <v/>
      </c>
      <c r="J337" s="279" t="str">
        <f>IF('Frais de personnel'!J336="","",'Frais de personnel'!J336)</f>
        <v/>
      </c>
      <c r="K337" s="254"/>
      <c r="L337" s="109"/>
      <c r="M337" s="109"/>
      <c r="N337" s="178" t="str">
        <f t="shared" si="30"/>
        <v/>
      </c>
      <c r="O337" s="259" t="str">
        <f t="shared" si="31"/>
        <v/>
      </c>
      <c r="P337" s="264" t="str">
        <f t="shared" si="35"/>
        <v/>
      </c>
      <c r="Q337" s="179" t="str">
        <f t="shared" si="32"/>
        <v/>
      </c>
      <c r="R337" s="266" t="str">
        <f t="shared" si="33"/>
        <v/>
      </c>
      <c r="S337" s="262" t="str">
        <f t="shared" si="34"/>
        <v/>
      </c>
      <c r="T337" s="119"/>
    </row>
    <row r="338" spans="1:20" ht="20.100000000000001" customHeight="1" x14ac:dyDescent="0.25">
      <c r="A338" s="162">
        <v>332</v>
      </c>
      <c r="B338" s="279" t="str">
        <f>IF('Frais de personnel'!B337="","",'Frais de personnel'!B337)</f>
        <v/>
      </c>
      <c r="C338" s="279" t="str">
        <f>IF('Frais de personnel'!C337="","",'Frais de personnel'!C337)</f>
        <v/>
      </c>
      <c r="D338" s="279" t="str">
        <f>IF('Frais de personnel'!D337="","",'Frais de personnel'!D337)</f>
        <v/>
      </c>
      <c r="E338" s="279" t="str">
        <f>IF('Frais de personnel'!E337="","",'Frais de personnel'!E337)</f>
        <v/>
      </c>
      <c r="F338" s="279" t="str">
        <f>IF('Frais de personnel'!F337="","",'Frais de personnel'!F337)</f>
        <v/>
      </c>
      <c r="G338" s="279" t="str">
        <f>IF('Frais de personnel'!G337="","",'Frais de personnel'!G337)</f>
        <v/>
      </c>
      <c r="H338" s="279" t="str">
        <f>IF('Frais de personnel'!H337="","",'Frais de personnel'!H337)</f>
        <v/>
      </c>
      <c r="I338" s="279" t="str">
        <f>IF('Frais de personnel'!I337="","",'Frais de personnel'!I337)</f>
        <v/>
      </c>
      <c r="J338" s="279" t="str">
        <f>IF('Frais de personnel'!J337="","",'Frais de personnel'!J337)</f>
        <v/>
      </c>
      <c r="K338" s="254"/>
      <c r="L338" s="109"/>
      <c r="M338" s="109"/>
      <c r="N338" s="178" t="str">
        <f t="shared" si="30"/>
        <v/>
      </c>
      <c r="O338" s="259" t="str">
        <f t="shared" si="31"/>
        <v/>
      </c>
      <c r="P338" s="264" t="str">
        <f t="shared" si="35"/>
        <v/>
      </c>
      <c r="Q338" s="179" t="str">
        <f t="shared" si="32"/>
        <v/>
      </c>
      <c r="R338" s="266" t="str">
        <f t="shared" si="33"/>
        <v/>
      </c>
      <c r="S338" s="262" t="str">
        <f t="shared" si="34"/>
        <v/>
      </c>
      <c r="T338" s="119"/>
    </row>
    <row r="339" spans="1:20" ht="20.100000000000001" customHeight="1" x14ac:dyDescent="0.25">
      <c r="A339" s="162">
        <v>333</v>
      </c>
      <c r="B339" s="279" t="str">
        <f>IF('Frais de personnel'!B338="","",'Frais de personnel'!B338)</f>
        <v/>
      </c>
      <c r="C339" s="279" t="str">
        <f>IF('Frais de personnel'!C338="","",'Frais de personnel'!C338)</f>
        <v/>
      </c>
      <c r="D339" s="279" t="str">
        <f>IF('Frais de personnel'!D338="","",'Frais de personnel'!D338)</f>
        <v/>
      </c>
      <c r="E339" s="279" t="str">
        <f>IF('Frais de personnel'!E338="","",'Frais de personnel'!E338)</f>
        <v/>
      </c>
      <c r="F339" s="279" t="str">
        <f>IF('Frais de personnel'!F338="","",'Frais de personnel'!F338)</f>
        <v/>
      </c>
      <c r="G339" s="279" t="str">
        <f>IF('Frais de personnel'!G338="","",'Frais de personnel'!G338)</f>
        <v/>
      </c>
      <c r="H339" s="279" t="str">
        <f>IF('Frais de personnel'!H338="","",'Frais de personnel'!H338)</f>
        <v/>
      </c>
      <c r="I339" s="279" t="str">
        <f>IF('Frais de personnel'!I338="","",'Frais de personnel'!I338)</f>
        <v/>
      </c>
      <c r="J339" s="279" t="str">
        <f>IF('Frais de personnel'!J338="","",'Frais de personnel'!J338)</f>
        <v/>
      </c>
      <c r="K339" s="254"/>
      <c r="L339" s="109"/>
      <c r="M339" s="109"/>
      <c r="N339" s="178" t="str">
        <f t="shared" si="30"/>
        <v/>
      </c>
      <c r="O339" s="259" t="str">
        <f t="shared" si="31"/>
        <v/>
      </c>
      <c r="P339" s="264" t="str">
        <f t="shared" si="35"/>
        <v/>
      </c>
      <c r="Q339" s="179" t="str">
        <f t="shared" si="32"/>
        <v/>
      </c>
      <c r="R339" s="266" t="str">
        <f t="shared" si="33"/>
        <v/>
      </c>
      <c r="S339" s="262" t="str">
        <f t="shared" si="34"/>
        <v/>
      </c>
      <c r="T339" s="119"/>
    </row>
    <row r="340" spans="1:20" ht="20.100000000000001" customHeight="1" x14ac:dyDescent="0.25">
      <c r="A340" s="162">
        <v>334</v>
      </c>
      <c r="B340" s="279" t="str">
        <f>IF('Frais de personnel'!B339="","",'Frais de personnel'!B339)</f>
        <v/>
      </c>
      <c r="C340" s="279" t="str">
        <f>IF('Frais de personnel'!C339="","",'Frais de personnel'!C339)</f>
        <v/>
      </c>
      <c r="D340" s="279" t="str">
        <f>IF('Frais de personnel'!D339="","",'Frais de personnel'!D339)</f>
        <v/>
      </c>
      <c r="E340" s="279" t="str">
        <f>IF('Frais de personnel'!E339="","",'Frais de personnel'!E339)</f>
        <v/>
      </c>
      <c r="F340" s="279" t="str">
        <f>IF('Frais de personnel'!F339="","",'Frais de personnel'!F339)</f>
        <v/>
      </c>
      <c r="G340" s="279" t="str">
        <f>IF('Frais de personnel'!G339="","",'Frais de personnel'!G339)</f>
        <v/>
      </c>
      <c r="H340" s="279" t="str">
        <f>IF('Frais de personnel'!H339="","",'Frais de personnel'!H339)</f>
        <v/>
      </c>
      <c r="I340" s="279" t="str">
        <f>IF('Frais de personnel'!I339="","",'Frais de personnel'!I339)</f>
        <v/>
      </c>
      <c r="J340" s="279" t="str">
        <f>IF('Frais de personnel'!J339="","",'Frais de personnel'!J339)</f>
        <v/>
      </c>
      <c r="K340" s="254"/>
      <c r="L340" s="109"/>
      <c r="M340" s="109"/>
      <c r="N340" s="178" t="str">
        <f t="shared" si="30"/>
        <v/>
      </c>
      <c r="O340" s="259" t="str">
        <f t="shared" si="31"/>
        <v/>
      </c>
      <c r="P340" s="264" t="str">
        <f t="shared" si="35"/>
        <v/>
      </c>
      <c r="Q340" s="179" t="str">
        <f t="shared" si="32"/>
        <v/>
      </c>
      <c r="R340" s="266" t="str">
        <f t="shared" si="33"/>
        <v/>
      </c>
      <c r="S340" s="262" t="str">
        <f t="shared" si="34"/>
        <v/>
      </c>
      <c r="T340" s="119"/>
    </row>
    <row r="341" spans="1:20" ht="20.100000000000001" customHeight="1" x14ac:dyDescent="0.25">
      <c r="A341" s="162">
        <v>335</v>
      </c>
      <c r="B341" s="279" t="str">
        <f>IF('Frais de personnel'!B340="","",'Frais de personnel'!B340)</f>
        <v/>
      </c>
      <c r="C341" s="279" t="str">
        <f>IF('Frais de personnel'!C340="","",'Frais de personnel'!C340)</f>
        <v/>
      </c>
      <c r="D341" s="279" t="str">
        <f>IF('Frais de personnel'!D340="","",'Frais de personnel'!D340)</f>
        <v/>
      </c>
      <c r="E341" s="279" t="str">
        <f>IF('Frais de personnel'!E340="","",'Frais de personnel'!E340)</f>
        <v/>
      </c>
      <c r="F341" s="279" t="str">
        <f>IF('Frais de personnel'!F340="","",'Frais de personnel'!F340)</f>
        <v/>
      </c>
      <c r="G341" s="279" t="str">
        <f>IF('Frais de personnel'!G340="","",'Frais de personnel'!G340)</f>
        <v/>
      </c>
      <c r="H341" s="279" t="str">
        <f>IF('Frais de personnel'!H340="","",'Frais de personnel'!H340)</f>
        <v/>
      </c>
      <c r="I341" s="279" t="str">
        <f>IF('Frais de personnel'!I340="","",'Frais de personnel'!I340)</f>
        <v/>
      </c>
      <c r="J341" s="279" t="str">
        <f>IF('Frais de personnel'!J340="","",'Frais de personnel'!J340)</f>
        <v/>
      </c>
      <c r="K341" s="254"/>
      <c r="L341" s="109"/>
      <c r="M341" s="109"/>
      <c r="N341" s="178" t="str">
        <f t="shared" si="30"/>
        <v/>
      </c>
      <c r="O341" s="259" t="str">
        <f t="shared" si="31"/>
        <v/>
      </c>
      <c r="P341" s="264" t="str">
        <f t="shared" si="35"/>
        <v/>
      </c>
      <c r="Q341" s="179" t="str">
        <f t="shared" si="32"/>
        <v/>
      </c>
      <c r="R341" s="266" t="str">
        <f t="shared" si="33"/>
        <v/>
      </c>
      <c r="S341" s="262" t="str">
        <f t="shared" si="34"/>
        <v/>
      </c>
      <c r="T341" s="119"/>
    </row>
    <row r="342" spans="1:20" ht="20.100000000000001" customHeight="1" x14ac:dyDescent="0.25">
      <c r="A342" s="162">
        <v>336</v>
      </c>
      <c r="B342" s="279" t="str">
        <f>IF('Frais de personnel'!B341="","",'Frais de personnel'!B341)</f>
        <v/>
      </c>
      <c r="C342" s="279" t="str">
        <f>IF('Frais de personnel'!C341="","",'Frais de personnel'!C341)</f>
        <v/>
      </c>
      <c r="D342" s="279" t="str">
        <f>IF('Frais de personnel'!D341="","",'Frais de personnel'!D341)</f>
        <v/>
      </c>
      <c r="E342" s="279" t="str">
        <f>IF('Frais de personnel'!E341="","",'Frais de personnel'!E341)</f>
        <v/>
      </c>
      <c r="F342" s="279" t="str">
        <f>IF('Frais de personnel'!F341="","",'Frais de personnel'!F341)</f>
        <v/>
      </c>
      <c r="G342" s="279" t="str">
        <f>IF('Frais de personnel'!G341="","",'Frais de personnel'!G341)</f>
        <v/>
      </c>
      <c r="H342" s="279" t="str">
        <f>IF('Frais de personnel'!H341="","",'Frais de personnel'!H341)</f>
        <v/>
      </c>
      <c r="I342" s="279" t="str">
        <f>IF('Frais de personnel'!I341="","",'Frais de personnel'!I341)</f>
        <v/>
      </c>
      <c r="J342" s="279" t="str">
        <f>IF('Frais de personnel'!J341="","",'Frais de personnel'!J341)</f>
        <v/>
      </c>
      <c r="K342" s="254"/>
      <c r="L342" s="109"/>
      <c r="M342" s="109"/>
      <c r="N342" s="178" t="str">
        <f t="shared" si="30"/>
        <v/>
      </c>
      <c r="O342" s="259" t="str">
        <f t="shared" si="31"/>
        <v/>
      </c>
      <c r="P342" s="264" t="str">
        <f t="shared" si="35"/>
        <v/>
      </c>
      <c r="Q342" s="179" t="str">
        <f t="shared" si="32"/>
        <v/>
      </c>
      <c r="R342" s="266" t="str">
        <f t="shared" si="33"/>
        <v/>
      </c>
      <c r="S342" s="262" t="str">
        <f t="shared" si="34"/>
        <v/>
      </c>
      <c r="T342" s="119"/>
    </row>
    <row r="343" spans="1:20" ht="20.100000000000001" customHeight="1" x14ac:dyDescent="0.25">
      <c r="A343" s="162">
        <v>337</v>
      </c>
      <c r="B343" s="279" t="str">
        <f>IF('Frais de personnel'!B342="","",'Frais de personnel'!B342)</f>
        <v/>
      </c>
      <c r="C343" s="279" t="str">
        <f>IF('Frais de personnel'!C342="","",'Frais de personnel'!C342)</f>
        <v/>
      </c>
      <c r="D343" s="279" t="str">
        <f>IF('Frais de personnel'!D342="","",'Frais de personnel'!D342)</f>
        <v/>
      </c>
      <c r="E343" s="279" t="str">
        <f>IF('Frais de personnel'!E342="","",'Frais de personnel'!E342)</f>
        <v/>
      </c>
      <c r="F343" s="279" t="str">
        <f>IF('Frais de personnel'!F342="","",'Frais de personnel'!F342)</f>
        <v/>
      </c>
      <c r="G343" s="279" t="str">
        <f>IF('Frais de personnel'!G342="","",'Frais de personnel'!G342)</f>
        <v/>
      </c>
      <c r="H343" s="279" t="str">
        <f>IF('Frais de personnel'!H342="","",'Frais de personnel'!H342)</f>
        <v/>
      </c>
      <c r="I343" s="279" t="str">
        <f>IF('Frais de personnel'!I342="","",'Frais de personnel'!I342)</f>
        <v/>
      </c>
      <c r="J343" s="279" t="str">
        <f>IF('Frais de personnel'!J342="","",'Frais de personnel'!J342)</f>
        <v/>
      </c>
      <c r="K343" s="254"/>
      <c r="L343" s="109"/>
      <c r="M343" s="109"/>
      <c r="N343" s="178" t="str">
        <f t="shared" si="30"/>
        <v/>
      </c>
      <c r="O343" s="259" t="str">
        <f t="shared" si="31"/>
        <v/>
      </c>
      <c r="P343" s="264" t="str">
        <f t="shared" si="35"/>
        <v/>
      </c>
      <c r="Q343" s="179" t="str">
        <f t="shared" si="32"/>
        <v/>
      </c>
      <c r="R343" s="266" t="str">
        <f t="shared" si="33"/>
        <v/>
      </c>
      <c r="S343" s="262" t="str">
        <f t="shared" si="34"/>
        <v/>
      </c>
      <c r="T343" s="119"/>
    </row>
    <row r="344" spans="1:20" ht="20.100000000000001" customHeight="1" x14ac:dyDescent="0.25">
      <c r="A344" s="162">
        <v>338</v>
      </c>
      <c r="B344" s="279" t="str">
        <f>IF('Frais de personnel'!B343="","",'Frais de personnel'!B343)</f>
        <v/>
      </c>
      <c r="C344" s="279" t="str">
        <f>IF('Frais de personnel'!C343="","",'Frais de personnel'!C343)</f>
        <v/>
      </c>
      <c r="D344" s="279" t="str">
        <f>IF('Frais de personnel'!D343="","",'Frais de personnel'!D343)</f>
        <v/>
      </c>
      <c r="E344" s="279" t="str">
        <f>IF('Frais de personnel'!E343="","",'Frais de personnel'!E343)</f>
        <v/>
      </c>
      <c r="F344" s="279" t="str">
        <f>IF('Frais de personnel'!F343="","",'Frais de personnel'!F343)</f>
        <v/>
      </c>
      <c r="G344" s="279" t="str">
        <f>IF('Frais de personnel'!G343="","",'Frais de personnel'!G343)</f>
        <v/>
      </c>
      <c r="H344" s="279" t="str">
        <f>IF('Frais de personnel'!H343="","",'Frais de personnel'!H343)</f>
        <v/>
      </c>
      <c r="I344" s="279" t="str">
        <f>IF('Frais de personnel'!I343="","",'Frais de personnel'!I343)</f>
        <v/>
      </c>
      <c r="J344" s="279" t="str">
        <f>IF('Frais de personnel'!J343="","",'Frais de personnel'!J343)</f>
        <v/>
      </c>
      <c r="K344" s="254"/>
      <c r="L344" s="109"/>
      <c r="M344" s="109"/>
      <c r="N344" s="178" t="str">
        <f t="shared" si="30"/>
        <v/>
      </c>
      <c r="O344" s="259" t="str">
        <f t="shared" si="31"/>
        <v/>
      </c>
      <c r="P344" s="264" t="str">
        <f t="shared" si="35"/>
        <v/>
      </c>
      <c r="Q344" s="179" t="str">
        <f t="shared" si="32"/>
        <v/>
      </c>
      <c r="R344" s="266" t="str">
        <f t="shared" si="33"/>
        <v/>
      </c>
      <c r="S344" s="262" t="str">
        <f t="shared" si="34"/>
        <v/>
      </c>
      <c r="T344" s="119"/>
    </row>
    <row r="345" spans="1:20" ht="20.100000000000001" customHeight="1" x14ac:dyDescent="0.25">
      <c r="A345" s="162">
        <v>339</v>
      </c>
      <c r="B345" s="279" t="str">
        <f>IF('Frais de personnel'!B344="","",'Frais de personnel'!B344)</f>
        <v/>
      </c>
      <c r="C345" s="279" t="str">
        <f>IF('Frais de personnel'!C344="","",'Frais de personnel'!C344)</f>
        <v/>
      </c>
      <c r="D345" s="279" t="str">
        <f>IF('Frais de personnel'!D344="","",'Frais de personnel'!D344)</f>
        <v/>
      </c>
      <c r="E345" s="279" t="str">
        <f>IF('Frais de personnel'!E344="","",'Frais de personnel'!E344)</f>
        <v/>
      </c>
      <c r="F345" s="279" t="str">
        <f>IF('Frais de personnel'!F344="","",'Frais de personnel'!F344)</f>
        <v/>
      </c>
      <c r="G345" s="279" t="str">
        <f>IF('Frais de personnel'!G344="","",'Frais de personnel'!G344)</f>
        <v/>
      </c>
      <c r="H345" s="279" t="str">
        <f>IF('Frais de personnel'!H344="","",'Frais de personnel'!H344)</f>
        <v/>
      </c>
      <c r="I345" s="279" t="str">
        <f>IF('Frais de personnel'!I344="","",'Frais de personnel'!I344)</f>
        <v/>
      </c>
      <c r="J345" s="279" t="str">
        <f>IF('Frais de personnel'!J344="","",'Frais de personnel'!J344)</f>
        <v/>
      </c>
      <c r="K345" s="254"/>
      <c r="L345" s="109"/>
      <c r="M345" s="109"/>
      <c r="N345" s="178" t="str">
        <f t="shared" si="30"/>
        <v/>
      </c>
      <c r="O345" s="259" t="str">
        <f t="shared" si="31"/>
        <v/>
      </c>
      <c r="P345" s="264" t="str">
        <f t="shared" si="35"/>
        <v/>
      </c>
      <c r="Q345" s="179" t="str">
        <f t="shared" si="32"/>
        <v/>
      </c>
      <c r="R345" s="266" t="str">
        <f t="shared" si="33"/>
        <v/>
      </c>
      <c r="S345" s="262" t="str">
        <f t="shared" si="34"/>
        <v/>
      </c>
      <c r="T345" s="119"/>
    </row>
    <row r="346" spans="1:20" ht="20.100000000000001" customHeight="1" x14ac:dyDescent="0.25">
      <c r="A346" s="162">
        <v>340</v>
      </c>
      <c r="B346" s="279" t="str">
        <f>IF('Frais de personnel'!B345="","",'Frais de personnel'!B345)</f>
        <v/>
      </c>
      <c r="C346" s="279" t="str">
        <f>IF('Frais de personnel'!C345="","",'Frais de personnel'!C345)</f>
        <v/>
      </c>
      <c r="D346" s="279" t="str">
        <f>IF('Frais de personnel'!D345="","",'Frais de personnel'!D345)</f>
        <v/>
      </c>
      <c r="E346" s="279" t="str">
        <f>IF('Frais de personnel'!E345="","",'Frais de personnel'!E345)</f>
        <v/>
      </c>
      <c r="F346" s="279" t="str">
        <f>IF('Frais de personnel'!F345="","",'Frais de personnel'!F345)</f>
        <v/>
      </c>
      <c r="G346" s="279" t="str">
        <f>IF('Frais de personnel'!G345="","",'Frais de personnel'!G345)</f>
        <v/>
      </c>
      <c r="H346" s="279" t="str">
        <f>IF('Frais de personnel'!H345="","",'Frais de personnel'!H345)</f>
        <v/>
      </c>
      <c r="I346" s="279" t="str">
        <f>IF('Frais de personnel'!I345="","",'Frais de personnel'!I345)</f>
        <v/>
      </c>
      <c r="J346" s="279" t="str">
        <f>IF('Frais de personnel'!J345="","",'Frais de personnel'!J345)</f>
        <v/>
      </c>
      <c r="K346" s="254"/>
      <c r="L346" s="109"/>
      <c r="M346" s="109"/>
      <c r="N346" s="178" t="str">
        <f t="shared" si="30"/>
        <v/>
      </c>
      <c r="O346" s="259" t="str">
        <f t="shared" si="31"/>
        <v/>
      </c>
      <c r="P346" s="264" t="str">
        <f t="shared" si="35"/>
        <v/>
      </c>
      <c r="Q346" s="179" t="str">
        <f t="shared" si="32"/>
        <v/>
      </c>
      <c r="R346" s="266" t="str">
        <f t="shared" si="33"/>
        <v/>
      </c>
      <c r="S346" s="262" t="str">
        <f t="shared" si="34"/>
        <v/>
      </c>
      <c r="T346" s="119"/>
    </row>
    <row r="347" spans="1:20" ht="20.100000000000001" customHeight="1" x14ac:dyDescent="0.25">
      <c r="A347" s="162">
        <v>341</v>
      </c>
      <c r="B347" s="279" t="str">
        <f>IF('Frais de personnel'!B346="","",'Frais de personnel'!B346)</f>
        <v/>
      </c>
      <c r="C347" s="279" t="str">
        <f>IF('Frais de personnel'!C346="","",'Frais de personnel'!C346)</f>
        <v/>
      </c>
      <c r="D347" s="279" t="str">
        <f>IF('Frais de personnel'!D346="","",'Frais de personnel'!D346)</f>
        <v/>
      </c>
      <c r="E347" s="279" t="str">
        <f>IF('Frais de personnel'!E346="","",'Frais de personnel'!E346)</f>
        <v/>
      </c>
      <c r="F347" s="279" t="str">
        <f>IF('Frais de personnel'!F346="","",'Frais de personnel'!F346)</f>
        <v/>
      </c>
      <c r="G347" s="279" t="str">
        <f>IF('Frais de personnel'!G346="","",'Frais de personnel'!G346)</f>
        <v/>
      </c>
      <c r="H347" s="279" t="str">
        <f>IF('Frais de personnel'!H346="","",'Frais de personnel'!H346)</f>
        <v/>
      </c>
      <c r="I347" s="279" t="str">
        <f>IF('Frais de personnel'!I346="","",'Frais de personnel'!I346)</f>
        <v/>
      </c>
      <c r="J347" s="279" t="str">
        <f>IF('Frais de personnel'!J346="","",'Frais de personnel'!J346)</f>
        <v/>
      </c>
      <c r="K347" s="254"/>
      <c r="L347" s="109"/>
      <c r="M347" s="109"/>
      <c r="N347" s="178" t="str">
        <f t="shared" si="30"/>
        <v/>
      </c>
      <c r="O347" s="259" t="str">
        <f t="shared" si="31"/>
        <v/>
      </c>
      <c r="P347" s="264" t="str">
        <f t="shared" si="35"/>
        <v/>
      </c>
      <c r="Q347" s="179" t="str">
        <f t="shared" si="32"/>
        <v/>
      </c>
      <c r="R347" s="266" t="str">
        <f t="shared" si="33"/>
        <v/>
      </c>
      <c r="S347" s="262" t="str">
        <f t="shared" si="34"/>
        <v/>
      </c>
      <c r="T347" s="119"/>
    </row>
    <row r="348" spans="1:20" ht="20.100000000000001" customHeight="1" x14ac:dyDescent="0.25">
      <c r="A348" s="162">
        <v>342</v>
      </c>
      <c r="B348" s="279" t="str">
        <f>IF('Frais de personnel'!B347="","",'Frais de personnel'!B347)</f>
        <v/>
      </c>
      <c r="C348" s="279" t="str">
        <f>IF('Frais de personnel'!C347="","",'Frais de personnel'!C347)</f>
        <v/>
      </c>
      <c r="D348" s="279" t="str">
        <f>IF('Frais de personnel'!D347="","",'Frais de personnel'!D347)</f>
        <v/>
      </c>
      <c r="E348" s="279" t="str">
        <f>IF('Frais de personnel'!E347="","",'Frais de personnel'!E347)</f>
        <v/>
      </c>
      <c r="F348" s="279" t="str">
        <f>IF('Frais de personnel'!F347="","",'Frais de personnel'!F347)</f>
        <v/>
      </c>
      <c r="G348" s="279" t="str">
        <f>IF('Frais de personnel'!G347="","",'Frais de personnel'!G347)</f>
        <v/>
      </c>
      <c r="H348" s="279" t="str">
        <f>IF('Frais de personnel'!H347="","",'Frais de personnel'!H347)</f>
        <v/>
      </c>
      <c r="I348" s="279" t="str">
        <f>IF('Frais de personnel'!I347="","",'Frais de personnel'!I347)</f>
        <v/>
      </c>
      <c r="J348" s="279" t="str">
        <f>IF('Frais de personnel'!J347="","",'Frais de personnel'!J347)</f>
        <v/>
      </c>
      <c r="K348" s="254"/>
      <c r="L348" s="109"/>
      <c r="M348" s="109"/>
      <c r="N348" s="178" t="str">
        <f t="shared" si="30"/>
        <v/>
      </c>
      <c r="O348" s="259" t="str">
        <f t="shared" si="31"/>
        <v/>
      </c>
      <c r="P348" s="264" t="str">
        <f t="shared" si="35"/>
        <v/>
      </c>
      <c r="Q348" s="179" t="str">
        <f t="shared" si="32"/>
        <v/>
      </c>
      <c r="R348" s="266" t="str">
        <f t="shared" si="33"/>
        <v/>
      </c>
      <c r="S348" s="262" t="str">
        <f t="shared" si="34"/>
        <v/>
      </c>
      <c r="T348" s="119"/>
    </row>
    <row r="349" spans="1:20" ht="20.100000000000001" customHeight="1" x14ac:dyDescent="0.25">
      <c r="A349" s="162">
        <v>343</v>
      </c>
      <c r="B349" s="279" t="str">
        <f>IF('Frais de personnel'!B348="","",'Frais de personnel'!B348)</f>
        <v/>
      </c>
      <c r="C349" s="279" t="str">
        <f>IF('Frais de personnel'!C348="","",'Frais de personnel'!C348)</f>
        <v/>
      </c>
      <c r="D349" s="279" t="str">
        <f>IF('Frais de personnel'!D348="","",'Frais de personnel'!D348)</f>
        <v/>
      </c>
      <c r="E349" s="279" t="str">
        <f>IF('Frais de personnel'!E348="","",'Frais de personnel'!E348)</f>
        <v/>
      </c>
      <c r="F349" s="279" t="str">
        <f>IF('Frais de personnel'!F348="","",'Frais de personnel'!F348)</f>
        <v/>
      </c>
      <c r="G349" s="279" t="str">
        <f>IF('Frais de personnel'!G348="","",'Frais de personnel'!G348)</f>
        <v/>
      </c>
      <c r="H349" s="279" t="str">
        <f>IF('Frais de personnel'!H348="","",'Frais de personnel'!H348)</f>
        <v/>
      </c>
      <c r="I349" s="279" t="str">
        <f>IF('Frais de personnel'!I348="","",'Frais de personnel'!I348)</f>
        <v/>
      </c>
      <c r="J349" s="279" t="str">
        <f>IF('Frais de personnel'!J348="","",'Frais de personnel'!J348)</f>
        <v/>
      </c>
      <c r="K349" s="254"/>
      <c r="L349" s="109"/>
      <c r="M349" s="109"/>
      <c r="N349" s="178" t="str">
        <f t="shared" si="30"/>
        <v/>
      </c>
      <c r="O349" s="259" t="str">
        <f t="shared" si="31"/>
        <v/>
      </c>
      <c r="P349" s="264" t="str">
        <f t="shared" si="35"/>
        <v/>
      </c>
      <c r="Q349" s="179" t="str">
        <f t="shared" si="32"/>
        <v/>
      </c>
      <c r="R349" s="266" t="str">
        <f t="shared" si="33"/>
        <v/>
      </c>
      <c r="S349" s="262" t="str">
        <f t="shared" si="34"/>
        <v/>
      </c>
      <c r="T349" s="119"/>
    </row>
    <row r="350" spans="1:20" ht="20.100000000000001" customHeight="1" x14ac:dyDescent="0.25">
      <c r="A350" s="162">
        <v>344</v>
      </c>
      <c r="B350" s="279" t="str">
        <f>IF('Frais de personnel'!B349="","",'Frais de personnel'!B349)</f>
        <v/>
      </c>
      <c r="C350" s="279" t="str">
        <f>IF('Frais de personnel'!C349="","",'Frais de personnel'!C349)</f>
        <v/>
      </c>
      <c r="D350" s="279" t="str">
        <f>IF('Frais de personnel'!D349="","",'Frais de personnel'!D349)</f>
        <v/>
      </c>
      <c r="E350" s="279" t="str">
        <f>IF('Frais de personnel'!E349="","",'Frais de personnel'!E349)</f>
        <v/>
      </c>
      <c r="F350" s="279" t="str">
        <f>IF('Frais de personnel'!F349="","",'Frais de personnel'!F349)</f>
        <v/>
      </c>
      <c r="G350" s="279" t="str">
        <f>IF('Frais de personnel'!G349="","",'Frais de personnel'!G349)</f>
        <v/>
      </c>
      <c r="H350" s="279" t="str">
        <f>IF('Frais de personnel'!H349="","",'Frais de personnel'!H349)</f>
        <v/>
      </c>
      <c r="I350" s="279" t="str">
        <f>IF('Frais de personnel'!I349="","",'Frais de personnel'!I349)</f>
        <v/>
      </c>
      <c r="J350" s="279" t="str">
        <f>IF('Frais de personnel'!J349="","",'Frais de personnel'!J349)</f>
        <v/>
      </c>
      <c r="K350" s="254"/>
      <c r="L350" s="109"/>
      <c r="M350" s="109"/>
      <c r="N350" s="178" t="str">
        <f t="shared" si="30"/>
        <v/>
      </c>
      <c r="O350" s="259" t="str">
        <f t="shared" si="31"/>
        <v/>
      </c>
      <c r="P350" s="264" t="str">
        <f t="shared" si="35"/>
        <v/>
      </c>
      <c r="Q350" s="179" t="str">
        <f t="shared" si="32"/>
        <v/>
      </c>
      <c r="R350" s="266" t="str">
        <f t="shared" si="33"/>
        <v/>
      </c>
      <c r="S350" s="262" t="str">
        <f t="shared" si="34"/>
        <v/>
      </c>
      <c r="T350" s="119"/>
    </row>
    <row r="351" spans="1:20" ht="20.100000000000001" customHeight="1" x14ac:dyDescent="0.25">
      <c r="A351" s="162">
        <v>345</v>
      </c>
      <c r="B351" s="279" t="str">
        <f>IF('Frais de personnel'!B350="","",'Frais de personnel'!B350)</f>
        <v/>
      </c>
      <c r="C351" s="279" t="str">
        <f>IF('Frais de personnel'!C350="","",'Frais de personnel'!C350)</f>
        <v/>
      </c>
      <c r="D351" s="279" t="str">
        <f>IF('Frais de personnel'!D350="","",'Frais de personnel'!D350)</f>
        <v/>
      </c>
      <c r="E351" s="279" t="str">
        <f>IF('Frais de personnel'!E350="","",'Frais de personnel'!E350)</f>
        <v/>
      </c>
      <c r="F351" s="279" t="str">
        <f>IF('Frais de personnel'!F350="","",'Frais de personnel'!F350)</f>
        <v/>
      </c>
      <c r="G351" s="279" t="str">
        <f>IF('Frais de personnel'!G350="","",'Frais de personnel'!G350)</f>
        <v/>
      </c>
      <c r="H351" s="279" t="str">
        <f>IF('Frais de personnel'!H350="","",'Frais de personnel'!H350)</f>
        <v/>
      </c>
      <c r="I351" s="279" t="str">
        <f>IF('Frais de personnel'!I350="","",'Frais de personnel'!I350)</f>
        <v/>
      </c>
      <c r="J351" s="279" t="str">
        <f>IF('Frais de personnel'!J350="","",'Frais de personnel'!J350)</f>
        <v/>
      </c>
      <c r="K351" s="254"/>
      <c r="L351" s="109"/>
      <c r="M351" s="109"/>
      <c r="N351" s="178" t="str">
        <f t="shared" si="30"/>
        <v/>
      </c>
      <c r="O351" s="259" t="str">
        <f t="shared" si="31"/>
        <v/>
      </c>
      <c r="P351" s="264" t="str">
        <f t="shared" si="35"/>
        <v/>
      </c>
      <c r="Q351" s="179" t="str">
        <f t="shared" si="32"/>
        <v/>
      </c>
      <c r="R351" s="266" t="str">
        <f t="shared" si="33"/>
        <v/>
      </c>
      <c r="S351" s="262" t="str">
        <f t="shared" si="34"/>
        <v/>
      </c>
      <c r="T351" s="119"/>
    </row>
    <row r="352" spans="1:20" ht="20.100000000000001" customHeight="1" x14ac:dyDescent="0.25">
      <c r="A352" s="162">
        <v>346</v>
      </c>
      <c r="B352" s="279" t="str">
        <f>IF('Frais de personnel'!B351="","",'Frais de personnel'!B351)</f>
        <v/>
      </c>
      <c r="C352" s="279" t="str">
        <f>IF('Frais de personnel'!C351="","",'Frais de personnel'!C351)</f>
        <v/>
      </c>
      <c r="D352" s="279" t="str">
        <f>IF('Frais de personnel'!D351="","",'Frais de personnel'!D351)</f>
        <v/>
      </c>
      <c r="E352" s="279" t="str">
        <f>IF('Frais de personnel'!E351="","",'Frais de personnel'!E351)</f>
        <v/>
      </c>
      <c r="F352" s="279" t="str">
        <f>IF('Frais de personnel'!F351="","",'Frais de personnel'!F351)</f>
        <v/>
      </c>
      <c r="G352" s="279" t="str">
        <f>IF('Frais de personnel'!G351="","",'Frais de personnel'!G351)</f>
        <v/>
      </c>
      <c r="H352" s="279" t="str">
        <f>IF('Frais de personnel'!H351="","",'Frais de personnel'!H351)</f>
        <v/>
      </c>
      <c r="I352" s="279" t="str">
        <f>IF('Frais de personnel'!I351="","",'Frais de personnel'!I351)</f>
        <v/>
      </c>
      <c r="J352" s="279" t="str">
        <f>IF('Frais de personnel'!J351="","",'Frais de personnel'!J351)</f>
        <v/>
      </c>
      <c r="K352" s="254"/>
      <c r="L352" s="109"/>
      <c r="M352" s="109"/>
      <c r="N352" s="178" t="str">
        <f t="shared" si="30"/>
        <v/>
      </c>
      <c r="O352" s="259" t="str">
        <f t="shared" si="31"/>
        <v/>
      </c>
      <c r="P352" s="264" t="str">
        <f t="shared" si="35"/>
        <v/>
      </c>
      <c r="Q352" s="179" t="str">
        <f t="shared" si="32"/>
        <v/>
      </c>
      <c r="R352" s="266" t="str">
        <f t="shared" si="33"/>
        <v/>
      </c>
      <c r="S352" s="262" t="str">
        <f t="shared" si="34"/>
        <v/>
      </c>
      <c r="T352" s="119"/>
    </row>
    <row r="353" spans="1:20" ht="20.100000000000001" customHeight="1" x14ac:dyDescent="0.25">
      <c r="A353" s="162">
        <v>347</v>
      </c>
      <c r="B353" s="279" t="str">
        <f>IF('Frais de personnel'!B352="","",'Frais de personnel'!B352)</f>
        <v/>
      </c>
      <c r="C353" s="279" t="str">
        <f>IF('Frais de personnel'!C352="","",'Frais de personnel'!C352)</f>
        <v/>
      </c>
      <c r="D353" s="279" t="str">
        <f>IF('Frais de personnel'!D352="","",'Frais de personnel'!D352)</f>
        <v/>
      </c>
      <c r="E353" s="279" t="str">
        <f>IF('Frais de personnel'!E352="","",'Frais de personnel'!E352)</f>
        <v/>
      </c>
      <c r="F353" s="279" t="str">
        <f>IF('Frais de personnel'!F352="","",'Frais de personnel'!F352)</f>
        <v/>
      </c>
      <c r="G353" s="279" t="str">
        <f>IF('Frais de personnel'!G352="","",'Frais de personnel'!G352)</f>
        <v/>
      </c>
      <c r="H353" s="279" t="str">
        <f>IF('Frais de personnel'!H352="","",'Frais de personnel'!H352)</f>
        <v/>
      </c>
      <c r="I353" s="279" t="str">
        <f>IF('Frais de personnel'!I352="","",'Frais de personnel'!I352)</f>
        <v/>
      </c>
      <c r="J353" s="279" t="str">
        <f>IF('Frais de personnel'!J352="","",'Frais de personnel'!J352)</f>
        <v/>
      </c>
      <c r="K353" s="254"/>
      <c r="L353" s="109"/>
      <c r="M353" s="109"/>
      <c r="N353" s="178" t="str">
        <f t="shared" si="30"/>
        <v/>
      </c>
      <c r="O353" s="259" t="str">
        <f t="shared" si="31"/>
        <v/>
      </c>
      <c r="P353" s="264" t="str">
        <f t="shared" si="35"/>
        <v/>
      </c>
      <c r="Q353" s="179" t="str">
        <f t="shared" si="32"/>
        <v/>
      </c>
      <c r="R353" s="266" t="str">
        <f t="shared" si="33"/>
        <v/>
      </c>
      <c r="S353" s="262" t="str">
        <f t="shared" si="34"/>
        <v/>
      </c>
      <c r="T353" s="119"/>
    </row>
    <row r="354" spans="1:20" ht="20.100000000000001" customHeight="1" x14ac:dyDescent="0.25">
      <c r="A354" s="162">
        <v>348</v>
      </c>
      <c r="B354" s="279" t="str">
        <f>IF('Frais de personnel'!B353="","",'Frais de personnel'!B353)</f>
        <v/>
      </c>
      <c r="C354" s="279" t="str">
        <f>IF('Frais de personnel'!C353="","",'Frais de personnel'!C353)</f>
        <v/>
      </c>
      <c r="D354" s="279" t="str">
        <f>IF('Frais de personnel'!D353="","",'Frais de personnel'!D353)</f>
        <v/>
      </c>
      <c r="E354" s="279" t="str">
        <f>IF('Frais de personnel'!E353="","",'Frais de personnel'!E353)</f>
        <v/>
      </c>
      <c r="F354" s="279" t="str">
        <f>IF('Frais de personnel'!F353="","",'Frais de personnel'!F353)</f>
        <v/>
      </c>
      <c r="G354" s="279" t="str">
        <f>IF('Frais de personnel'!G353="","",'Frais de personnel'!G353)</f>
        <v/>
      </c>
      <c r="H354" s="279" t="str">
        <f>IF('Frais de personnel'!H353="","",'Frais de personnel'!H353)</f>
        <v/>
      </c>
      <c r="I354" s="279" t="str">
        <f>IF('Frais de personnel'!I353="","",'Frais de personnel'!I353)</f>
        <v/>
      </c>
      <c r="J354" s="279" t="str">
        <f>IF('Frais de personnel'!J353="","",'Frais de personnel'!J353)</f>
        <v/>
      </c>
      <c r="K354" s="254"/>
      <c r="L354" s="109"/>
      <c r="M354" s="109"/>
      <c r="N354" s="178" t="str">
        <f t="shared" si="30"/>
        <v/>
      </c>
      <c r="O354" s="259" t="str">
        <f t="shared" si="31"/>
        <v/>
      </c>
      <c r="P354" s="264" t="str">
        <f t="shared" si="35"/>
        <v/>
      </c>
      <c r="Q354" s="179" t="str">
        <f t="shared" si="32"/>
        <v/>
      </c>
      <c r="R354" s="266" t="str">
        <f t="shared" si="33"/>
        <v/>
      </c>
      <c r="S354" s="262" t="str">
        <f t="shared" si="34"/>
        <v/>
      </c>
      <c r="T354" s="119"/>
    </row>
    <row r="355" spans="1:20" ht="20.100000000000001" customHeight="1" x14ac:dyDescent="0.25">
      <c r="A355" s="162">
        <v>349</v>
      </c>
      <c r="B355" s="279" t="str">
        <f>IF('Frais de personnel'!B354="","",'Frais de personnel'!B354)</f>
        <v/>
      </c>
      <c r="C355" s="279" t="str">
        <f>IF('Frais de personnel'!C354="","",'Frais de personnel'!C354)</f>
        <v/>
      </c>
      <c r="D355" s="279" t="str">
        <f>IF('Frais de personnel'!D354="","",'Frais de personnel'!D354)</f>
        <v/>
      </c>
      <c r="E355" s="279" t="str">
        <f>IF('Frais de personnel'!E354="","",'Frais de personnel'!E354)</f>
        <v/>
      </c>
      <c r="F355" s="279" t="str">
        <f>IF('Frais de personnel'!F354="","",'Frais de personnel'!F354)</f>
        <v/>
      </c>
      <c r="G355" s="279" t="str">
        <f>IF('Frais de personnel'!G354="","",'Frais de personnel'!G354)</f>
        <v/>
      </c>
      <c r="H355" s="279" t="str">
        <f>IF('Frais de personnel'!H354="","",'Frais de personnel'!H354)</f>
        <v/>
      </c>
      <c r="I355" s="279" t="str">
        <f>IF('Frais de personnel'!I354="","",'Frais de personnel'!I354)</f>
        <v/>
      </c>
      <c r="J355" s="279" t="str">
        <f>IF('Frais de personnel'!J354="","",'Frais de personnel'!J354)</f>
        <v/>
      </c>
      <c r="K355" s="254"/>
      <c r="L355" s="109"/>
      <c r="M355" s="109"/>
      <c r="N355" s="178" t="str">
        <f t="shared" si="30"/>
        <v/>
      </c>
      <c r="O355" s="259" t="str">
        <f t="shared" si="31"/>
        <v/>
      </c>
      <c r="P355" s="264" t="str">
        <f t="shared" si="35"/>
        <v/>
      </c>
      <c r="Q355" s="179" t="str">
        <f t="shared" si="32"/>
        <v/>
      </c>
      <c r="R355" s="266" t="str">
        <f t="shared" si="33"/>
        <v/>
      </c>
      <c r="S355" s="262" t="str">
        <f t="shared" si="34"/>
        <v/>
      </c>
      <c r="T355" s="119"/>
    </row>
    <row r="356" spans="1:20" ht="20.100000000000001" customHeight="1" x14ac:dyDescent="0.25">
      <c r="A356" s="162">
        <v>350</v>
      </c>
      <c r="B356" s="279" t="str">
        <f>IF('Frais de personnel'!B355="","",'Frais de personnel'!B355)</f>
        <v/>
      </c>
      <c r="C356" s="279" t="str">
        <f>IF('Frais de personnel'!C355="","",'Frais de personnel'!C355)</f>
        <v/>
      </c>
      <c r="D356" s="279" t="str">
        <f>IF('Frais de personnel'!D355="","",'Frais de personnel'!D355)</f>
        <v/>
      </c>
      <c r="E356" s="279" t="str">
        <f>IF('Frais de personnel'!E355="","",'Frais de personnel'!E355)</f>
        <v/>
      </c>
      <c r="F356" s="279" t="str">
        <f>IF('Frais de personnel'!F355="","",'Frais de personnel'!F355)</f>
        <v/>
      </c>
      <c r="G356" s="279" t="str">
        <f>IF('Frais de personnel'!G355="","",'Frais de personnel'!G355)</f>
        <v/>
      </c>
      <c r="H356" s="279" t="str">
        <f>IF('Frais de personnel'!H355="","",'Frais de personnel'!H355)</f>
        <v/>
      </c>
      <c r="I356" s="279" t="str">
        <f>IF('Frais de personnel'!I355="","",'Frais de personnel'!I355)</f>
        <v/>
      </c>
      <c r="J356" s="279" t="str">
        <f>IF('Frais de personnel'!J355="","",'Frais de personnel'!J355)</f>
        <v/>
      </c>
      <c r="K356" s="254"/>
      <c r="L356" s="109"/>
      <c r="M356" s="109"/>
      <c r="N356" s="178" t="str">
        <f t="shared" si="30"/>
        <v/>
      </c>
      <c r="O356" s="259" t="str">
        <f t="shared" si="31"/>
        <v/>
      </c>
      <c r="P356" s="264" t="str">
        <f t="shared" si="35"/>
        <v/>
      </c>
      <c r="Q356" s="179" t="str">
        <f t="shared" si="32"/>
        <v/>
      </c>
      <c r="R356" s="266" t="str">
        <f t="shared" si="33"/>
        <v/>
      </c>
      <c r="S356" s="262" t="str">
        <f t="shared" si="34"/>
        <v/>
      </c>
      <c r="T356" s="119"/>
    </row>
    <row r="357" spans="1:20" ht="20.100000000000001" customHeight="1" x14ac:dyDescent="0.25">
      <c r="A357" s="162">
        <v>351</v>
      </c>
      <c r="B357" s="279" t="str">
        <f>IF('Frais de personnel'!B356="","",'Frais de personnel'!B356)</f>
        <v/>
      </c>
      <c r="C357" s="279" t="str">
        <f>IF('Frais de personnel'!C356="","",'Frais de personnel'!C356)</f>
        <v/>
      </c>
      <c r="D357" s="279" t="str">
        <f>IF('Frais de personnel'!D356="","",'Frais de personnel'!D356)</f>
        <v/>
      </c>
      <c r="E357" s="279" t="str">
        <f>IF('Frais de personnel'!E356="","",'Frais de personnel'!E356)</f>
        <v/>
      </c>
      <c r="F357" s="279" t="str">
        <f>IF('Frais de personnel'!F356="","",'Frais de personnel'!F356)</f>
        <v/>
      </c>
      <c r="G357" s="279" t="str">
        <f>IF('Frais de personnel'!G356="","",'Frais de personnel'!G356)</f>
        <v/>
      </c>
      <c r="H357" s="279" t="str">
        <f>IF('Frais de personnel'!H356="","",'Frais de personnel'!H356)</f>
        <v/>
      </c>
      <c r="I357" s="279" t="str">
        <f>IF('Frais de personnel'!I356="","",'Frais de personnel'!I356)</f>
        <v/>
      </c>
      <c r="J357" s="279" t="str">
        <f>IF('Frais de personnel'!J356="","",'Frais de personnel'!J356)</f>
        <v/>
      </c>
      <c r="K357" s="254"/>
      <c r="L357" s="109"/>
      <c r="M357" s="109"/>
      <c r="N357" s="178" t="str">
        <f t="shared" si="30"/>
        <v/>
      </c>
      <c r="O357" s="259" t="str">
        <f t="shared" si="31"/>
        <v/>
      </c>
      <c r="P357" s="264" t="str">
        <f t="shared" si="35"/>
        <v/>
      </c>
      <c r="Q357" s="179" t="str">
        <f t="shared" si="32"/>
        <v/>
      </c>
      <c r="R357" s="266" t="str">
        <f t="shared" si="33"/>
        <v/>
      </c>
      <c r="S357" s="262" t="str">
        <f t="shared" si="34"/>
        <v/>
      </c>
      <c r="T357" s="119"/>
    </row>
    <row r="358" spans="1:20" ht="20.100000000000001" customHeight="1" x14ac:dyDescent="0.25">
      <c r="A358" s="162">
        <v>352</v>
      </c>
      <c r="B358" s="279" t="str">
        <f>IF('Frais de personnel'!B357="","",'Frais de personnel'!B357)</f>
        <v/>
      </c>
      <c r="C358" s="279" t="str">
        <f>IF('Frais de personnel'!C357="","",'Frais de personnel'!C357)</f>
        <v/>
      </c>
      <c r="D358" s="279" t="str">
        <f>IF('Frais de personnel'!D357="","",'Frais de personnel'!D357)</f>
        <v/>
      </c>
      <c r="E358" s="279" t="str">
        <f>IF('Frais de personnel'!E357="","",'Frais de personnel'!E357)</f>
        <v/>
      </c>
      <c r="F358" s="279" t="str">
        <f>IF('Frais de personnel'!F357="","",'Frais de personnel'!F357)</f>
        <v/>
      </c>
      <c r="G358" s="279" t="str">
        <f>IF('Frais de personnel'!G357="","",'Frais de personnel'!G357)</f>
        <v/>
      </c>
      <c r="H358" s="279" t="str">
        <f>IF('Frais de personnel'!H357="","",'Frais de personnel'!H357)</f>
        <v/>
      </c>
      <c r="I358" s="279" t="str">
        <f>IF('Frais de personnel'!I357="","",'Frais de personnel'!I357)</f>
        <v/>
      </c>
      <c r="J358" s="279" t="str">
        <f>IF('Frais de personnel'!J357="","",'Frais de personnel'!J357)</f>
        <v/>
      </c>
      <c r="K358" s="254"/>
      <c r="L358" s="109"/>
      <c r="M358" s="109"/>
      <c r="N358" s="178" t="str">
        <f t="shared" si="30"/>
        <v/>
      </c>
      <c r="O358" s="259" t="str">
        <f t="shared" si="31"/>
        <v/>
      </c>
      <c r="P358" s="264" t="str">
        <f t="shared" si="35"/>
        <v/>
      </c>
      <c r="Q358" s="179" t="str">
        <f t="shared" si="32"/>
        <v/>
      </c>
      <c r="R358" s="266" t="str">
        <f t="shared" si="33"/>
        <v/>
      </c>
      <c r="S358" s="262" t="str">
        <f t="shared" si="34"/>
        <v/>
      </c>
      <c r="T358" s="119"/>
    </row>
    <row r="359" spans="1:20" ht="20.100000000000001" customHeight="1" x14ac:dyDescent="0.25">
      <c r="A359" s="162">
        <v>353</v>
      </c>
      <c r="B359" s="279" t="str">
        <f>IF('Frais de personnel'!B358="","",'Frais de personnel'!B358)</f>
        <v/>
      </c>
      <c r="C359" s="279" t="str">
        <f>IF('Frais de personnel'!C358="","",'Frais de personnel'!C358)</f>
        <v/>
      </c>
      <c r="D359" s="279" t="str">
        <f>IF('Frais de personnel'!D358="","",'Frais de personnel'!D358)</f>
        <v/>
      </c>
      <c r="E359" s="279" t="str">
        <f>IF('Frais de personnel'!E358="","",'Frais de personnel'!E358)</f>
        <v/>
      </c>
      <c r="F359" s="279" t="str">
        <f>IF('Frais de personnel'!F358="","",'Frais de personnel'!F358)</f>
        <v/>
      </c>
      <c r="G359" s="279" t="str">
        <f>IF('Frais de personnel'!G358="","",'Frais de personnel'!G358)</f>
        <v/>
      </c>
      <c r="H359" s="279" t="str">
        <f>IF('Frais de personnel'!H358="","",'Frais de personnel'!H358)</f>
        <v/>
      </c>
      <c r="I359" s="279" t="str">
        <f>IF('Frais de personnel'!I358="","",'Frais de personnel'!I358)</f>
        <v/>
      </c>
      <c r="J359" s="279" t="str">
        <f>IF('Frais de personnel'!J358="","",'Frais de personnel'!J358)</f>
        <v/>
      </c>
      <c r="K359" s="254"/>
      <c r="L359" s="109"/>
      <c r="M359" s="109"/>
      <c r="N359" s="178" t="str">
        <f t="shared" si="30"/>
        <v/>
      </c>
      <c r="O359" s="259" t="str">
        <f t="shared" si="31"/>
        <v/>
      </c>
      <c r="P359" s="264" t="str">
        <f t="shared" si="35"/>
        <v/>
      </c>
      <c r="Q359" s="179" t="str">
        <f t="shared" si="32"/>
        <v/>
      </c>
      <c r="R359" s="266" t="str">
        <f t="shared" si="33"/>
        <v/>
      </c>
      <c r="S359" s="262" t="str">
        <f t="shared" si="34"/>
        <v/>
      </c>
      <c r="T359" s="119"/>
    </row>
    <row r="360" spans="1:20" ht="20.100000000000001" customHeight="1" x14ac:dyDescent="0.25">
      <c r="A360" s="162">
        <v>354</v>
      </c>
      <c r="B360" s="279" t="str">
        <f>IF('Frais de personnel'!B359="","",'Frais de personnel'!B359)</f>
        <v/>
      </c>
      <c r="C360" s="279" t="str">
        <f>IF('Frais de personnel'!C359="","",'Frais de personnel'!C359)</f>
        <v/>
      </c>
      <c r="D360" s="279" t="str">
        <f>IF('Frais de personnel'!D359="","",'Frais de personnel'!D359)</f>
        <v/>
      </c>
      <c r="E360" s="279" t="str">
        <f>IF('Frais de personnel'!E359="","",'Frais de personnel'!E359)</f>
        <v/>
      </c>
      <c r="F360" s="279" t="str">
        <f>IF('Frais de personnel'!F359="","",'Frais de personnel'!F359)</f>
        <v/>
      </c>
      <c r="G360" s="279" t="str">
        <f>IF('Frais de personnel'!G359="","",'Frais de personnel'!G359)</f>
        <v/>
      </c>
      <c r="H360" s="279" t="str">
        <f>IF('Frais de personnel'!H359="","",'Frais de personnel'!H359)</f>
        <v/>
      </c>
      <c r="I360" s="279" t="str">
        <f>IF('Frais de personnel'!I359="","",'Frais de personnel'!I359)</f>
        <v/>
      </c>
      <c r="J360" s="279" t="str">
        <f>IF('Frais de personnel'!J359="","",'Frais de personnel'!J359)</f>
        <v/>
      </c>
      <c r="K360" s="254"/>
      <c r="L360" s="109"/>
      <c r="M360" s="109"/>
      <c r="N360" s="178" t="str">
        <f t="shared" si="30"/>
        <v/>
      </c>
      <c r="O360" s="259" t="str">
        <f t="shared" si="31"/>
        <v/>
      </c>
      <c r="P360" s="264" t="str">
        <f t="shared" si="35"/>
        <v/>
      </c>
      <c r="Q360" s="179" t="str">
        <f t="shared" si="32"/>
        <v/>
      </c>
      <c r="R360" s="266" t="str">
        <f t="shared" si="33"/>
        <v/>
      </c>
      <c r="S360" s="262" t="str">
        <f t="shared" si="34"/>
        <v/>
      </c>
      <c r="T360" s="119"/>
    </row>
    <row r="361" spans="1:20" ht="20.100000000000001" customHeight="1" x14ac:dyDescent="0.25">
      <c r="A361" s="162">
        <v>355</v>
      </c>
      <c r="B361" s="279" t="str">
        <f>IF('Frais de personnel'!B360="","",'Frais de personnel'!B360)</f>
        <v/>
      </c>
      <c r="C361" s="279" t="str">
        <f>IF('Frais de personnel'!C360="","",'Frais de personnel'!C360)</f>
        <v/>
      </c>
      <c r="D361" s="279" t="str">
        <f>IF('Frais de personnel'!D360="","",'Frais de personnel'!D360)</f>
        <v/>
      </c>
      <c r="E361" s="279" t="str">
        <f>IF('Frais de personnel'!E360="","",'Frais de personnel'!E360)</f>
        <v/>
      </c>
      <c r="F361" s="279" t="str">
        <f>IF('Frais de personnel'!F360="","",'Frais de personnel'!F360)</f>
        <v/>
      </c>
      <c r="G361" s="279" t="str">
        <f>IF('Frais de personnel'!G360="","",'Frais de personnel'!G360)</f>
        <v/>
      </c>
      <c r="H361" s="279" t="str">
        <f>IF('Frais de personnel'!H360="","",'Frais de personnel'!H360)</f>
        <v/>
      </c>
      <c r="I361" s="279" t="str">
        <f>IF('Frais de personnel'!I360="","",'Frais de personnel'!I360)</f>
        <v/>
      </c>
      <c r="J361" s="279" t="str">
        <f>IF('Frais de personnel'!J360="","",'Frais de personnel'!J360)</f>
        <v/>
      </c>
      <c r="K361" s="254"/>
      <c r="L361" s="109"/>
      <c r="M361" s="109"/>
      <c r="N361" s="178" t="str">
        <f t="shared" si="30"/>
        <v/>
      </c>
      <c r="O361" s="259" t="str">
        <f t="shared" si="31"/>
        <v/>
      </c>
      <c r="P361" s="264" t="str">
        <f t="shared" si="35"/>
        <v/>
      </c>
      <c r="Q361" s="179" t="str">
        <f t="shared" si="32"/>
        <v/>
      </c>
      <c r="R361" s="266" t="str">
        <f t="shared" si="33"/>
        <v/>
      </c>
      <c r="S361" s="262" t="str">
        <f t="shared" si="34"/>
        <v/>
      </c>
      <c r="T361" s="119"/>
    </row>
    <row r="362" spans="1:20" ht="20.100000000000001" customHeight="1" x14ac:dyDescent="0.25">
      <c r="A362" s="162">
        <v>356</v>
      </c>
      <c r="B362" s="279" t="str">
        <f>IF('Frais de personnel'!B361="","",'Frais de personnel'!B361)</f>
        <v/>
      </c>
      <c r="C362" s="279" t="str">
        <f>IF('Frais de personnel'!C361="","",'Frais de personnel'!C361)</f>
        <v/>
      </c>
      <c r="D362" s="279" t="str">
        <f>IF('Frais de personnel'!D361="","",'Frais de personnel'!D361)</f>
        <v/>
      </c>
      <c r="E362" s="279" t="str">
        <f>IF('Frais de personnel'!E361="","",'Frais de personnel'!E361)</f>
        <v/>
      </c>
      <c r="F362" s="279" t="str">
        <f>IF('Frais de personnel'!F361="","",'Frais de personnel'!F361)</f>
        <v/>
      </c>
      <c r="G362" s="279" t="str">
        <f>IF('Frais de personnel'!G361="","",'Frais de personnel'!G361)</f>
        <v/>
      </c>
      <c r="H362" s="279" t="str">
        <f>IF('Frais de personnel'!H361="","",'Frais de personnel'!H361)</f>
        <v/>
      </c>
      <c r="I362" s="279" t="str">
        <f>IF('Frais de personnel'!I361="","",'Frais de personnel'!I361)</f>
        <v/>
      </c>
      <c r="J362" s="279" t="str">
        <f>IF('Frais de personnel'!J361="","",'Frais de personnel'!J361)</f>
        <v/>
      </c>
      <c r="K362" s="254"/>
      <c r="L362" s="109"/>
      <c r="M362" s="109"/>
      <c r="N362" s="178" t="str">
        <f t="shared" si="30"/>
        <v/>
      </c>
      <c r="O362" s="259" t="str">
        <f t="shared" si="31"/>
        <v/>
      </c>
      <c r="P362" s="264" t="str">
        <f t="shared" si="35"/>
        <v/>
      </c>
      <c r="Q362" s="179" t="str">
        <f t="shared" si="32"/>
        <v/>
      </c>
      <c r="R362" s="266" t="str">
        <f t="shared" si="33"/>
        <v/>
      </c>
      <c r="S362" s="262" t="str">
        <f t="shared" si="34"/>
        <v/>
      </c>
      <c r="T362" s="119"/>
    </row>
    <row r="363" spans="1:20" ht="20.100000000000001" customHeight="1" x14ac:dyDescent="0.25">
      <c r="A363" s="162">
        <v>357</v>
      </c>
      <c r="B363" s="279" t="str">
        <f>IF('Frais de personnel'!B362="","",'Frais de personnel'!B362)</f>
        <v/>
      </c>
      <c r="C363" s="279" t="str">
        <f>IF('Frais de personnel'!C362="","",'Frais de personnel'!C362)</f>
        <v/>
      </c>
      <c r="D363" s="279" t="str">
        <f>IF('Frais de personnel'!D362="","",'Frais de personnel'!D362)</f>
        <v/>
      </c>
      <c r="E363" s="279" t="str">
        <f>IF('Frais de personnel'!E362="","",'Frais de personnel'!E362)</f>
        <v/>
      </c>
      <c r="F363" s="279" t="str">
        <f>IF('Frais de personnel'!F362="","",'Frais de personnel'!F362)</f>
        <v/>
      </c>
      <c r="G363" s="279" t="str">
        <f>IF('Frais de personnel'!G362="","",'Frais de personnel'!G362)</f>
        <v/>
      </c>
      <c r="H363" s="279" t="str">
        <f>IF('Frais de personnel'!H362="","",'Frais de personnel'!H362)</f>
        <v/>
      </c>
      <c r="I363" s="279" t="str">
        <f>IF('Frais de personnel'!I362="","",'Frais de personnel'!I362)</f>
        <v/>
      </c>
      <c r="J363" s="279" t="str">
        <f>IF('Frais de personnel'!J362="","",'Frais de personnel'!J362)</f>
        <v/>
      </c>
      <c r="K363" s="254"/>
      <c r="L363" s="109"/>
      <c r="M363" s="109"/>
      <c r="N363" s="178" t="str">
        <f t="shared" si="30"/>
        <v/>
      </c>
      <c r="O363" s="259" t="str">
        <f t="shared" si="31"/>
        <v/>
      </c>
      <c r="P363" s="264" t="str">
        <f t="shared" si="35"/>
        <v/>
      </c>
      <c r="Q363" s="179" t="str">
        <f t="shared" si="32"/>
        <v/>
      </c>
      <c r="R363" s="266" t="str">
        <f t="shared" si="33"/>
        <v/>
      </c>
      <c r="S363" s="262" t="str">
        <f t="shared" si="34"/>
        <v/>
      </c>
      <c r="T363" s="119"/>
    </row>
    <row r="364" spans="1:20" ht="20.100000000000001" customHeight="1" x14ac:dyDescent="0.25">
      <c r="A364" s="162">
        <v>358</v>
      </c>
      <c r="B364" s="279" t="str">
        <f>IF('Frais de personnel'!B363="","",'Frais de personnel'!B363)</f>
        <v/>
      </c>
      <c r="C364" s="279" t="str">
        <f>IF('Frais de personnel'!C363="","",'Frais de personnel'!C363)</f>
        <v/>
      </c>
      <c r="D364" s="279" t="str">
        <f>IF('Frais de personnel'!D363="","",'Frais de personnel'!D363)</f>
        <v/>
      </c>
      <c r="E364" s="279" t="str">
        <f>IF('Frais de personnel'!E363="","",'Frais de personnel'!E363)</f>
        <v/>
      </c>
      <c r="F364" s="279" t="str">
        <f>IF('Frais de personnel'!F363="","",'Frais de personnel'!F363)</f>
        <v/>
      </c>
      <c r="G364" s="279" t="str">
        <f>IF('Frais de personnel'!G363="","",'Frais de personnel'!G363)</f>
        <v/>
      </c>
      <c r="H364" s="279" t="str">
        <f>IF('Frais de personnel'!H363="","",'Frais de personnel'!H363)</f>
        <v/>
      </c>
      <c r="I364" s="279" t="str">
        <f>IF('Frais de personnel'!I363="","",'Frais de personnel'!I363)</f>
        <v/>
      </c>
      <c r="J364" s="279" t="str">
        <f>IF('Frais de personnel'!J363="","",'Frais de personnel'!J363)</f>
        <v/>
      </c>
      <c r="K364" s="254"/>
      <c r="L364" s="109"/>
      <c r="M364" s="109"/>
      <c r="N364" s="178" t="str">
        <f t="shared" si="30"/>
        <v/>
      </c>
      <c r="O364" s="259" t="str">
        <f t="shared" si="31"/>
        <v/>
      </c>
      <c r="P364" s="264" t="str">
        <f t="shared" si="35"/>
        <v/>
      </c>
      <c r="Q364" s="179" t="str">
        <f t="shared" si="32"/>
        <v/>
      </c>
      <c r="R364" s="266" t="str">
        <f t="shared" si="33"/>
        <v/>
      </c>
      <c r="S364" s="262" t="str">
        <f t="shared" si="34"/>
        <v/>
      </c>
      <c r="T364" s="119"/>
    </row>
    <row r="365" spans="1:20" ht="20.100000000000001" customHeight="1" x14ac:dyDescent="0.25">
      <c r="A365" s="162">
        <v>359</v>
      </c>
      <c r="B365" s="279" t="str">
        <f>IF('Frais de personnel'!B364="","",'Frais de personnel'!B364)</f>
        <v/>
      </c>
      <c r="C365" s="279" t="str">
        <f>IF('Frais de personnel'!C364="","",'Frais de personnel'!C364)</f>
        <v/>
      </c>
      <c r="D365" s="279" t="str">
        <f>IF('Frais de personnel'!D364="","",'Frais de personnel'!D364)</f>
        <v/>
      </c>
      <c r="E365" s="279" t="str">
        <f>IF('Frais de personnel'!E364="","",'Frais de personnel'!E364)</f>
        <v/>
      </c>
      <c r="F365" s="279" t="str">
        <f>IF('Frais de personnel'!F364="","",'Frais de personnel'!F364)</f>
        <v/>
      </c>
      <c r="G365" s="279" t="str">
        <f>IF('Frais de personnel'!G364="","",'Frais de personnel'!G364)</f>
        <v/>
      </c>
      <c r="H365" s="279" t="str">
        <f>IF('Frais de personnel'!H364="","",'Frais de personnel'!H364)</f>
        <v/>
      </c>
      <c r="I365" s="279" t="str">
        <f>IF('Frais de personnel'!I364="","",'Frais de personnel'!I364)</f>
        <v/>
      </c>
      <c r="J365" s="279" t="str">
        <f>IF('Frais de personnel'!J364="","",'Frais de personnel'!J364)</f>
        <v/>
      </c>
      <c r="K365" s="254"/>
      <c r="L365" s="109"/>
      <c r="M365" s="109"/>
      <c r="N365" s="178" t="str">
        <f t="shared" si="30"/>
        <v/>
      </c>
      <c r="O365" s="259" t="str">
        <f t="shared" si="31"/>
        <v/>
      </c>
      <c r="P365" s="264" t="str">
        <f t="shared" si="35"/>
        <v/>
      </c>
      <c r="Q365" s="179" t="str">
        <f t="shared" si="32"/>
        <v/>
      </c>
      <c r="R365" s="266" t="str">
        <f t="shared" si="33"/>
        <v/>
      </c>
      <c r="S365" s="262" t="str">
        <f t="shared" si="34"/>
        <v/>
      </c>
      <c r="T365" s="119"/>
    </row>
    <row r="366" spans="1:20" ht="20.100000000000001" customHeight="1" x14ac:dyDescent="0.25">
      <c r="A366" s="162">
        <v>360</v>
      </c>
      <c r="B366" s="279" t="str">
        <f>IF('Frais de personnel'!B365="","",'Frais de personnel'!B365)</f>
        <v/>
      </c>
      <c r="C366" s="279" t="str">
        <f>IF('Frais de personnel'!C365="","",'Frais de personnel'!C365)</f>
        <v/>
      </c>
      <c r="D366" s="279" t="str">
        <f>IF('Frais de personnel'!D365="","",'Frais de personnel'!D365)</f>
        <v/>
      </c>
      <c r="E366" s="279" t="str">
        <f>IF('Frais de personnel'!E365="","",'Frais de personnel'!E365)</f>
        <v/>
      </c>
      <c r="F366" s="279" t="str">
        <f>IF('Frais de personnel'!F365="","",'Frais de personnel'!F365)</f>
        <v/>
      </c>
      <c r="G366" s="279" t="str">
        <f>IF('Frais de personnel'!G365="","",'Frais de personnel'!G365)</f>
        <v/>
      </c>
      <c r="H366" s="279" t="str">
        <f>IF('Frais de personnel'!H365="","",'Frais de personnel'!H365)</f>
        <v/>
      </c>
      <c r="I366" s="279" t="str">
        <f>IF('Frais de personnel'!I365="","",'Frais de personnel'!I365)</f>
        <v/>
      </c>
      <c r="J366" s="279" t="str">
        <f>IF('Frais de personnel'!J365="","",'Frais de personnel'!J365)</f>
        <v/>
      </c>
      <c r="K366" s="254"/>
      <c r="L366" s="109"/>
      <c r="M366" s="109"/>
      <c r="N366" s="178" t="str">
        <f t="shared" si="30"/>
        <v/>
      </c>
      <c r="O366" s="259" t="str">
        <f t="shared" si="31"/>
        <v/>
      </c>
      <c r="P366" s="264" t="str">
        <f t="shared" si="35"/>
        <v/>
      </c>
      <c r="Q366" s="179" t="str">
        <f t="shared" si="32"/>
        <v/>
      </c>
      <c r="R366" s="266" t="str">
        <f t="shared" si="33"/>
        <v/>
      </c>
      <c r="S366" s="262" t="str">
        <f t="shared" si="34"/>
        <v/>
      </c>
      <c r="T366" s="119"/>
    </row>
    <row r="367" spans="1:20" ht="20.100000000000001" customHeight="1" x14ac:dyDescent="0.25">
      <c r="A367" s="162">
        <v>361</v>
      </c>
      <c r="B367" s="279" t="str">
        <f>IF('Frais de personnel'!B366="","",'Frais de personnel'!B366)</f>
        <v/>
      </c>
      <c r="C367" s="279" t="str">
        <f>IF('Frais de personnel'!C366="","",'Frais de personnel'!C366)</f>
        <v/>
      </c>
      <c r="D367" s="279" t="str">
        <f>IF('Frais de personnel'!D366="","",'Frais de personnel'!D366)</f>
        <v/>
      </c>
      <c r="E367" s="279" t="str">
        <f>IF('Frais de personnel'!E366="","",'Frais de personnel'!E366)</f>
        <v/>
      </c>
      <c r="F367" s="279" t="str">
        <f>IF('Frais de personnel'!F366="","",'Frais de personnel'!F366)</f>
        <v/>
      </c>
      <c r="G367" s="279" t="str">
        <f>IF('Frais de personnel'!G366="","",'Frais de personnel'!G366)</f>
        <v/>
      </c>
      <c r="H367" s="279" t="str">
        <f>IF('Frais de personnel'!H366="","",'Frais de personnel'!H366)</f>
        <v/>
      </c>
      <c r="I367" s="279" t="str">
        <f>IF('Frais de personnel'!I366="","",'Frais de personnel'!I366)</f>
        <v/>
      </c>
      <c r="J367" s="279" t="str">
        <f>IF('Frais de personnel'!J366="","",'Frais de personnel'!J366)</f>
        <v/>
      </c>
      <c r="K367" s="254"/>
      <c r="L367" s="109"/>
      <c r="M367" s="109"/>
      <c r="N367" s="178" t="str">
        <f t="shared" si="30"/>
        <v/>
      </c>
      <c r="O367" s="259" t="str">
        <f t="shared" si="31"/>
        <v/>
      </c>
      <c r="P367" s="264" t="str">
        <f t="shared" si="35"/>
        <v/>
      </c>
      <c r="Q367" s="179" t="str">
        <f t="shared" si="32"/>
        <v/>
      </c>
      <c r="R367" s="266" t="str">
        <f t="shared" si="33"/>
        <v/>
      </c>
      <c r="S367" s="262" t="str">
        <f t="shared" si="34"/>
        <v/>
      </c>
      <c r="T367" s="119"/>
    </row>
    <row r="368" spans="1:20" ht="20.100000000000001" customHeight="1" x14ac:dyDescent="0.25">
      <c r="A368" s="162">
        <v>362</v>
      </c>
      <c r="B368" s="279" t="str">
        <f>IF('Frais de personnel'!B367="","",'Frais de personnel'!B367)</f>
        <v/>
      </c>
      <c r="C368" s="279" t="str">
        <f>IF('Frais de personnel'!C367="","",'Frais de personnel'!C367)</f>
        <v/>
      </c>
      <c r="D368" s="279" t="str">
        <f>IF('Frais de personnel'!D367="","",'Frais de personnel'!D367)</f>
        <v/>
      </c>
      <c r="E368" s="279" t="str">
        <f>IF('Frais de personnel'!E367="","",'Frais de personnel'!E367)</f>
        <v/>
      </c>
      <c r="F368" s="279" t="str">
        <f>IF('Frais de personnel'!F367="","",'Frais de personnel'!F367)</f>
        <v/>
      </c>
      <c r="G368" s="279" t="str">
        <f>IF('Frais de personnel'!G367="","",'Frais de personnel'!G367)</f>
        <v/>
      </c>
      <c r="H368" s="279" t="str">
        <f>IF('Frais de personnel'!H367="","",'Frais de personnel'!H367)</f>
        <v/>
      </c>
      <c r="I368" s="279" t="str">
        <f>IF('Frais de personnel'!I367="","",'Frais de personnel'!I367)</f>
        <v/>
      </c>
      <c r="J368" s="279" t="str">
        <f>IF('Frais de personnel'!J367="","",'Frais de personnel'!J367)</f>
        <v/>
      </c>
      <c r="K368" s="254"/>
      <c r="L368" s="109"/>
      <c r="M368" s="109"/>
      <c r="N368" s="178" t="str">
        <f t="shared" si="30"/>
        <v/>
      </c>
      <c r="O368" s="259" t="str">
        <f t="shared" si="31"/>
        <v/>
      </c>
      <c r="P368" s="264" t="str">
        <f t="shared" si="35"/>
        <v/>
      </c>
      <c r="Q368" s="179" t="str">
        <f t="shared" si="32"/>
        <v/>
      </c>
      <c r="R368" s="266" t="str">
        <f t="shared" si="33"/>
        <v/>
      </c>
      <c r="S368" s="262" t="str">
        <f t="shared" si="34"/>
        <v/>
      </c>
      <c r="T368" s="119"/>
    </row>
    <row r="369" spans="1:20" ht="20.100000000000001" customHeight="1" x14ac:dyDescent="0.25">
      <c r="A369" s="162">
        <v>363</v>
      </c>
      <c r="B369" s="279" t="str">
        <f>IF('Frais de personnel'!B368="","",'Frais de personnel'!B368)</f>
        <v/>
      </c>
      <c r="C369" s="279" t="str">
        <f>IF('Frais de personnel'!C368="","",'Frais de personnel'!C368)</f>
        <v/>
      </c>
      <c r="D369" s="279" t="str">
        <f>IF('Frais de personnel'!D368="","",'Frais de personnel'!D368)</f>
        <v/>
      </c>
      <c r="E369" s="279" t="str">
        <f>IF('Frais de personnel'!E368="","",'Frais de personnel'!E368)</f>
        <v/>
      </c>
      <c r="F369" s="279" t="str">
        <f>IF('Frais de personnel'!F368="","",'Frais de personnel'!F368)</f>
        <v/>
      </c>
      <c r="G369" s="279" t="str">
        <f>IF('Frais de personnel'!G368="","",'Frais de personnel'!G368)</f>
        <v/>
      </c>
      <c r="H369" s="279" t="str">
        <f>IF('Frais de personnel'!H368="","",'Frais de personnel'!H368)</f>
        <v/>
      </c>
      <c r="I369" s="279" t="str">
        <f>IF('Frais de personnel'!I368="","",'Frais de personnel'!I368)</f>
        <v/>
      </c>
      <c r="J369" s="279" t="str">
        <f>IF('Frais de personnel'!J368="","",'Frais de personnel'!J368)</f>
        <v/>
      </c>
      <c r="K369" s="254"/>
      <c r="L369" s="109"/>
      <c r="M369" s="109"/>
      <c r="N369" s="178" t="str">
        <f t="shared" si="30"/>
        <v/>
      </c>
      <c r="O369" s="259" t="str">
        <f t="shared" si="31"/>
        <v/>
      </c>
      <c r="P369" s="264" t="str">
        <f t="shared" si="35"/>
        <v/>
      </c>
      <c r="Q369" s="179" t="str">
        <f t="shared" si="32"/>
        <v/>
      </c>
      <c r="R369" s="266" t="str">
        <f t="shared" si="33"/>
        <v/>
      </c>
      <c r="S369" s="262" t="str">
        <f t="shared" si="34"/>
        <v/>
      </c>
      <c r="T369" s="119"/>
    </row>
    <row r="370" spans="1:20" ht="20.100000000000001" customHeight="1" x14ac:dyDescent="0.25">
      <c r="A370" s="162">
        <v>364</v>
      </c>
      <c r="B370" s="279" t="str">
        <f>IF('Frais de personnel'!B369="","",'Frais de personnel'!B369)</f>
        <v/>
      </c>
      <c r="C370" s="279" t="str">
        <f>IF('Frais de personnel'!C369="","",'Frais de personnel'!C369)</f>
        <v/>
      </c>
      <c r="D370" s="279" t="str">
        <f>IF('Frais de personnel'!D369="","",'Frais de personnel'!D369)</f>
        <v/>
      </c>
      <c r="E370" s="279" t="str">
        <f>IF('Frais de personnel'!E369="","",'Frais de personnel'!E369)</f>
        <v/>
      </c>
      <c r="F370" s="279" t="str">
        <f>IF('Frais de personnel'!F369="","",'Frais de personnel'!F369)</f>
        <v/>
      </c>
      <c r="G370" s="279" t="str">
        <f>IF('Frais de personnel'!G369="","",'Frais de personnel'!G369)</f>
        <v/>
      </c>
      <c r="H370" s="279" t="str">
        <f>IF('Frais de personnel'!H369="","",'Frais de personnel'!H369)</f>
        <v/>
      </c>
      <c r="I370" s="279" t="str">
        <f>IF('Frais de personnel'!I369="","",'Frais de personnel'!I369)</f>
        <v/>
      </c>
      <c r="J370" s="279" t="str">
        <f>IF('Frais de personnel'!J369="","",'Frais de personnel'!J369)</f>
        <v/>
      </c>
      <c r="K370" s="254"/>
      <c r="L370" s="109"/>
      <c r="M370" s="109"/>
      <c r="N370" s="178" t="str">
        <f t="shared" si="30"/>
        <v/>
      </c>
      <c r="O370" s="259" t="str">
        <f t="shared" si="31"/>
        <v/>
      </c>
      <c r="P370" s="264" t="str">
        <f t="shared" si="35"/>
        <v/>
      </c>
      <c r="Q370" s="179" t="str">
        <f t="shared" si="32"/>
        <v/>
      </c>
      <c r="R370" s="266" t="str">
        <f t="shared" si="33"/>
        <v/>
      </c>
      <c r="S370" s="262" t="str">
        <f t="shared" si="34"/>
        <v/>
      </c>
      <c r="T370" s="119"/>
    </row>
    <row r="371" spans="1:20" ht="20.100000000000001" customHeight="1" x14ac:dyDescent="0.25">
      <c r="A371" s="162">
        <v>365</v>
      </c>
      <c r="B371" s="279" t="str">
        <f>IF('Frais de personnel'!B370="","",'Frais de personnel'!B370)</f>
        <v/>
      </c>
      <c r="C371" s="279" t="str">
        <f>IF('Frais de personnel'!C370="","",'Frais de personnel'!C370)</f>
        <v/>
      </c>
      <c r="D371" s="279" t="str">
        <f>IF('Frais de personnel'!D370="","",'Frais de personnel'!D370)</f>
        <v/>
      </c>
      <c r="E371" s="279" t="str">
        <f>IF('Frais de personnel'!E370="","",'Frais de personnel'!E370)</f>
        <v/>
      </c>
      <c r="F371" s="279" t="str">
        <f>IF('Frais de personnel'!F370="","",'Frais de personnel'!F370)</f>
        <v/>
      </c>
      <c r="G371" s="279" t="str">
        <f>IF('Frais de personnel'!G370="","",'Frais de personnel'!G370)</f>
        <v/>
      </c>
      <c r="H371" s="279" t="str">
        <f>IF('Frais de personnel'!H370="","",'Frais de personnel'!H370)</f>
        <v/>
      </c>
      <c r="I371" s="279" t="str">
        <f>IF('Frais de personnel'!I370="","",'Frais de personnel'!I370)</f>
        <v/>
      </c>
      <c r="J371" s="279" t="str">
        <f>IF('Frais de personnel'!J370="","",'Frais de personnel'!J370)</f>
        <v/>
      </c>
      <c r="K371" s="254"/>
      <c r="L371" s="109"/>
      <c r="M371" s="109"/>
      <c r="N371" s="178" t="str">
        <f t="shared" si="30"/>
        <v/>
      </c>
      <c r="O371" s="259" t="str">
        <f t="shared" si="31"/>
        <v/>
      </c>
      <c r="P371" s="264" t="str">
        <f t="shared" si="35"/>
        <v/>
      </c>
      <c r="Q371" s="179" t="str">
        <f t="shared" si="32"/>
        <v/>
      </c>
      <c r="R371" s="266" t="str">
        <f t="shared" si="33"/>
        <v/>
      </c>
      <c r="S371" s="262" t="str">
        <f t="shared" si="34"/>
        <v/>
      </c>
      <c r="T371" s="119"/>
    </row>
    <row r="372" spans="1:20" ht="20.100000000000001" customHeight="1" x14ac:dyDescent="0.25">
      <c r="A372" s="162">
        <v>366</v>
      </c>
      <c r="B372" s="279" t="str">
        <f>IF('Frais de personnel'!B371="","",'Frais de personnel'!B371)</f>
        <v/>
      </c>
      <c r="C372" s="279" t="str">
        <f>IF('Frais de personnel'!C371="","",'Frais de personnel'!C371)</f>
        <v/>
      </c>
      <c r="D372" s="279" t="str">
        <f>IF('Frais de personnel'!D371="","",'Frais de personnel'!D371)</f>
        <v/>
      </c>
      <c r="E372" s="279" t="str">
        <f>IF('Frais de personnel'!E371="","",'Frais de personnel'!E371)</f>
        <v/>
      </c>
      <c r="F372" s="279" t="str">
        <f>IF('Frais de personnel'!F371="","",'Frais de personnel'!F371)</f>
        <v/>
      </c>
      <c r="G372" s="279" t="str">
        <f>IF('Frais de personnel'!G371="","",'Frais de personnel'!G371)</f>
        <v/>
      </c>
      <c r="H372" s="279" t="str">
        <f>IF('Frais de personnel'!H371="","",'Frais de personnel'!H371)</f>
        <v/>
      </c>
      <c r="I372" s="279" t="str">
        <f>IF('Frais de personnel'!I371="","",'Frais de personnel'!I371)</f>
        <v/>
      </c>
      <c r="J372" s="279" t="str">
        <f>IF('Frais de personnel'!J371="","",'Frais de personnel'!J371)</f>
        <v/>
      </c>
      <c r="K372" s="254"/>
      <c r="L372" s="109"/>
      <c r="M372" s="109"/>
      <c r="N372" s="178" t="str">
        <f t="shared" si="30"/>
        <v/>
      </c>
      <c r="O372" s="259" t="str">
        <f t="shared" si="31"/>
        <v/>
      </c>
      <c r="P372" s="264" t="str">
        <f t="shared" si="35"/>
        <v/>
      </c>
      <c r="Q372" s="179" t="str">
        <f t="shared" si="32"/>
        <v/>
      </c>
      <c r="R372" s="266" t="str">
        <f t="shared" si="33"/>
        <v/>
      </c>
      <c r="S372" s="262" t="str">
        <f t="shared" si="34"/>
        <v/>
      </c>
      <c r="T372" s="119"/>
    </row>
    <row r="373" spans="1:20" ht="20.100000000000001" customHeight="1" x14ac:dyDescent="0.25">
      <c r="A373" s="162">
        <v>367</v>
      </c>
      <c r="B373" s="279" t="str">
        <f>IF('Frais de personnel'!B372="","",'Frais de personnel'!B372)</f>
        <v/>
      </c>
      <c r="C373" s="279" t="str">
        <f>IF('Frais de personnel'!C372="","",'Frais de personnel'!C372)</f>
        <v/>
      </c>
      <c r="D373" s="279" t="str">
        <f>IF('Frais de personnel'!D372="","",'Frais de personnel'!D372)</f>
        <v/>
      </c>
      <c r="E373" s="279" t="str">
        <f>IF('Frais de personnel'!E372="","",'Frais de personnel'!E372)</f>
        <v/>
      </c>
      <c r="F373" s="279" t="str">
        <f>IF('Frais de personnel'!F372="","",'Frais de personnel'!F372)</f>
        <v/>
      </c>
      <c r="G373" s="279" t="str">
        <f>IF('Frais de personnel'!G372="","",'Frais de personnel'!G372)</f>
        <v/>
      </c>
      <c r="H373" s="279" t="str">
        <f>IF('Frais de personnel'!H372="","",'Frais de personnel'!H372)</f>
        <v/>
      </c>
      <c r="I373" s="279" t="str">
        <f>IF('Frais de personnel'!I372="","",'Frais de personnel'!I372)</f>
        <v/>
      </c>
      <c r="J373" s="279" t="str">
        <f>IF('Frais de personnel'!J372="","",'Frais de personnel'!J372)</f>
        <v/>
      </c>
      <c r="K373" s="254"/>
      <c r="L373" s="109"/>
      <c r="M373" s="109"/>
      <c r="N373" s="178" t="str">
        <f t="shared" si="30"/>
        <v/>
      </c>
      <c r="O373" s="259" t="str">
        <f t="shared" si="31"/>
        <v/>
      </c>
      <c r="P373" s="264" t="str">
        <f t="shared" si="35"/>
        <v/>
      </c>
      <c r="Q373" s="179" t="str">
        <f t="shared" si="32"/>
        <v/>
      </c>
      <c r="R373" s="266" t="str">
        <f t="shared" si="33"/>
        <v/>
      </c>
      <c r="S373" s="262" t="str">
        <f t="shared" si="34"/>
        <v/>
      </c>
      <c r="T373" s="119"/>
    </row>
    <row r="374" spans="1:20" ht="20.100000000000001" customHeight="1" x14ac:dyDescent="0.25">
      <c r="A374" s="162">
        <v>368</v>
      </c>
      <c r="B374" s="279" t="str">
        <f>IF('Frais de personnel'!B373="","",'Frais de personnel'!B373)</f>
        <v/>
      </c>
      <c r="C374" s="279" t="str">
        <f>IF('Frais de personnel'!C373="","",'Frais de personnel'!C373)</f>
        <v/>
      </c>
      <c r="D374" s="279" t="str">
        <f>IF('Frais de personnel'!D373="","",'Frais de personnel'!D373)</f>
        <v/>
      </c>
      <c r="E374" s="279" t="str">
        <f>IF('Frais de personnel'!E373="","",'Frais de personnel'!E373)</f>
        <v/>
      </c>
      <c r="F374" s="279" t="str">
        <f>IF('Frais de personnel'!F373="","",'Frais de personnel'!F373)</f>
        <v/>
      </c>
      <c r="G374" s="279" t="str">
        <f>IF('Frais de personnel'!G373="","",'Frais de personnel'!G373)</f>
        <v/>
      </c>
      <c r="H374" s="279" t="str">
        <f>IF('Frais de personnel'!H373="","",'Frais de personnel'!H373)</f>
        <v/>
      </c>
      <c r="I374" s="279" t="str">
        <f>IF('Frais de personnel'!I373="","",'Frais de personnel'!I373)</f>
        <v/>
      </c>
      <c r="J374" s="279" t="str">
        <f>IF('Frais de personnel'!J373="","",'Frais de personnel'!J373)</f>
        <v/>
      </c>
      <c r="K374" s="254"/>
      <c r="L374" s="109"/>
      <c r="M374" s="109"/>
      <c r="N374" s="178" t="str">
        <f t="shared" si="30"/>
        <v/>
      </c>
      <c r="O374" s="259" t="str">
        <f t="shared" si="31"/>
        <v/>
      </c>
      <c r="P374" s="264" t="str">
        <f t="shared" si="35"/>
        <v/>
      </c>
      <c r="Q374" s="179" t="str">
        <f t="shared" si="32"/>
        <v/>
      </c>
      <c r="R374" s="266" t="str">
        <f t="shared" si="33"/>
        <v/>
      </c>
      <c r="S374" s="262" t="str">
        <f t="shared" si="34"/>
        <v/>
      </c>
      <c r="T374" s="119"/>
    </row>
    <row r="375" spans="1:20" ht="20.100000000000001" customHeight="1" x14ac:dyDescent="0.25">
      <c r="A375" s="162">
        <v>369</v>
      </c>
      <c r="B375" s="279" t="str">
        <f>IF('Frais de personnel'!B374="","",'Frais de personnel'!B374)</f>
        <v/>
      </c>
      <c r="C375" s="279" t="str">
        <f>IF('Frais de personnel'!C374="","",'Frais de personnel'!C374)</f>
        <v/>
      </c>
      <c r="D375" s="279" t="str">
        <f>IF('Frais de personnel'!D374="","",'Frais de personnel'!D374)</f>
        <v/>
      </c>
      <c r="E375" s="279" t="str">
        <f>IF('Frais de personnel'!E374="","",'Frais de personnel'!E374)</f>
        <v/>
      </c>
      <c r="F375" s="279" t="str">
        <f>IF('Frais de personnel'!F374="","",'Frais de personnel'!F374)</f>
        <v/>
      </c>
      <c r="G375" s="279" t="str">
        <f>IF('Frais de personnel'!G374="","",'Frais de personnel'!G374)</f>
        <v/>
      </c>
      <c r="H375" s="279" t="str">
        <f>IF('Frais de personnel'!H374="","",'Frais de personnel'!H374)</f>
        <v/>
      </c>
      <c r="I375" s="279" t="str">
        <f>IF('Frais de personnel'!I374="","",'Frais de personnel'!I374)</f>
        <v/>
      </c>
      <c r="J375" s="279" t="str">
        <f>IF('Frais de personnel'!J374="","",'Frais de personnel'!J374)</f>
        <v/>
      </c>
      <c r="K375" s="254"/>
      <c r="L375" s="109"/>
      <c r="M375" s="109"/>
      <c r="N375" s="178" t="str">
        <f t="shared" si="30"/>
        <v/>
      </c>
      <c r="O375" s="259" t="str">
        <f t="shared" si="31"/>
        <v/>
      </c>
      <c r="P375" s="264" t="str">
        <f t="shared" si="35"/>
        <v/>
      </c>
      <c r="Q375" s="179" t="str">
        <f t="shared" si="32"/>
        <v/>
      </c>
      <c r="R375" s="266" t="str">
        <f t="shared" si="33"/>
        <v/>
      </c>
      <c r="S375" s="262" t="str">
        <f t="shared" si="34"/>
        <v/>
      </c>
      <c r="T375" s="119"/>
    </row>
    <row r="376" spans="1:20" ht="20.100000000000001" customHeight="1" x14ac:dyDescent="0.25">
      <c r="A376" s="162">
        <v>370</v>
      </c>
      <c r="B376" s="279" t="str">
        <f>IF('Frais de personnel'!B375="","",'Frais de personnel'!B375)</f>
        <v/>
      </c>
      <c r="C376" s="279" t="str">
        <f>IF('Frais de personnel'!C375="","",'Frais de personnel'!C375)</f>
        <v/>
      </c>
      <c r="D376" s="279" t="str">
        <f>IF('Frais de personnel'!D375="","",'Frais de personnel'!D375)</f>
        <v/>
      </c>
      <c r="E376" s="279" t="str">
        <f>IF('Frais de personnel'!E375="","",'Frais de personnel'!E375)</f>
        <v/>
      </c>
      <c r="F376" s="279" t="str">
        <f>IF('Frais de personnel'!F375="","",'Frais de personnel'!F375)</f>
        <v/>
      </c>
      <c r="G376" s="279" t="str">
        <f>IF('Frais de personnel'!G375="","",'Frais de personnel'!G375)</f>
        <v/>
      </c>
      <c r="H376" s="279" t="str">
        <f>IF('Frais de personnel'!H375="","",'Frais de personnel'!H375)</f>
        <v/>
      </c>
      <c r="I376" s="279" t="str">
        <f>IF('Frais de personnel'!I375="","",'Frais de personnel'!I375)</f>
        <v/>
      </c>
      <c r="J376" s="279" t="str">
        <f>IF('Frais de personnel'!J375="","",'Frais de personnel'!J375)</f>
        <v/>
      </c>
      <c r="K376" s="254"/>
      <c r="L376" s="109"/>
      <c r="M376" s="109"/>
      <c r="N376" s="178" t="str">
        <f t="shared" si="30"/>
        <v/>
      </c>
      <c r="O376" s="259" t="str">
        <f t="shared" si="31"/>
        <v/>
      </c>
      <c r="P376" s="264" t="str">
        <f t="shared" si="35"/>
        <v/>
      </c>
      <c r="Q376" s="179" t="str">
        <f t="shared" si="32"/>
        <v/>
      </c>
      <c r="R376" s="266" t="str">
        <f t="shared" si="33"/>
        <v/>
      </c>
      <c r="S376" s="262" t="str">
        <f t="shared" si="34"/>
        <v/>
      </c>
      <c r="T376" s="119"/>
    </row>
    <row r="377" spans="1:20" ht="20.100000000000001" customHeight="1" x14ac:dyDescent="0.25">
      <c r="A377" s="162">
        <v>371</v>
      </c>
      <c r="B377" s="279" t="str">
        <f>IF('Frais de personnel'!B376="","",'Frais de personnel'!B376)</f>
        <v/>
      </c>
      <c r="C377" s="279" t="str">
        <f>IF('Frais de personnel'!C376="","",'Frais de personnel'!C376)</f>
        <v/>
      </c>
      <c r="D377" s="279" t="str">
        <f>IF('Frais de personnel'!D376="","",'Frais de personnel'!D376)</f>
        <v/>
      </c>
      <c r="E377" s="279" t="str">
        <f>IF('Frais de personnel'!E376="","",'Frais de personnel'!E376)</f>
        <v/>
      </c>
      <c r="F377" s="279" t="str">
        <f>IF('Frais de personnel'!F376="","",'Frais de personnel'!F376)</f>
        <v/>
      </c>
      <c r="G377" s="279" t="str">
        <f>IF('Frais de personnel'!G376="","",'Frais de personnel'!G376)</f>
        <v/>
      </c>
      <c r="H377" s="279" t="str">
        <f>IF('Frais de personnel'!H376="","",'Frais de personnel'!H376)</f>
        <v/>
      </c>
      <c r="I377" s="279" t="str">
        <f>IF('Frais de personnel'!I376="","",'Frais de personnel'!I376)</f>
        <v/>
      </c>
      <c r="J377" s="279" t="str">
        <f>IF('Frais de personnel'!J376="","",'Frais de personnel'!J376)</f>
        <v/>
      </c>
      <c r="K377" s="254"/>
      <c r="L377" s="109"/>
      <c r="M377" s="109"/>
      <c r="N377" s="178" t="str">
        <f t="shared" si="30"/>
        <v/>
      </c>
      <c r="O377" s="259" t="str">
        <f t="shared" si="31"/>
        <v/>
      </c>
      <c r="P377" s="264" t="str">
        <f t="shared" si="35"/>
        <v/>
      </c>
      <c r="Q377" s="179" t="str">
        <f t="shared" si="32"/>
        <v/>
      </c>
      <c r="R377" s="266" t="str">
        <f t="shared" si="33"/>
        <v/>
      </c>
      <c r="S377" s="262" t="str">
        <f t="shared" si="34"/>
        <v/>
      </c>
      <c r="T377" s="119"/>
    </row>
    <row r="378" spans="1:20" ht="20.100000000000001" customHeight="1" x14ac:dyDescent="0.25">
      <c r="A378" s="162">
        <v>372</v>
      </c>
      <c r="B378" s="279" t="str">
        <f>IF('Frais de personnel'!B377="","",'Frais de personnel'!B377)</f>
        <v/>
      </c>
      <c r="C378" s="279" t="str">
        <f>IF('Frais de personnel'!C377="","",'Frais de personnel'!C377)</f>
        <v/>
      </c>
      <c r="D378" s="279" t="str">
        <f>IF('Frais de personnel'!D377="","",'Frais de personnel'!D377)</f>
        <v/>
      </c>
      <c r="E378" s="279" t="str">
        <f>IF('Frais de personnel'!E377="","",'Frais de personnel'!E377)</f>
        <v/>
      </c>
      <c r="F378" s="279" t="str">
        <f>IF('Frais de personnel'!F377="","",'Frais de personnel'!F377)</f>
        <v/>
      </c>
      <c r="G378" s="279" t="str">
        <f>IF('Frais de personnel'!G377="","",'Frais de personnel'!G377)</f>
        <v/>
      </c>
      <c r="H378" s="279" t="str">
        <f>IF('Frais de personnel'!H377="","",'Frais de personnel'!H377)</f>
        <v/>
      </c>
      <c r="I378" s="279" t="str">
        <f>IF('Frais de personnel'!I377="","",'Frais de personnel'!I377)</f>
        <v/>
      </c>
      <c r="J378" s="279" t="str">
        <f>IF('Frais de personnel'!J377="","",'Frais de personnel'!J377)</f>
        <v/>
      </c>
      <c r="K378" s="254"/>
      <c r="L378" s="109"/>
      <c r="M378" s="109"/>
      <c r="N378" s="178" t="str">
        <f t="shared" si="30"/>
        <v/>
      </c>
      <c r="O378" s="259" t="str">
        <f t="shared" si="31"/>
        <v/>
      </c>
      <c r="P378" s="264" t="str">
        <f t="shared" si="35"/>
        <v/>
      </c>
      <c r="Q378" s="179" t="str">
        <f t="shared" si="32"/>
        <v/>
      </c>
      <c r="R378" s="266" t="str">
        <f t="shared" si="33"/>
        <v/>
      </c>
      <c r="S378" s="262" t="str">
        <f t="shared" si="34"/>
        <v/>
      </c>
      <c r="T378" s="119"/>
    </row>
    <row r="379" spans="1:20" ht="20.100000000000001" customHeight="1" x14ac:dyDescent="0.25">
      <c r="A379" s="162">
        <v>373</v>
      </c>
      <c r="B379" s="279" t="str">
        <f>IF('Frais de personnel'!B378="","",'Frais de personnel'!B378)</f>
        <v/>
      </c>
      <c r="C379" s="279" t="str">
        <f>IF('Frais de personnel'!C378="","",'Frais de personnel'!C378)</f>
        <v/>
      </c>
      <c r="D379" s="279" t="str">
        <f>IF('Frais de personnel'!D378="","",'Frais de personnel'!D378)</f>
        <v/>
      </c>
      <c r="E379" s="279" t="str">
        <f>IF('Frais de personnel'!E378="","",'Frais de personnel'!E378)</f>
        <v/>
      </c>
      <c r="F379" s="279" t="str">
        <f>IF('Frais de personnel'!F378="","",'Frais de personnel'!F378)</f>
        <v/>
      </c>
      <c r="G379" s="279" t="str">
        <f>IF('Frais de personnel'!G378="","",'Frais de personnel'!G378)</f>
        <v/>
      </c>
      <c r="H379" s="279" t="str">
        <f>IF('Frais de personnel'!H378="","",'Frais de personnel'!H378)</f>
        <v/>
      </c>
      <c r="I379" s="279" t="str">
        <f>IF('Frais de personnel'!I378="","",'Frais de personnel'!I378)</f>
        <v/>
      </c>
      <c r="J379" s="279" t="str">
        <f>IF('Frais de personnel'!J378="","",'Frais de personnel'!J378)</f>
        <v/>
      </c>
      <c r="K379" s="254"/>
      <c r="L379" s="109"/>
      <c r="M379" s="109"/>
      <c r="N379" s="178" t="str">
        <f t="shared" si="30"/>
        <v/>
      </c>
      <c r="O379" s="259" t="str">
        <f t="shared" si="31"/>
        <v/>
      </c>
      <c r="P379" s="264" t="str">
        <f t="shared" si="35"/>
        <v/>
      </c>
      <c r="Q379" s="179" t="str">
        <f t="shared" si="32"/>
        <v/>
      </c>
      <c r="R379" s="266" t="str">
        <f t="shared" si="33"/>
        <v/>
      </c>
      <c r="S379" s="262" t="str">
        <f t="shared" si="34"/>
        <v/>
      </c>
      <c r="T379" s="119"/>
    </row>
    <row r="380" spans="1:20" ht="20.100000000000001" customHeight="1" x14ac:dyDescent="0.25">
      <c r="A380" s="162">
        <v>374</v>
      </c>
      <c r="B380" s="279" t="str">
        <f>IF('Frais de personnel'!B379="","",'Frais de personnel'!B379)</f>
        <v/>
      </c>
      <c r="C380" s="279" t="str">
        <f>IF('Frais de personnel'!C379="","",'Frais de personnel'!C379)</f>
        <v/>
      </c>
      <c r="D380" s="279" t="str">
        <f>IF('Frais de personnel'!D379="","",'Frais de personnel'!D379)</f>
        <v/>
      </c>
      <c r="E380" s="279" t="str">
        <f>IF('Frais de personnel'!E379="","",'Frais de personnel'!E379)</f>
        <v/>
      </c>
      <c r="F380" s="279" t="str">
        <f>IF('Frais de personnel'!F379="","",'Frais de personnel'!F379)</f>
        <v/>
      </c>
      <c r="G380" s="279" t="str">
        <f>IF('Frais de personnel'!G379="","",'Frais de personnel'!G379)</f>
        <v/>
      </c>
      <c r="H380" s="279" t="str">
        <f>IF('Frais de personnel'!H379="","",'Frais de personnel'!H379)</f>
        <v/>
      </c>
      <c r="I380" s="279" t="str">
        <f>IF('Frais de personnel'!I379="","",'Frais de personnel'!I379)</f>
        <v/>
      </c>
      <c r="J380" s="279" t="str">
        <f>IF('Frais de personnel'!J379="","",'Frais de personnel'!J379)</f>
        <v/>
      </c>
      <c r="K380" s="254"/>
      <c r="L380" s="109"/>
      <c r="M380" s="109"/>
      <c r="N380" s="178" t="str">
        <f t="shared" si="30"/>
        <v/>
      </c>
      <c r="O380" s="259" t="str">
        <f t="shared" si="31"/>
        <v/>
      </c>
      <c r="P380" s="264" t="str">
        <f t="shared" si="35"/>
        <v/>
      </c>
      <c r="Q380" s="179" t="str">
        <f t="shared" si="32"/>
        <v/>
      </c>
      <c r="R380" s="266" t="str">
        <f t="shared" si="33"/>
        <v/>
      </c>
      <c r="S380" s="262" t="str">
        <f t="shared" si="34"/>
        <v/>
      </c>
      <c r="T380" s="119"/>
    </row>
    <row r="381" spans="1:20" ht="20.100000000000001" customHeight="1" x14ac:dyDescent="0.25">
      <c r="A381" s="162">
        <v>375</v>
      </c>
      <c r="B381" s="279" t="str">
        <f>IF('Frais de personnel'!B380="","",'Frais de personnel'!B380)</f>
        <v/>
      </c>
      <c r="C381" s="279" t="str">
        <f>IF('Frais de personnel'!C380="","",'Frais de personnel'!C380)</f>
        <v/>
      </c>
      <c r="D381" s="279" t="str">
        <f>IF('Frais de personnel'!D380="","",'Frais de personnel'!D380)</f>
        <v/>
      </c>
      <c r="E381" s="279" t="str">
        <f>IF('Frais de personnel'!E380="","",'Frais de personnel'!E380)</f>
        <v/>
      </c>
      <c r="F381" s="279" t="str">
        <f>IF('Frais de personnel'!F380="","",'Frais de personnel'!F380)</f>
        <v/>
      </c>
      <c r="G381" s="279" t="str">
        <f>IF('Frais de personnel'!G380="","",'Frais de personnel'!G380)</f>
        <v/>
      </c>
      <c r="H381" s="279" t="str">
        <f>IF('Frais de personnel'!H380="","",'Frais de personnel'!H380)</f>
        <v/>
      </c>
      <c r="I381" s="279" t="str">
        <f>IF('Frais de personnel'!I380="","",'Frais de personnel'!I380)</f>
        <v/>
      </c>
      <c r="J381" s="279" t="str">
        <f>IF('Frais de personnel'!J380="","",'Frais de personnel'!J380)</f>
        <v/>
      </c>
      <c r="K381" s="254"/>
      <c r="L381" s="109"/>
      <c r="M381" s="109"/>
      <c r="N381" s="178" t="str">
        <f t="shared" si="30"/>
        <v/>
      </c>
      <c r="O381" s="259" t="str">
        <f t="shared" si="31"/>
        <v/>
      </c>
      <c r="P381" s="264" t="str">
        <f t="shared" si="35"/>
        <v/>
      </c>
      <c r="Q381" s="179" t="str">
        <f t="shared" si="32"/>
        <v/>
      </c>
      <c r="R381" s="266" t="str">
        <f t="shared" si="33"/>
        <v/>
      </c>
      <c r="S381" s="262" t="str">
        <f t="shared" si="34"/>
        <v/>
      </c>
      <c r="T381" s="119"/>
    </row>
    <row r="382" spans="1:20" ht="20.100000000000001" customHeight="1" x14ac:dyDescent="0.25">
      <c r="A382" s="162">
        <v>376</v>
      </c>
      <c r="B382" s="279" t="str">
        <f>IF('Frais de personnel'!B381="","",'Frais de personnel'!B381)</f>
        <v/>
      </c>
      <c r="C382" s="279" t="str">
        <f>IF('Frais de personnel'!C381="","",'Frais de personnel'!C381)</f>
        <v/>
      </c>
      <c r="D382" s="279" t="str">
        <f>IF('Frais de personnel'!D381="","",'Frais de personnel'!D381)</f>
        <v/>
      </c>
      <c r="E382" s="279" t="str">
        <f>IF('Frais de personnel'!E381="","",'Frais de personnel'!E381)</f>
        <v/>
      </c>
      <c r="F382" s="279" t="str">
        <f>IF('Frais de personnel'!F381="","",'Frais de personnel'!F381)</f>
        <v/>
      </c>
      <c r="G382" s="279" t="str">
        <f>IF('Frais de personnel'!G381="","",'Frais de personnel'!G381)</f>
        <v/>
      </c>
      <c r="H382" s="279" t="str">
        <f>IF('Frais de personnel'!H381="","",'Frais de personnel'!H381)</f>
        <v/>
      </c>
      <c r="I382" s="279" t="str">
        <f>IF('Frais de personnel'!I381="","",'Frais de personnel'!I381)</f>
        <v/>
      </c>
      <c r="J382" s="279" t="str">
        <f>IF('Frais de personnel'!J381="","",'Frais de personnel'!J381)</f>
        <v/>
      </c>
      <c r="K382" s="254"/>
      <c r="L382" s="109"/>
      <c r="M382" s="109"/>
      <c r="N382" s="178" t="str">
        <f t="shared" si="30"/>
        <v/>
      </c>
      <c r="O382" s="259" t="str">
        <f t="shared" si="31"/>
        <v/>
      </c>
      <c r="P382" s="264" t="str">
        <f t="shared" si="35"/>
        <v/>
      </c>
      <c r="Q382" s="179" t="str">
        <f t="shared" si="32"/>
        <v/>
      </c>
      <c r="R382" s="266" t="str">
        <f t="shared" si="33"/>
        <v/>
      </c>
      <c r="S382" s="262" t="str">
        <f t="shared" si="34"/>
        <v/>
      </c>
      <c r="T382" s="119"/>
    </row>
    <row r="383" spans="1:20" ht="20.100000000000001" customHeight="1" x14ac:dyDescent="0.25">
      <c r="A383" s="162">
        <v>377</v>
      </c>
      <c r="B383" s="279" t="str">
        <f>IF('Frais de personnel'!B382="","",'Frais de personnel'!B382)</f>
        <v/>
      </c>
      <c r="C383" s="279" t="str">
        <f>IF('Frais de personnel'!C382="","",'Frais de personnel'!C382)</f>
        <v/>
      </c>
      <c r="D383" s="279" t="str">
        <f>IF('Frais de personnel'!D382="","",'Frais de personnel'!D382)</f>
        <v/>
      </c>
      <c r="E383" s="279" t="str">
        <f>IF('Frais de personnel'!E382="","",'Frais de personnel'!E382)</f>
        <v/>
      </c>
      <c r="F383" s="279" t="str">
        <f>IF('Frais de personnel'!F382="","",'Frais de personnel'!F382)</f>
        <v/>
      </c>
      <c r="G383" s="279" t="str">
        <f>IF('Frais de personnel'!G382="","",'Frais de personnel'!G382)</f>
        <v/>
      </c>
      <c r="H383" s="279" t="str">
        <f>IF('Frais de personnel'!H382="","",'Frais de personnel'!H382)</f>
        <v/>
      </c>
      <c r="I383" s="279" t="str">
        <f>IF('Frais de personnel'!I382="","",'Frais de personnel'!I382)</f>
        <v/>
      </c>
      <c r="J383" s="279" t="str">
        <f>IF('Frais de personnel'!J382="","",'Frais de personnel'!J382)</f>
        <v/>
      </c>
      <c r="K383" s="254"/>
      <c r="L383" s="109"/>
      <c r="M383" s="109"/>
      <c r="N383" s="178" t="str">
        <f t="shared" si="30"/>
        <v/>
      </c>
      <c r="O383" s="259" t="str">
        <f t="shared" si="31"/>
        <v/>
      </c>
      <c r="P383" s="264" t="str">
        <f t="shared" si="35"/>
        <v/>
      </c>
      <c r="Q383" s="179" t="str">
        <f t="shared" si="32"/>
        <v/>
      </c>
      <c r="R383" s="266" t="str">
        <f t="shared" si="33"/>
        <v/>
      </c>
      <c r="S383" s="262" t="str">
        <f t="shared" si="34"/>
        <v/>
      </c>
      <c r="T383" s="119"/>
    </row>
    <row r="384" spans="1:20" ht="20.100000000000001" customHeight="1" x14ac:dyDescent="0.25">
      <c r="A384" s="162">
        <v>378</v>
      </c>
      <c r="B384" s="279" t="str">
        <f>IF('Frais de personnel'!B383="","",'Frais de personnel'!B383)</f>
        <v/>
      </c>
      <c r="C384" s="279" t="str">
        <f>IF('Frais de personnel'!C383="","",'Frais de personnel'!C383)</f>
        <v/>
      </c>
      <c r="D384" s="279" t="str">
        <f>IF('Frais de personnel'!D383="","",'Frais de personnel'!D383)</f>
        <v/>
      </c>
      <c r="E384" s="279" t="str">
        <f>IF('Frais de personnel'!E383="","",'Frais de personnel'!E383)</f>
        <v/>
      </c>
      <c r="F384" s="279" t="str">
        <f>IF('Frais de personnel'!F383="","",'Frais de personnel'!F383)</f>
        <v/>
      </c>
      <c r="G384" s="279" t="str">
        <f>IF('Frais de personnel'!G383="","",'Frais de personnel'!G383)</f>
        <v/>
      </c>
      <c r="H384" s="279" t="str">
        <f>IF('Frais de personnel'!H383="","",'Frais de personnel'!H383)</f>
        <v/>
      </c>
      <c r="I384" s="279" t="str">
        <f>IF('Frais de personnel'!I383="","",'Frais de personnel'!I383)</f>
        <v/>
      </c>
      <c r="J384" s="279" t="str">
        <f>IF('Frais de personnel'!J383="","",'Frais de personnel'!J383)</f>
        <v/>
      </c>
      <c r="K384" s="254"/>
      <c r="L384" s="109"/>
      <c r="M384" s="109"/>
      <c r="N384" s="178" t="str">
        <f t="shared" si="30"/>
        <v/>
      </c>
      <c r="O384" s="259" t="str">
        <f t="shared" si="31"/>
        <v/>
      </c>
      <c r="P384" s="264" t="str">
        <f t="shared" si="35"/>
        <v/>
      </c>
      <c r="Q384" s="179" t="str">
        <f t="shared" si="32"/>
        <v/>
      </c>
      <c r="R384" s="266" t="str">
        <f t="shared" si="33"/>
        <v/>
      </c>
      <c r="S384" s="262" t="str">
        <f t="shared" si="34"/>
        <v/>
      </c>
      <c r="T384" s="119"/>
    </row>
    <row r="385" spans="1:20" ht="20.100000000000001" customHeight="1" x14ac:dyDescent="0.25">
      <c r="A385" s="162">
        <v>379</v>
      </c>
      <c r="B385" s="279" t="str">
        <f>IF('Frais de personnel'!B384="","",'Frais de personnel'!B384)</f>
        <v/>
      </c>
      <c r="C385" s="279" t="str">
        <f>IF('Frais de personnel'!C384="","",'Frais de personnel'!C384)</f>
        <v/>
      </c>
      <c r="D385" s="279" t="str">
        <f>IF('Frais de personnel'!D384="","",'Frais de personnel'!D384)</f>
        <v/>
      </c>
      <c r="E385" s="279" t="str">
        <f>IF('Frais de personnel'!E384="","",'Frais de personnel'!E384)</f>
        <v/>
      </c>
      <c r="F385" s="279" t="str">
        <f>IF('Frais de personnel'!F384="","",'Frais de personnel'!F384)</f>
        <v/>
      </c>
      <c r="G385" s="279" t="str">
        <f>IF('Frais de personnel'!G384="","",'Frais de personnel'!G384)</f>
        <v/>
      </c>
      <c r="H385" s="279" t="str">
        <f>IF('Frais de personnel'!H384="","",'Frais de personnel'!H384)</f>
        <v/>
      </c>
      <c r="I385" s="279" t="str">
        <f>IF('Frais de personnel'!I384="","",'Frais de personnel'!I384)</f>
        <v/>
      </c>
      <c r="J385" s="279" t="str">
        <f>IF('Frais de personnel'!J384="","",'Frais de personnel'!J384)</f>
        <v/>
      </c>
      <c r="K385" s="254"/>
      <c r="L385" s="109"/>
      <c r="M385" s="109"/>
      <c r="N385" s="178" t="str">
        <f t="shared" si="30"/>
        <v/>
      </c>
      <c r="O385" s="259" t="str">
        <f t="shared" si="31"/>
        <v/>
      </c>
      <c r="P385" s="264" t="str">
        <f t="shared" si="35"/>
        <v/>
      </c>
      <c r="Q385" s="179" t="str">
        <f t="shared" si="32"/>
        <v/>
      </c>
      <c r="R385" s="266" t="str">
        <f t="shared" si="33"/>
        <v/>
      </c>
      <c r="S385" s="262" t="str">
        <f t="shared" si="34"/>
        <v/>
      </c>
      <c r="T385" s="119"/>
    </row>
    <row r="386" spans="1:20" ht="20.100000000000001" customHeight="1" x14ac:dyDescent="0.25">
      <c r="A386" s="162">
        <v>380</v>
      </c>
      <c r="B386" s="279" t="str">
        <f>IF('Frais de personnel'!B385="","",'Frais de personnel'!B385)</f>
        <v/>
      </c>
      <c r="C386" s="279" t="str">
        <f>IF('Frais de personnel'!C385="","",'Frais de personnel'!C385)</f>
        <v/>
      </c>
      <c r="D386" s="279" t="str">
        <f>IF('Frais de personnel'!D385="","",'Frais de personnel'!D385)</f>
        <v/>
      </c>
      <c r="E386" s="279" t="str">
        <f>IF('Frais de personnel'!E385="","",'Frais de personnel'!E385)</f>
        <v/>
      </c>
      <c r="F386" s="279" t="str">
        <f>IF('Frais de personnel'!F385="","",'Frais de personnel'!F385)</f>
        <v/>
      </c>
      <c r="G386" s="279" t="str">
        <f>IF('Frais de personnel'!G385="","",'Frais de personnel'!G385)</f>
        <v/>
      </c>
      <c r="H386" s="279" t="str">
        <f>IF('Frais de personnel'!H385="","",'Frais de personnel'!H385)</f>
        <v/>
      </c>
      <c r="I386" s="279" t="str">
        <f>IF('Frais de personnel'!I385="","",'Frais de personnel'!I385)</f>
        <v/>
      </c>
      <c r="J386" s="279" t="str">
        <f>IF('Frais de personnel'!J385="","",'Frais de personnel'!J385)</f>
        <v/>
      </c>
      <c r="K386" s="254"/>
      <c r="L386" s="109"/>
      <c r="M386" s="109"/>
      <c r="N386" s="178" t="str">
        <f t="shared" si="30"/>
        <v/>
      </c>
      <c r="O386" s="259" t="str">
        <f t="shared" si="31"/>
        <v/>
      </c>
      <c r="P386" s="264" t="str">
        <f t="shared" si="35"/>
        <v/>
      </c>
      <c r="Q386" s="179" t="str">
        <f t="shared" si="32"/>
        <v/>
      </c>
      <c r="R386" s="266" t="str">
        <f t="shared" si="33"/>
        <v/>
      </c>
      <c r="S386" s="262" t="str">
        <f t="shared" si="34"/>
        <v/>
      </c>
      <c r="T386" s="119"/>
    </row>
    <row r="387" spans="1:20" ht="20.100000000000001" customHeight="1" x14ac:dyDescent="0.25">
      <c r="A387" s="162">
        <v>381</v>
      </c>
      <c r="B387" s="279" t="str">
        <f>IF('Frais de personnel'!B386="","",'Frais de personnel'!B386)</f>
        <v/>
      </c>
      <c r="C387" s="279" t="str">
        <f>IF('Frais de personnel'!C386="","",'Frais de personnel'!C386)</f>
        <v/>
      </c>
      <c r="D387" s="279" t="str">
        <f>IF('Frais de personnel'!D386="","",'Frais de personnel'!D386)</f>
        <v/>
      </c>
      <c r="E387" s="279" t="str">
        <f>IF('Frais de personnel'!E386="","",'Frais de personnel'!E386)</f>
        <v/>
      </c>
      <c r="F387" s="279" t="str">
        <f>IF('Frais de personnel'!F386="","",'Frais de personnel'!F386)</f>
        <v/>
      </c>
      <c r="G387" s="279" t="str">
        <f>IF('Frais de personnel'!G386="","",'Frais de personnel'!G386)</f>
        <v/>
      </c>
      <c r="H387" s="279" t="str">
        <f>IF('Frais de personnel'!H386="","",'Frais de personnel'!H386)</f>
        <v/>
      </c>
      <c r="I387" s="279" t="str">
        <f>IF('Frais de personnel'!I386="","",'Frais de personnel'!I386)</f>
        <v/>
      </c>
      <c r="J387" s="279" t="str">
        <f>IF('Frais de personnel'!J386="","",'Frais de personnel'!J386)</f>
        <v/>
      </c>
      <c r="K387" s="254"/>
      <c r="L387" s="109"/>
      <c r="M387" s="109"/>
      <c r="N387" s="178" t="str">
        <f t="shared" si="30"/>
        <v/>
      </c>
      <c r="O387" s="259" t="str">
        <f t="shared" si="31"/>
        <v/>
      </c>
      <c r="P387" s="264" t="str">
        <f t="shared" si="35"/>
        <v/>
      </c>
      <c r="Q387" s="179" t="str">
        <f t="shared" si="32"/>
        <v/>
      </c>
      <c r="R387" s="266" t="str">
        <f t="shared" si="33"/>
        <v/>
      </c>
      <c r="S387" s="262" t="str">
        <f t="shared" si="34"/>
        <v/>
      </c>
      <c r="T387" s="119"/>
    </row>
    <row r="388" spans="1:20" ht="20.100000000000001" customHeight="1" x14ac:dyDescent="0.25">
      <c r="A388" s="162">
        <v>382</v>
      </c>
      <c r="B388" s="279" t="str">
        <f>IF('Frais de personnel'!B387="","",'Frais de personnel'!B387)</f>
        <v/>
      </c>
      <c r="C388" s="279" t="str">
        <f>IF('Frais de personnel'!C387="","",'Frais de personnel'!C387)</f>
        <v/>
      </c>
      <c r="D388" s="279" t="str">
        <f>IF('Frais de personnel'!D387="","",'Frais de personnel'!D387)</f>
        <v/>
      </c>
      <c r="E388" s="279" t="str">
        <f>IF('Frais de personnel'!E387="","",'Frais de personnel'!E387)</f>
        <v/>
      </c>
      <c r="F388" s="279" t="str">
        <f>IF('Frais de personnel'!F387="","",'Frais de personnel'!F387)</f>
        <v/>
      </c>
      <c r="G388" s="279" t="str">
        <f>IF('Frais de personnel'!G387="","",'Frais de personnel'!G387)</f>
        <v/>
      </c>
      <c r="H388" s="279" t="str">
        <f>IF('Frais de personnel'!H387="","",'Frais de personnel'!H387)</f>
        <v/>
      </c>
      <c r="I388" s="279" t="str">
        <f>IF('Frais de personnel'!I387="","",'Frais de personnel'!I387)</f>
        <v/>
      </c>
      <c r="J388" s="279" t="str">
        <f>IF('Frais de personnel'!J387="","",'Frais de personnel'!J387)</f>
        <v/>
      </c>
      <c r="K388" s="254"/>
      <c r="L388" s="109"/>
      <c r="M388" s="109"/>
      <c r="N388" s="178" t="str">
        <f t="shared" si="30"/>
        <v/>
      </c>
      <c r="O388" s="259" t="str">
        <f t="shared" si="31"/>
        <v/>
      </c>
      <c r="P388" s="264" t="str">
        <f t="shared" si="35"/>
        <v/>
      </c>
      <c r="Q388" s="179" t="str">
        <f t="shared" si="32"/>
        <v/>
      </c>
      <c r="R388" s="266" t="str">
        <f t="shared" si="33"/>
        <v/>
      </c>
      <c r="S388" s="262" t="str">
        <f t="shared" si="34"/>
        <v/>
      </c>
      <c r="T388" s="119"/>
    </row>
    <row r="389" spans="1:20" ht="20.100000000000001" customHeight="1" x14ac:dyDescent="0.25">
      <c r="A389" s="162">
        <v>383</v>
      </c>
      <c r="B389" s="279" t="str">
        <f>IF('Frais de personnel'!B388="","",'Frais de personnel'!B388)</f>
        <v/>
      </c>
      <c r="C389" s="279" t="str">
        <f>IF('Frais de personnel'!C388="","",'Frais de personnel'!C388)</f>
        <v/>
      </c>
      <c r="D389" s="279" t="str">
        <f>IF('Frais de personnel'!D388="","",'Frais de personnel'!D388)</f>
        <v/>
      </c>
      <c r="E389" s="279" t="str">
        <f>IF('Frais de personnel'!E388="","",'Frais de personnel'!E388)</f>
        <v/>
      </c>
      <c r="F389" s="279" t="str">
        <f>IF('Frais de personnel'!F388="","",'Frais de personnel'!F388)</f>
        <v/>
      </c>
      <c r="G389" s="279" t="str">
        <f>IF('Frais de personnel'!G388="","",'Frais de personnel'!G388)</f>
        <v/>
      </c>
      <c r="H389" s="279" t="str">
        <f>IF('Frais de personnel'!H388="","",'Frais de personnel'!H388)</f>
        <v/>
      </c>
      <c r="I389" s="279" t="str">
        <f>IF('Frais de personnel'!I388="","",'Frais de personnel'!I388)</f>
        <v/>
      </c>
      <c r="J389" s="279" t="str">
        <f>IF('Frais de personnel'!J388="","",'Frais de personnel'!J388)</f>
        <v/>
      </c>
      <c r="K389" s="254"/>
      <c r="L389" s="109"/>
      <c r="M389" s="109"/>
      <c r="N389" s="178" t="str">
        <f t="shared" si="30"/>
        <v/>
      </c>
      <c r="O389" s="259" t="str">
        <f t="shared" si="31"/>
        <v/>
      </c>
      <c r="P389" s="264" t="str">
        <f t="shared" si="35"/>
        <v/>
      </c>
      <c r="Q389" s="179" t="str">
        <f t="shared" si="32"/>
        <v/>
      </c>
      <c r="R389" s="266" t="str">
        <f t="shared" si="33"/>
        <v/>
      </c>
      <c r="S389" s="262" t="str">
        <f t="shared" si="34"/>
        <v/>
      </c>
      <c r="T389" s="119"/>
    </row>
    <row r="390" spans="1:20" ht="20.100000000000001" customHeight="1" x14ac:dyDescent="0.25">
      <c r="A390" s="162">
        <v>384</v>
      </c>
      <c r="B390" s="279" t="str">
        <f>IF('Frais de personnel'!B389="","",'Frais de personnel'!B389)</f>
        <v/>
      </c>
      <c r="C390" s="279" t="str">
        <f>IF('Frais de personnel'!C389="","",'Frais de personnel'!C389)</f>
        <v/>
      </c>
      <c r="D390" s="279" t="str">
        <f>IF('Frais de personnel'!D389="","",'Frais de personnel'!D389)</f>
        <v/>
      </c>
      <c r="E390" s="279" t="str">
        <f>IF('Frais de personnel'!E389="","",'Frais de personnel'!E389)</f>
        <v/>
      </c>
      <c r="F390" s="279" t="str">
        <f>IF('Frais de personnel'!F389="","",'Frais de personnel'!F389)</f>
        <v/>
      </c>
      <c r="G390" s="279" t="str">
        <f>IF('Frais de personnel'!G389="","",'Frais de personnel'!G389)</f>
        <v/>
      </c>
      <c r="H390" s="279" t="str">
        <f>IF('Frais de personnel'!H389="","",'Frais de personnel'!H389)</f>
        <v/>
      </c>
      <c r="I390" s="279" t="str">
        <f>IF('Frais de personnel'!I389="","",'Frais de personnel'!I389)</f>
        <v/>
      </c>
      <c r="J390" s="279" t="str">
        <f>IF('Frais de personnel'!J389="","",'Frais de personnel'!J389)</f>
        <v/>
      </c>
      <c r="K390" s="254"/>
      <c r="L390" s="109"/>
      <c r="M390" s="109"/>
      <c r="N390" s="178" t="str">
        <f t="shared" si="30"/>
        <v/>
      </c>
      <c r="O390" s="259" t="str">
        <f t="shared" si="31"/>
        <v/>
      </c>
      <c r="P390" s="264" t="str">
        <f t="shared" si="35"/>
        <v/>
      </c>
      <c r="Q390" s="179" t="str">
        <f t="shared" si="32"/>
        <v/>
      </c>
      <c r="R390" s="266" t="str">
        <f t="shared" si="33"/>
        <v/>
      </c>
      <c r="S390" s="262" t="str">
        <f t="shared" si="34"/>
        <v/>
      </c>
      <c r="T390" s="119"/>
    </row>
    <row r="391" spans="1:20" ht="20.100000000000001" customHeight="1" x14ac:dyDescent="0.25">
      <c r="A391" s="162">
        <v>385</v>
      </c>
      <c r="B391" s="279" t="str">
        <f>IF('Frais de personnel'!B390="","",'Frais de personnel'!B390)</f>
        <v/>
      </c>
      <c r="C391" s="279" t="str">
        <f>IF('Frais de personnel'!C390="","",'Frais de personnel'!C390)</f>
        <v/>
      </c>
      <c r="D391" s="279" t="str">
        <f>IF('Frais de personnel'!D390="","",'Frais de personnel'!D390)</f>
        <v/>
      </c>
      <c r="E391" s="279" t="str">
        <f>IF('Frais de personnel'!E390="","",'Frais de personnel'!E390)</f>
        <v/>
      </c>
      <c r="F391" s="279" t="str">
        <f>IF('Frais de personnel'!F390="","",'Frais de personnel'!F390)</f>
        <v/>
      </c>
      <c r="G391" s="279" t="str">
        <f>IF('Frais de personnel'!G390="","",'Frais de personnel'!G390)</f>
        <v/>
      </c>
      <c r="H391" s="279" t="str">
        <f>IF('Frais de personnel'!H390="","",'Frais de personnel'!H390)</f>
        <v/>
      </c>
      <c r="I391" s="279" t="str">
        <f>IF('Frais de personnel'!I390="","",'Frais de personnel'!I390)</f>
        <v/>
      </c>
      <c r="J391" s="279" t="str">
        <f>IF('Frais de personnel'!J390="","",'Frais de personnel'!J390)</f>
        <v/>
      </c>
      <c r="K391" s="254"/>
      <c r="L391" s="109"/>
      <c r="M391" s="109"/>
      <c r="N391" s="178" t="str">
        <f t="shared" ref="N391:N454" si="36">IF($E391="","",IF(OR(($K391=0),($L391=0)),0,$K391/$L391*$M391))</f>
        <v/>
      </c>
      <c r="O391" s="259" t="str">
        <f t="shared" ref="O391:O454" si="37">IF($J391="","",IF($N391&gt;$J391,"Le montant éligible ne peut etre supérieur au montant présenté",""))</f>
        <v/>
      </c>
      <c r="P391" s="264" t="str">
        <f t="shared" si="35"/>
        <v/>
      </c>
      <c r="Q391" s="179" t="str">
        <f t="shared" ref="Q391:Q454" si="38">IF(M391="","",IF(E391="Salaire_chercheur",MIN(140000/1607*M391,140000),IF(E391="Salaire_directeur",MIN(110000/1607*M391,110000),IF(E391="Salaire_ingénieur",MIN(80000/1607*M391,80000),IF(E391="Salaire_technicien",MIN(60000/1607*M391,60000),"")))))</f>
        <v/>
      </c>
      <c r="R391" s="266" t="str">
        <f t="shared" ref="R391:R454" si="39">IF(MIN(P391,Q391)=0,"",MIN(P391,Q391))</f>
        <v/>
      </c>
      <c r="S391" s="262" t="str">
        <f t="shared" ref="S391:S454" si="40">IF($R391 &gt; $P391, "Le montant éligible retenu ne peut pas être supérieur au montant raisonnable",IF($R391 &gt; $Q391, "Le montant éligible retenu ne peut pas être supérieur au montant du plafond", ""))</f>
        <v/>
      </c>
      <c r="T391" s="119"/>
    </row>
    <row r="392" spans="1:20" ht="20.100000000000001" customHeight="1" x14ac:dyDescent="0.25">
      <c r="A392" s="162">
        <v>386</v>
      </c>
      <c r="B392" s="279" t="str">
        <f>IF('Frais de personnel'!B391="","",'Frais de personnel'!B391)</f>
        <v/>
      </c>
      <c r="C392" s="279" t="str">
        <f>IF('Frais de personnel'!C391="","",'Frais de personnel'!C391)</f>
        <v/>
      </c>
      <c r="D392" s="279" t="str">
        <f>IF('Frais de personnel'!D391="","",'Frais de personnel'!D391)</f>
        <v/>
      </c>
      <c r="E392" s="279" t="str">
        <f>IF('Frais de personnel'!E391="","",'Frais de personnel'!E391)</f>
        <v/>
      </c>
      <c r="F392" s="279" t="str">
        <f>IF('Frais de personnel'!F391="","",'Frais de personnel'!F391)</f>
        <v/>
      </c>
      <c r="G392" s="279" t="str">
        <f>IF('Frais de personnel'!G391="","",'Frais de personnel'!G391)</f>
        <v/>
      </c>
      <c r="H392" s="279" t="str">
        <f>IF('Frais de personnel'!H391="","",'Frais de personnel'!H391)</f>
        <v/>
      </c>
      <c r="I392" s="279" t="str">
        <f>IF('Frais de personnel'!I391="","",'Frais de personnel'!I391)</f>
        <v/>
      </c>
      <c r="J392" s="279" t="str">
        <f>IF('Frais de personnel'!J391="","",'Frais de personnel'!J391)</f>
        <v/>
      </c>
      <c r="K392" s="254"/>
      <c r="L392" s="109"/>
      <c r="M392" s="109"/>
      <c r="N392" s="178" t="str">
        <f t="shared" si="36"/>
        <v/>
      </c>
      <c r="O392" s="259" t="str">
        <f t="shared" si="37"/>
        <v/>
      </c>
      <c r="P392" s="264" t="str">
        <f t="shared" ref="P392:P455" si="41">IF(OR(N392=0, ISBLANK(N392)), "", N392)</f>
        <v/>
      </c>
      <c r="Q392" s="179" t="str">
        <f t="shared" si="38"/>
        <v/>
      </c>
      <c r="R392" s="266" t="str">
        <f t="shared" si="39"/>
        <v/>
      </c>
      <c r="S392" s="262" t="str">
        <f t="shared" si="40"/>
        <v/>
      </c>
      <c r="T392" s="119"/>
    </row>
    <row r="393" spans="1:20" ht="20.100000000000001" customHeight="1" x14ac:dyDescent="0.25">
      <c r="A393" s="162">
        <v>387</v>
      </c>
      <c r="B393" s="279" t="str">
        <f>IF('Frais de personnel'!B392="","",'Frais de personnel'!B392)</f>
        <v/>
      </c>
      <c r="C393" s="279" t="str">
        <f>IF('Frais de personnel'!C392="","",'Frais de personnel'!C392)</f>
        <v/>
      </c>
      <c r="D393" s="279" t="str">
        <f>IF('Frais de personnel'!D392="","",'Frais de personnel'!D392)</f>
        <v/>
      </c>
      <c r="E393" s="279" t="str">
        <f>IF('Frais de personnel'!E392="","",'Frais de personnel'!E392)</f>
        <v/>
      </c>
      <c r="F393" s="279" t="str">
        <f>IF('Frais de personnel'!F392="","",'Frais de personnel'!F392)</f>
        <v/>
      </c>
      <c r="G393" s="279" t="str">
        <f>IF('Frais de personnel'!G392="","",'Frais de personnel'!G392)</f>
        <v/>
      </c>
      <c r="H393" s="279" t="str">
        <f>IF('Frais de personnel'!H392="","",'Frais de personnel'!H392)</f>
        <v/>
      </c>
      <c r="I393" s="279" t="str">
        <f>IF('Frais de personnel'!I392="","",'Frais de personnel'!I392)</f>
        <v/>
      </c>
      <c r="J393" s="279" t="str">
        <f>IF('Frais de personnel'!J392="","",'Frais de personnel'!J392)</f>
        <v/>
      </c>
      <c r="K393" s="254"/>
      <c r="L393" s="109"/>
      <c r="M393" s="109"/>
      <c r="N393" s="178" t="str">
        <f t="shared" si="36"/>
        <v/>
      </c>
      <c r="O393" s="259" t="str">
        <f t="shared" si="37"/>
        <v/>
      </c>
      <c r="P393" s="264" t="str">
        <f t="shared" si="41"/>
        <v/>
      </c>
      <c r="Q393" s="179" t="str">
        <f t="shared" si="38"/>
        <v/>
      </c>
      <c r="R393" s="266" t="str">
        <f t="shared" si="39"/>
        <v/>
      </c>
      <c r="S393" s="262" t="str">
        <f t="shared" si="40"/>
        <v/>
      </c>
      <c r="T393" s="119"/>
    </row>
    <row r="394" spans="1:20" ht="20.100000000000001" customHeight="1" x14ac:dyDescent="0.25">
      <c r="A394" s="162">
        <v>388</v>
      </c>
      <c r="B394" s="279" t="str">
        <f>IF('Frais de personnel'!B393="","",'Frais de personnel'!B393)</f>
        <v/>
      </c>
      <c r="C394" s="279" t="str">
        <f>IF('Frais de personnel'!C393="","",'Frais de personnel'!C393)</f>
        <v/>
      </c>
      <c r="D394" s="279" t="str">
        <f>IF('Frais de personnel'!D393="","",'Frais de personnel'!D393)</f>
        <v/>
      </c>
      <c r="E394" s="279" t="str">
        <f>IF('Frais de personnel'!E393="","",'Frais de personnel'!E393)</f>
        <v/>
      </c>
      <c r="F394" s="279" t="str">
        <f>IF('Frais de personnel'!F393="","",'Frais de personnel'!F393)</f>
        <v/>
      </c>
      <c r="G394" s="279" t="str">
        <f>IF('Frais de personnel'!G393="","",'Frais de personnel'!G393)</f>
        <v/>
      </c>
      <c r="H394" s="279" t="str">
        <f>IF('Frais de personnel'!H393="","",'Frais de personnel'!H393)</f>
        <v/>
      </c>
      <c r="I394" s="279" t="str">
        <f>IF('Frais de personnel'!I393="","",'Frais de personnel'!I393)</f>
        <v/>
      </c>
      <c r="J394" s="279" t="str">
        <f>IF('Frais de personnel'!J393="","",'Frais de personnel'!J393)</f>
        <v/>
      </c>
      <c r="K394" s="254"/>
      <c r="L394" s="109"/>
      <c r="M394" s="109"/>
      <c r="N394" s="178" t="str">
        <f t="shared" si="36"/>
        <v/>
      </c>
      <c r="O394" s="259" t="str">
        <f t="shared" si="37"/>
        <v/>
      </c>
      <c r="P394" s="264" t="str">
        <f t="shared" si="41"/>
        <v/>
      </c>
      <c r="Q394" s="179" t="str">
        <f t="shared" si="38"/>
        <v/>
      </c>
      <c r="R394" s="266" t="str">
        <f t="shared" si="39"/>
        <v/>
      </c>
      <c r="S394" s="262" t="str">
        <f t="shared" si="40"/>
        <v/>
      </c>
      <c r="T394" s="119"/>
    </row>
    <row r="395" spans="1:20" ht="20.100000000000001" customHeight="1" x14ac:dyDescent="0.25">
      <c r="A395" s="162">
        <v>389</v>
      </c>
      <c r="B395" s="279" t="str">
        <f>IF('Frais de personnel'!B394="","",'Frais de personnel'!B394)</f>
        <v/>
      </c>
      <c r="C395" s="279" t="str">
        <f>IF('Frais de personnel'!C394="","",'Frais de personnel'!C394)</f>
        <v/>
      </c>
      <c r="D395" s="279" t="str">
        <f>IF('Frais de personnel'!D394="","",'Frais de personnel'!D394)</f>
        <v/>
      </c>
      <c r="E395" s="279" t="str">
        <f>IF('Frais de personnel'!E394="","",'Frais de personnel'!E394)</f>
        <v/>
      </c>
      <c r="F395" s="279" t="str">
        <f>IF('Frais de personnel'!F394="","",'Frais de personnel'!F394)</f>
        <v/>
      </c>
      <c r="G395" s="279" t="str">
        <f>IF('Frais de personnel'!G394="","",'Frais de personnel'!G394)</f>
        <v/>
      </c>
      <c r="H395" s="279" t="str">
        <f>IF('Frais de personnel'!H394="","",'Frais de personnel'!H394)</f>
        <v/>
      </c>
      <c r="I395" s="279" t="str">
        <f>IF('Frais de personnel'!I394="","",'Frais de personnel'!I394)</f>
        <v/>
      </c>
      <c r="J395" s="279" t="str">
        <f>IF('Frais de personnel'!J394="","",'Frais de personnel'!J394)</f>
        <v/>
      </c>
      <c r="K395" s="254"/>
      <c r="L395" s="109"/>
      <c r="M395" s="109"/>
      <c r="N395" s="178" t="str">
        <f t="shared" si="36"/>
        <v/>
      </c>
      <c r="O395" s="259" t="str">
        <f t="shared" si="37"/>
        <v/>
      </c>
      <c r="P395" s="264" t="str">
        <f t="shared" si="41"/>
        <v/>
      </c>
      <c r="Q395" s="179" t="str">
        <f t="shared" si="38"/>
        <v/>
      </c>
      <c r="R395" s="266" t="str">
        <f t="shared" si="39"/>
        <v/>
      </c>
      <c r="S395" s="262" t="str">
        <f t="shared" si="40"/>
        <v/>
      </c>
      <c r="T395" s="119"/>
    </row>
    <row r="396" spans="1:20" ht="20.100000000000001" customHeight="1" x14ac:dyDescent="0.25">
      <c r="A396" s="162">
        <v>390</v>
      </c>
      <c r="B396" s="279" t="str">
        <f>IF('Frais de personnel'!B395="","",'Frais de personnel'!B395)</f>
        <v/>
      </c>
      <c r="C396" s="279" t="str">
        <f>IF('Frais de personnel'!C395="","",'Frais de personnel'!C395)</f>
        <v/>
      </c>
      <c r="D396" s="279" t="str">
        <f>IF('Frais de personnel'!D395="","",'Frais de personnel'!D395)</f>
        <v/>
      </c>
      <c r="E396" s="279" t="str">
        <f>IF('Frais de personnel'!E395="","",'Frais de personnel'!E395)</f>
        <v/>
      </c>
      <c r="F396" s="279" t="str">
        <f>IF('Frais de personnel'!F395="","",'Frais de personnel'!F395)</f>
        <v/>
      </c>
      <c r="G396" s="279" t="str">
        <f>IF('Frais de personnel'!G395="","",'Frais de personnel'!G395)</f>
        <v/>
      </c>
      <c r="H396" s="279" t="str">
        <f>IF('Frais de personnel'!H395="","",'Frais de personnel'!H395)</f>
        <v/>
      </c>
      <c r="I396" s="279" t="str">
        <f>IF('Frais de personnel'!I395="","",'Frais de personnel'!I395)</f>
        <v/>
      </c>
      <c r="J396" s="279" t="str">
        <f>IF('Frais de personnel'!J395="","",'Frais de personnel'!J395)</f>
        <v/>
      </c>
      <c r="K396" s="254"/>
      <c r="L396" s="109"/>
      <c r="M396" s="109"/>
      <c r="N396" s="178" t="str">
        <f t="shared" si="36"/>
        <v/>
      </c>
      <c r="O396" s="259" t="str">
        <f t="shared" si="37"/>
        <v/>
      </c>
      <c r="P396" s="264" t="str">
        <f t="shared" si="41"/>
        <v/>
      </c>
      <c r="Q396" s="179" t="str">
        <f t="shared" si="38"/>
        <v/>
      </c>
      <c r="R396" s="266" t="str">
        <f t="shared" si="39"/>
        <v/>
      </c>
      <c r="S396" s="262" t="str">
        <f t="shared" si="40"/>
        <v/>
      </c>
      <c r="T396" s="119"/>
    </row>
    <row r="397" spans="1:20" ht="20.100000000000001" customHeight="1" x14ac:dyDescent="0.25">
      <c r="A397" s="162">
        <v>391</v>
      </c>
      <c r="B397" s="279" t="str">
        <f>IF('Frais de personnel'!B396="","",'Frais de personnel'!B396)</f>
        <v/>
      </c>
      <c r="C397" s="279" t="str">
        <f>IF('Frais de personnel'!C396="","",'Frais de personnel'!C396)</f>
        <v/>
      </c>
      <c r="D397" s="279" t="str">
        <f>IF('Frais de personnel'!D396="","",'Frais de personnel'!D396)</f>
        <v/>
      </c>
      <c r="E397" s="279" t="str">
        <f>IF('Frais de personnel'!E396="","",'Frais de personnel'!E396)</f>
        <v/>
      </c>
      <c r="F397" s="279" t="str">
        <f>IF('Frais de personnel'!F396="","",'Frais de personnel'!F396)</f>
        <v/>
      </c>
      <c r="G397" s="279" t="str">
        <f>IF('Frais de personnel'!G396="","",'Frais de personnel'!G396)</f>
        <v/>
      </c>
      <c r="H397" s="279" t="str">
        <f>IF('Frais de personnel'!H396="","",'Frais de personnel'!H396)</f>
        <v/>
      </c>
      <c r="I397" s="279" t="str">
        <f>IF('Frais de personnel'!I396="","",'Frais de personnel'!I396)</f>
        <v/>
      </c>
      <c r="J397" s="279" t="str">
        <f>IF('Frais de personnel'!J396="","",'Frais de personnel'!J396)</f>
        <v/>
      </c>
      <c r="K397" s="254"/>
      <c r="L397" s="109"/>
      <c r="M397" s="109"/>
      <c r="N397" s="178" t="str">
        <f t="shared" si="36"/>
        <v/>
      </c>
      <c r="O397" s="259" t="str">
        <f t="shared" si="37"/>
        <v/>
      </c>
      <c r="P397" s="264" t="str">
        <f t="shared" si="41"/>
        <v/>
      </c>
      <c r="Q397" s="179" t="str">
        <f t="shared" si="38"/>
        <v/>
      </c>
      <c r="R397" s="266" t="str">
        <f t="shared" si="39"/>
        <v/>
      </c>
      <c r="S397" s="262" t="str">
        <f t="shared" si="40"/>
        <v/>
      </c>
      <c r="T397" s="119"/>
    </row>
    <row r="398" spans="1:20" ht="20.100000000000001" customHeight="1" x14ac:dyDescent="0.25">
      <c r="A398" s="162">
        <v>392</v>
      </c>
      <c r="B398" s="279" t="str">
        <f>IF('Frais de personnel'!B397="","",'Frais de personnel'!B397)</f>
        <v/>
      </c>
      <c r="C398" s="279" t="str">
        <f>IF('Frais de personnel'!C397="","",'Frais de personnel'!C397)</f>
        <v/>
      </c>
      <c r="D398" s="279" t="str">
        <f>IF('Frais de personnel'!D397="","",'Frais de personnel'!D397)</f>
        <v/>
      </c>
      <c r="E398" s="279" t="str">
        <f>IF('Frais de personnel'!E397="","",'Frais de personnel'!E397)</f>
        <v/>
      </c>
      <c r="F398" s="279" t="str">
        <f>IF('Frais de personnel'!F397="","",'Frais de personnel'!F397)</f>
        <v/>
      </c>
      <c r="G398" s="279" t="str">
        <f>IF('Frais de personnel'!G397="","",'Frais de personnel'!G397)</f>
        <v/>
      </c>
      <c r="H398" s="279" t="str">
        <f>IF('Frais de personnel'!H397="","",'Frais de personnel'!H397)</f>
        <v/>
      </c>
      <c r="I398" s="279" t="str">
        <f>IF('Frais de personnel'!I397="","",'Frais de personnel'!I397)</f>
        <v/>
      </c>
      <c r="J398" s="279" t="str">
        <f>IF('Frais de personnel'!J397="","",'Frais de personnel'!J397)</f>
        <v/>
      </c>
      <c r="K398" s="254"/>
      <c r="L398" s="109"/>
      <c r="M398" s="109"/>
      <c r="N398" s="178" t="str">
        <f t="shared" si="36"/>
        <v/>
      </c>
      <c r="O398" s="259" t="str">
        <f t="shared" si="37"/>
        <v/>
      </c>
      <c r="P398" s="264" t="str">
        <f t="shared" si="41"/>
        <v/>
      </c>
      <c r="Q398" s="179" t="str">
        <f t="shared" si="38"/>
        <v/>
      </c>
      <c r="R398" s="266" t="str">
        <f t="shared" si="39"/>
        <v/>
      </c>
      <c r="S398" s="262" t="str">
        <f t="shared" si="40"/>
        <v/>
      </c>
      <c r="T398" s="119"/>
    </row>
    <row r="399" spans="1:20" ht="20.100000000000001" customHeight="1" x14ac:dyDescent="0.25">
      <c r="A399" s="162">
        <v>393</v>
      </c>
      <c r="B399" s="279" t="str">
        <f>IF('Frais de personnel'!B398="","",'Frais de personnel'!B398)</f>
        <v/>
      </c>
      <c r="C399" s="279" t="str">
        <f>IF('Frais de personnel'!C398="","",'Frais de personnel'!C398)</f>
        <v/>
      </c>
      <c r="D399" s="279" t="str">
        <f>IF('Frais de personnel'!D398="","",'Frais de personnel'!D398)</f>
        <v/>
      </c>
      <c r="E399" s="279" t="str">
        <f>IF('Frais de personnel'!E398="","",'Frais de personnel'!E398)</f>
        <v/>
      </c>
      <c r="F399" s="279" t="str">
        <f>IF('Frais de personnel'!F398="","",'Frais de personnel'!F398)</f>
        <v/>
      </c>
      <c r="G399" s="279" t="str">
        <f>IF('Frais de personnel'!G398="","",'Frais de personnel'!G398)</f>
        <v/>
      </c>
      <c r="H399" s="279" t="str">
        <f>IF('Frais de personnel'!H398="","",'Frais de personnel'!H398)</f>
        <v/>
      </c>
      <c r="I399" s="279" t="str">
        <f>IF('Frais de personnel'!I398="","",'Frais de personnel'!I398)</f>
        <v/>
      </c>
      <c r="J399" s="279" t="str">
        <f>IF('Frais de personnel'!J398="","",'Frais de personnel'!J398)</f>
        <v/>
      </c>
      <c r="K399" s="254"/>
      <c r="L399" s="109"/>
      <c r="M399" s="109"/>
      <c r="N399" s="178" t="str">
        <f t="shared" si="36"/>
        <v/>
      </c>
      <c r="O399" s="259" t="str">
        <f t="shared" si="37"/>
        <v/>
      </c>
      <c r="P399" s="264" t="str">
        <f t="shared" si="41"/>
        <v/>
      </c>
      <c r="Q399" s="179" t="str">
        <f t="shared" si="38"/>
        <v/>
      </c>
      <c r="R399" s="266" t="str">
        <f t="shared" si="39"/>
        <v/>
      </c>
      <c r="S399" s="262" t="str">
        <f t="shared" si="40"/>
        <v/>
      </c>
      <c r="T399" s="119"/>
    </row>
    <row r="400" spans="1:20" ht="20.100000000000001" customHeight="1" x14ac:dyDescent="0.25">
      <c r="A400" s="162">
        <v>394</v>
      </c>
      <c r="B400" s="279" t="str">
        <f>IF('Frais de personnel'!B399="","",'Frais de personnel'!B399)</f>
        <v/>
      </c>
      <c r="C400" s="279" t="str">
        <f>IF('Frais de personnel'!C399="","",'Frais de personnel'!C399)</f>
        <v/>
      </c>
      <c r="D400" s="279" t="str">
        <f>IF('Frais de personnel'!D399="","",'Frais de personnel'!D399)</f>
        <v/>
      </c>
      <c r="E400" s="279" t="str">
        <f>IF('Frais de personnel'!E399="","",'Frais de personnel'!E399)</f>
        <v/>
      </c>
      <c r="F400" s="279" t="str">
        <f>IF('Frais de personnel'!F399="","",'Frais de personnel'!F399)</f>
        <v/>
      </c>
      <c r="G400" s="279" t="str">
        <f>IF('Frais de personnel'!G399="","",'Frais de personnel'!G399)</f>
        <v/>
      </c>
      <c r="H400" s="279" t="str">
        <f>IF('Frais de personnel'!H399="","",'Frais de personnel'!H399)</f>
        <v/>
      </c>
      <c r="I400" s="279" t="str">
        <f>IF('Frais de personnel'!I399="","",'Frais de personnel'!I399)</f>
        <v/>
      </c>
      <c r="J400" s="279" t="str">
        <f>IF('Frais de personnel'!J399="","",'Frais de personnel'!J399)</f>
        <v/>
      </c>
      <c r="K400" s="254"/>
      <c r="L400" s="109"/>
      <c r="M400" s="109"/>
      <c r="N400" s="178" t="str">
        <f t="shared" si="36"/>
        <v/>
      </c>
      <c r="O400" s="259" t="str">
        <f t="shared" si="37"/>
        <v/>
      </c>
      <c r="P400" s="264" t="str">
        <f t="shared" si="41"/>
        <v/>
      </c>
      <c r="Q400" s="179" t="str">
        <f t="shared" si="38"/>
        <v/>
      </c>
      <c r="R400" s="266" t="str">
        <f t="shared" si="39"/>
        <v/>
      </c>
      <c r="S400" s="262" t="str">
        <f t="shared" si="40"/>
        <v/>
      </c>
      <c r="T400" s="119"/>
    </row>
    <row r="401" spans="1:20" ht="20.100000000000001" customHeight="1" x14ac:dyDescent="0.25">
      <c r="A401" s="162">
        <v>395</v>
      </c>
      <c r="B401" s="279" t="str">
        <f>IF('Frais de personnel'!B400="","",'Frais de personnel'!B400)</f>
        <v/>
      </c>
      <c r="C401" s="279" t="str">
        <f>IF('Frais de personnel'!C400="","",'Frais de personnel'!C400)</f>
        <v/>
      </c>
      <c r="D401" s="279" t="str">
        <f>IF('Frais de personnel'!D400="","",'Frais de personnel'!D400)</f>
        <v/>
      </c>
      <c r="E401" s="279" t="str">
        <f>IF('Frais de personnel'!E400="","",'Frais de personnel'!E400)</f>
        <v/>
      </c>
      <c r="F401" s="279" t="str">
        <f>IF('Frais de personnel'!F400="","",'Frais de personnel'!F400)</f>
        <v/>
      </c>
      <c r="G401" s="279" t="str">
        <f>IF('Frais de personnel'!G400="","",'Frais de personnel'!G400)</f>
        <v/>
      </c>
      <c r="H401" s="279" t="str">
        <f>IF('Frais de personnel'!H400="","",'Frais de personnel'!H400)</f>
        <v/>
      </c>
      <c r="I401" s="279" t="str">
        <f>IF('Frais de personnel'!I400="","",'Frais de personnel'!I400)</f>
        <v/>
      </c>
      <c r="J401" s="279" t="str">
        <f>IF('Frais de personnel'!J400="","",'Frais de personnel'!J400)</f>
        <v/>
      </c>
      <c r="K401" s="254"/>
      <c r="L401" s="109"/>
      <c r="M401" s="109"/>
      <c r="N401" s="178" t="str">
        <f t="shared" si="36"/>
        <v/>
      </c>
      <c r="O401" s="259" t="str">
        <f t="shared" si="37"/>
        <v/>
      </c>
      <c r="P401" s="264" t="str">
        <f t="shared" si="41"/>
        <v/>
      </c>
      <c r="Q401" s="179" t="str">
        <f t="shared" si="38"/>
        <v/>
      </c>
      <c r="R401" s="266" t="str">
        <f t="shared" si="39"/>
        <v/>
      </c>
      <c r="S401" s="262" t="str">
        <f t="shared" si="40"/>
        <v/>
      </c>
      <c r="T401" s="119"/>
    </row>
    <row r="402" spans="1:20" ht="20.100000000000001" customHeight="1" x14ac:dyDescent="0.25">
      <c r="A402" s="162">
        <v>396</v>
      </c>
      <c r="B402" s="279" t="str">
        <f>IF('Frais de personnel'!B401="","",'Frais de personnel'!B401)</f>
        <v/>
      </c>
      <c r="C402" s="279" t="str">
        <f>IF('Frais de personnel'!C401="","",'Frais de personnel'!C401)</f>
        <v/>
      </c>
      <c r="D402" s="279" t="str">
        <f>IF('Frais de personnel'!D401="","",'Frais de personnel'!D401)</f>
        <v/>
      </c>
      <c r="E402" s="279" t="str">
        <f>IF('Frais de personnel'!E401="","",'Frais de personnel'!E401)</f>
        <v/>
      </c>
      <c r="F402" s="279" t="str">
        <f>IF('Frais de personnel'!F401="","",'Frais de personnel'!F401)</f>
        <v/>
      </c>
      <c r="G402" s="279" t="str">
        <f>IF('Frais de personnel'!G401="","",'Frais de personnel'!G401)</f>
        <v/>
      </c>
      <c r="H402" s="279" t="str">
        <f>IF('Frais de personnel'!H401="","",'Frais de personnel'!H401)</f>
        <v/>
      </c>
      <c r="I402" s="279" t="str">
        <f>IF('Frais de personnel'!I401="","",'Frais de personnel'!I401)</f>
        <v/>
      </c>
      <c r="J402" s="279" t="str">
        <f>IF('Frais de personnel'!J401="","",'Frais de personnel'!J401)</f>
        <v/>
      </c>
      <c r="K402" s="254"/>
      <c r="L402" s="109"/>
      <c r="M402" s="109"/>
      <c r="N402" s="178" t="str">
        <f t="shared" si="36"/>
        <v/>
      </c>
      <c r="O402" s="259" t="str">
        <f t="shared" si="37"/>
        <v/>
      </c>
      <c r="P402" s="264" t="str">
        <f t="shared" si="41"/>
        <v/>
      </c>
      <c r="Q402" s="179" t="str">
        <f t="shared" si="38"/>
        <v/>
      </c>
      <c r="R402" s="266" t="str">
        <f t="shared" si="39"/>
        <v/>
      </c>
      <c r="S402" s="262" t="str">
        <f t="shared" si="40"/>
        <v/>
      </c>
      <c r="T402" s="119"/>
    </row>
    <row r="403" spans="1:20" ht="20.100000000000001" customHeight="1" x14ac:dyDescent="0.25">
      <c r="A403" s="162">
        <v>397</v>
      </c>
      <c r="B403" s="279" t="str">
        <f>IF('Frais de personnel'!B402="","",'Frais de personnel'!B402)</f>
        <v/>
      </c>
      <c r="C403" s="279" t="str">
        <f>IF('Frais de personnel'!C402="","",'Frais de personnel'!C402)</f>
        <v/>
      </c>
      <c r="D403" s="279" t="str">
        <f>IF('Frais de personnel'!D402="","",'Frais de personnel'!D402)</f>
        <v/>
      </c>
      <c r="E403" s="279" t="str">
        <f>IF('Frais de personnel'!E402="","",'Frais de personnel'!E402)</f>
        <v/>
      </c>
      <c r="F403" s="279" t="str">
        <f>IF('Frais de personnel'!F402="","",'Frais de personnel'!F402)</f>
        <v/>
      </c>
      <c r="G403" s="279" t="str">
        <f>IF('Frais de personnel'!G402="","",'Frais de personnel'!G402)</f>
        <v/>
      </c>
      <c r="H403" s="279" t="str">
        <f>IF('Frais de personnel'!H402="","",'Frais de personnel'!H402)</f>
        <v/>
      </c>
      <c r="I403" s="279" t="str">
        <f>IF('Frais de personnel'!I402="","",'Frais de personnel'!I402)</f>
        <v/>
      </c>
      <c r="J403" s="279" t="str">
        <f>IF('Frais de personnel'!J402="","",'Frais de personnel'!J402)</f>
        <v/>
      </c>
      <c r="K403" s="254"/>
      <c r="L403" s="109"/>
      <c r="M403" s="109"/>
      <c r="N403" s="178" t="str">
        <f t="shared" si="36"/>
        <v/>
      </c>
      <c r="O403" s="259" t="str">
        <f t="shared" si="37"/>
        <v/>
      </c>
      <c r="P403" s="264" t="str">
        <f t="shared" si="41"/>
        <v/>
      </c>
      <c r="Q403" s="179" t="str">
        <f t="shared" si="38"/>
        <v/>
      </c>
      <c r="R403" s="266" t="str">
        <f t="shared" si="39"/>
        <v/>
      </c>
      <c r="S403" s="262" t="str">
        <f t="shared" si="40"/>
        <v/>
      </c>
      <c r="T403" s="119"/>
    </row>
    <row r="404" spans="1:20" ht="20.100000000000001" customHeight="1" x14ac:dyDescent="0.25">
      <c r="A404" s="162">
        <v>398</v>
      </c>
      <c r="B404" s="279" t="str">
        <f>IF('Frais de personnel'!B403="","",'Frais de personnel'!B403)</f>
        <v/>
      </c>
      <c r="C404" s="279" t="str">
        <f>IF('Frais de personnel'!C403="","",'Frais de personnel'!C403)</f>
        <v/>
      </c>
      <c r="D404" s="279" t="str">
        <f>IF('Frais de personnel'!D403="","",'Frais de personnel'!D403)</f>
        <v/>
      </c>
      <c r="E404" s="279" t="str">
        <f>IF('Frais de personnel'!E403="","",'Frais de personnel'!E403)</f>
        <v/>
      </c>
      <c r="F404" s="279" t="str">
        <f>IF('Frais de personnel'!F403="","",'Frais de personnel'!F403)</f>
        <v/>
      </c>
      <c r="G404" s="279" t="str">
        <f>IF('Frais de personnel'!G403="","",'Frais de personnel'!G403)</f>
        <v/>
      </c>
      <c r="H404" s="279" t="str">
        <f>IF('Frais de personnel'!H403="","",'Frais de personnel'!H403)</f>
        <v/>
      </c>
      <c r="I404" s="279" t="str">
        <f>IF('Frais de personnel'!I403="","",'Frais de personnel'!I403)</f>
        <v/>
      </c>
      <c r="J404" s="279" t="str">
        <f>IF('Frais de personnel'!J403="","",'Frais de personnel'!J403)</f>
        <v/>
      </c>
      <c r="K404" s="254"/>
      <c r="L404" s="109"/>
      <c r="M404" s="109"/>
      <c r="N404" s="178" t="str">
        <f t="shared" si="36"/>
        <v/>
      </c>
      <c r="O404" s="259" t="str">
        <f t="shared" si="37"/>
        <v/>
      </c>
      <c r="P404" s="264" t="str">
        <f t="shared" si="41"/>
        <v/>
      </c>
      <c r="Q404" s="179" t="str">
        <f t="shared" si="38"/>
        <v/>
      </c>
      <c r="R404" s="266" t="str">
        <f t="shared" si="39"/>
        <v/>
      </c>
      <c r="S404" s="262" t="str">
        <f t="shared" si="40"/>
        <v/>
      </c>
      <c r="T404" s="119"/>
    </row>
    <row r="405" spans="1:20" ht="20.100000000000001" customHeight="1" x14ac:dyDescent="0.25">
      <c r="A405" s="162">
        <v>399</v>
      </c>
      <c r="B405" s="279" t="str">
        <f>IF('Frais de personnel'!B404="","",'Frais de personnel'!B404)</f>
        <v/>
      </c>
      <c r="C405" s="279" t="str">
        <f>IF('Frais de personnel'!C404="","",'Frais de personnel'!C404)</f>
        <v/>
      </c>
      <c r="D405" s="279" t="str">
        <f>IF('Frais de personnel'!D404="","",'Frais de personnel'!D404)</f>
        <v/>
      </c>
      <c r="E405" s="279" t="str">
        <f>IF('Frais de personnel'!E404="","",'Frais de personnel'!E404)</f>
        <v/>
      </c>
      <c r="F405" s="279" t="str">
        <f>IF('Frais de personnel'!F404="","",'Frais de personnel'!F404)</f>
        <v/>
      </c>
      <c r="G405" s="279" t="str">
        <f>IF('Frais de personnel'!G404="","",'Frais de personnel'!G404)</f>
        <v/>
      </c>
      <c r="H405" s="279" t="str">
        <f>IF('Frais de personnel'!H404="","",'Frais de personnel'!H404)</f>
        <v/>
      </c>
      <c r="I405" s="279" t="str">
        <f>IF('Frais de personnel'!I404="","",'Frais de personnel'!I404)</f>
        <v/>
      </c>
      <c r="J405" s="279" t="str">
        <f>IF('Frais de personnel'!J404="","",'Frais de personnel'!J404)</f>
        <v/>
      </c>
      <c r="K405" s="254"/>
      <c r="L405" s="109"/>
      <c r="M405" s="109"/>
      <c r="N405" s="178" t="str">
        <f t="shared" si="36"/>
        <v/>
      </c>
      <c r="O405" s="259" t="str">
        <f t="shared" si="37"/>
        <v/>
      </c>
      <c r="P405" s="264" t="str">
        <f t="shared" si="41"/>
        <v/>
      </c>
      <c r="Q405" s="179" t="str">
        <f t="shared" si="38"/>
        <v/>
      </c>
      <c r="R405" s="266" t="str">
        <f t="shared" si="39"/>
        <v/>
      </c>
      <c r="S405" s="262" t="str">
        <f t="shared" si="40"/>
        <v/>
      </c>
      <c r="T405" s="119"/>
    </row>
    <row r="406" spans="1:20" ht="20.100000000000001" customHeight="1" x14ac:dyDescent="0.25">
      <c r="A406" s="162">
        <v>400</v>
      </c>
      <c r="B406" s="279" t="str">
        <f>IF('Frais de personnel'!B405="","",'Frais de personnel'!B405)</f>
        <v/>
      </c>
      <c r="C406" s="279" t="str">
        <f>IF('Frais de personnel'!C405="","",'Frais de personnel'!C405)</f>
        <v/>
      </c>
      <c r="D406" s="279" t="str">
        <f>IF('Frais de personnel'!D405="","",'Frais de personnel'!D405)</f>
        <v/>
      </c>
      <c r="E406" s="279" t="str">
        <f>IF('Frais de personnel'!E405="","",'Frais de personnel'!E405)</f>
        <v/>
      </c>
      <c r="F406" s="279" t="str">
        <f>IF('Frais de personnel'!F405="","",'Frais de personnel'!F405)</f>
        <v/>
      </c>
      <c r="G406" s="279" t="str">
        <f>IF('Frais de personnel'!G405="","",'Frais de personnel'!G405)</f>
        <v/>
      </c>
      <c r="H406" s="279" t="str">
        <f>IF('Frais de personnel'!H405="","",'Frais de personnel'!H405)</f>
        <v/>
      </c>
      <c r="I406" s="279" t="str">
        <f>IF('Frais de personnel'!I405="","",'Frais de personnel'!I405)</f>
        <v/>
      </c>
      <c r="J406" s="279" t="str">
        <f>IF('Frais de personnel'!J405="","",'Frais de personnel'!J405)</f>
        <v/>
      </c>
      <c r="K406" s="254"/>
      <c r="L406" s="109"/>
      <c r="M406" s="109"/>
      <c r="N406" s="178" t="str">
        <f t="shared" si="36"/>
        <v/>
      </c>
      <c r="O406" s="259" t="str">
        <f t="shared" si="37"/>
        <v/>
      </c>
      <c r="P406" s="264" t="str">
        <f t="shared" si="41"/>
        <v/>
      </c>
      <c r="Q406" s="179" t="str">
        <f t="shared" si="38"/>
        <v/>
      </c>
      <c r="R406" s="266" t="str">
        <f t="shared" si="39"/>
        <v/>
      </c>
      <c r="S406" s="262" t="str">
        <f t="shared" si="40"/>
        <v/>
      </c>
      <c r="T406" s="119"/>
    </row>
    <row r="407" spans="1:20" ht="20.100000000000001" customHeight="1" x14ac:dyDescent="0.25">
      <c r="A407" s="162">
        <v>401</v>
      </c>
      <c r="B407" s="279" t="str">
        <f>IF('Frais de personnel'!B406="","",'Frais de personnel'!B406)</f>
        <v/>
      </c>
      <c r="C407" s="279" t="str">
        <f>IF('Frais de personnel'!C406="","",'Frais de personnel'!C406)</f>
        <v/>
      </c>
      <c r="D407" s="279" t="str">
        <f>IF('Frais de personnel'!D406="","",'Frais de personnel'!D406)</f>
        <v/>
      </c>
      <c r="E407" s="279" t="str">
        <f>IF('Frais de personnel'!E406="","",'Frais de personnel'!E406)</f>
        <v/>
      </c>
      <c r="F407" s="279" t="str">
        <f>IF('Frais de personnel'!F406="","",'Frais de personnel'!F406)</f>
        <v/>
      </c>
      <c r="G407" s="279" t="str">
        <f>IF('Frais de personnel'!G406="","",'Frais de personnel'!G406)</f>
        <v/>
      </c>
      <c r="H407" s="279" t="str">
        <f>IF('Frais de personnel'!H406="","",'Frais de personnel'!H406)</f>
        <v/>
      </c>
      <c r="I407" s="279" t="str">
        <f>IF('Frais de personnel'!I406="","",'Frais de personnel'!I406)</f>
        <v/>
      </c>
      <c r="J407" s="279" t="str">
        <f>IF('Frais de personnel'!J406="","",'Frais de personnel'!J406)</f>
        <v/>
      </c>
      <c r="K407" s="254"/>
      <c r="L407" s="109"/>
      <c r="M407" s="109"/>
      <c r="N407" s="178" t="str">
        <f t="shared" si="36"/>
        <v/>
      </c>
      <c r="O407" s="259" t="str">
        <f t="shared" si="37"/>
        <v/>
      </c>
      <c r="P407" s="264" t="str">
        <f t="shared" si="41"/>
        <v/>
      </c>
      <c r="Q407" s="179" t="str">
        <f t="shared" si="38"/>
        <v/>
      </c>
      <c r="R407" s="266" t="str">
        <f t="shared" si="39"/>
        <v/>
      </c>
      <c r="S407" s="262" t="str">
        <f t="shared" si="40"/>
        <v/>
      </c>
      <c r="T407" s="119"/>
    </row>
    <row r="408" spans="1:20" ht="20.100000000000001" customHeight="1" x14ac:dyDescent="0.25">
      <c r="A408" s="162">
        <v>402</v>
      </c>
      <c r="B408" s="279" t="str">
        <f>IF('Frais de personnel'!B407="","",'Frais de personnel'!B407)</f>
        <v/>
      </c>
      <c r="C408" s="279" t="str">
        <f>IF('Frais de personnel'!C407="","",'Frais de personnel'!C407)</f>
        <v/>
      </c>
      <c r="D408" s="279" t="str">
        <f>IF('Frais de personnel'!D407="","",'Frais de personnel'!D407)</f>
        <v/>
      </c>
      <c r="E408" s="279" t="str">
        <f>IF('Frais de personnel'!E407="","",'Frais de personnel'!E407)</f>
        <v/>
      </c>
      <c r="F408" s="279" t="str">
        <f>IF('Frais de personnel'!F407="","",'Frais de personnel'!F407)</f>
        <v/>
      </c>
      <c r="G408" s="279" t="str">
        <f>IF('Frais de personnel'!G407="","",'Frais de personnel'!G407)</f>
        <v/>
      </c>
      <c r="H408" s="279" t="str">
        <f>IF('Frais de personnel'!H407="","",'Frais de personnel'!H407)</f>
        <v/>
      </c>
      <c r="I408" s="279" t="str">
        <f>IF('Frais de personnel'!I407="","",'Frais de personnel'!I407)</f>
        <v/>
      </c>
      <c r="J408" s="279" t="str">
        <f>IF('Frais de personnel'!J407="","",'Frais de personnel'!J407)</f>
        <v/>
      </c>
      <c r="K408" s="254"/>
      <c r="L408" s="109"/>
      <c r="M408" s="109"/>
      <c r="N408" s="178" t="str">
        <f t="shared" si="36"/>
        <v/>
      </c>
      <c r="O408" s="259" t="str">
        <f t="shared" si="37"/>
        <v/>
      </c>
      <c r="P408" s="264" t="str">
        <f t="shared" si="41"/>
        <v/>
      </c>
      <c r="Q408" s="179" t="str">
        <f t="shared" si="38"/>
        <v/>
      </c>
      <c r="R408" s="266" t="str">
        <f t="shared" si="39"/>
        <v/>
      </c>
      <c r="S408" s="262" t="str">
        <f t="shared" si="40"/>
        <v/>
      </c>
      <c r="T408" s="119"/>
    </row>
    <row r="409" spans="1:20" ht="20.100000000000001" customHeight="1" x14ac:dyDescent="0.25">
      <c r="A409" s="162">
        <v>403</v>
      </c>
      <c r="B409" s="279" t="str">
        <f>IF('Frais de personnel'!B408="","",'Frais de personnel'!B408)</f>
        <v/>
      </c>
      <c r="C409" s="279" t="str">
        <f>IF('Frais de personnel'!C408="","",'Frais de personnel'!C408)</f>
        <v/>
      </c>
      <c r="D409" s="279" t="str">
        <f>IF('Frais de personnel'!D408="","",'Frais de personnel'!D408)</f>
        <v/>
      </c>
      <c r="E409" s="279" t="str">
        <f>IF('Frais de personnel'!E408="","",'Frais de personnel'!E408)</f>
        <v/>
      </c>
      <c r="F409" s="279" t="str">
        <f>IF('Frais de personnel'!F408="","",'Frais de personnel'!F408)</f>
        <v/>
      </c>
      <c r="G409" s="279" t="str">
        <f>IF('Frais de personnel'!G408="","",'Frais de personnel'!G408)</f>
        <v/>
      </c>
      <c r="H409" s="279" t="str">
        <f>IF('Frais de personnel'!H408="","",'Frais de personnel'!H408)</f>
        <v/>
      </c>
      <c r="I409" s="279" t="str">
        <f>IF('Frais de personnel'!I408="","",'Frais de personnel'!I408)</f>
        <v/>
      </c>
      <c r="J409" s="279" t="str">
        <f>IF('Frais de personnel'!J408="","",'Frais de personnel'!J408)</f>
        <v/>
      </c>
      <c r="K409" s="254"/>
      <c r="L409" s="109"/>
      <c r="M409" s="109"/>
      <c r="N409" s="178" t="str">
        <f t="shared" si="36"/>
        <v/>
      </c>
      <c r="O409" s="259" t="str">
        <f t="shared" si="37"/>
        <v/>
      </c>
      <c r="P409" s="264" t="str">
        <f t="shared" si="41"/>
        <v/>
      </c>
      <c r="Q409" s="179" t="str">
        <f t="shared" si="38"/>
        <v/>
      </c>
      <c r="R409" s="266" t="str">
        <f t="shared" si="39"/>
        <v/>
      </c>
      <c r="S409" s="262" t="str">
        <f t="shared" si="40"/>
        <v/>
      </c>
      <c r="T409" s="119"/>
    </row>
    <row r="410" spans="1:20" ht="20.100000000000001" customHeight="1" x14ac:dyDescent="0.25">
      <c r="A410" s="162">
        <v>404</v>
      </c>
      <c r="B410" s="279" t="str">
        <f>IF('Frais de personnel'!B409="","",'Frais de personnel'!B409)</f>
        <v/>
      </c>
      <c r="C410" s="279" t="str">
        <f>IF('Frais de personnel'!C409="","",'Frais de personnel'!C409)</f>
        <v/>
      </c>
      <c r="D410" s="279" t="str">
        <f>IF('Frais de personnel'!D409="","",'Frais de personnel'!D409)</f>
        <v/>
      </c>
      <c r="E410" s="279" t="str">
        <f>IF('Frais de personnel'!E409="","",'Frais de personnel'!E409)</f>
        <v/>
      </c>
      <c r="F410" s="279" t="str">
        <f>IF('Frais de personnel'!F409="","",'Frais de personnel'!F409)</f>
        <v/>
      </c>
      <c r="G410" s="279" t="str">
        <f>IF('Frais de personnel'!G409="","",'Frais de personnel'!G409)</f>
        <v/>
      </c>
      <c r="H410" s="279" t="str">
        <f>IF('Frais de personnel'!H409="","",'Frais de personnel'!H409)</f>
        <v/>
      </c>
      <c r="I410" s="279" t="str">
        <f>IF('Frais de personnel'!I409="","",'Frais de personnel'!I409)</f>
        <v/>
      </c>
      <c r="J410" s="279" t="str">
        <f>IF('Frais de personnel'!J409="","",'Frais de personnel'!J409)</f>
        <v/>
      </c>
      <c r="K410" s="254"/>
      <c r="L410" s="109"/>
      <c r="M410" s="109"/>
      <c r="N410" s="178" t="str">
        <f t="shared" si="36"/>
        <v/>
      </c>
      <c r="O410" s="259" t="str">
        <f t="shared" si="37"/>
        <v/>
      </c>
      <c r="P410" s="264" t="str">
        <f t="shared" si="41"/>
        <v/>
      </c>
      <c r="Q410" s="179" t="str">
        <f t="shared" si="38"/>
        <v/>
      </c>
      <c r="R410" s="266" t="str">
        <f t="shared" si="39"/>
        <v/>
      </c>
      <c r="S410" s="262" t="str">
        <f t="shared" si="40"/>
        <v/>
      </c>
      <c r="T410" s="119"/>
    </row>
    <row r="411" spans="1:20" ht="20.100000000000001" customHeight="1" x14ac:dyDescent="0.25">
      <c r="A411" s="162">
        <v>405</v>
      </c>
      <c r="B411" s="279" t="str">
        <f>IF('Frais de personnel'!B410="","",'Frais de personnel'!B410)</f>
        <v/>
      </c>
      <c r="C411" s="279" t="str">
        <f>IF('Frais de personnel'!C410="","",'Frais de personnel'!C410)</f>
        <v/>
      </c>
      <c r="D411" s="279" t="str">
        <f>IF('Frais de personnel'!D410="","",'Frais de personnel'!D410)</f>
        <v/>
      </c>
      <c r="E411" s="279" t="str">
        <f>IF('Frais de personnel'!E410="","",'Frais de personnel'!E410)</f>
        <v/>
      </c>
      <c r="F411" s="279" t="str">
        <f>IF('Frais de personnel'!F410="","",'Frais de personnel'!F410)</f>
        <v/>
      </c>
      <c r="G411" s="279" t="str">
        <f>IF('Frais de personnel'!G410="","",'Frais de personnel'!G410)</f>
        <v/>
      </c>
      <c r="H411" s="279" t="str">
        <f>IF('Frais de personnel'!H410="","",'Frais de personnel'!H410)</f>
        <v/>
      </c>
      <c r="I411" s="279" t="str">
        <f>IF('Frais de personnel'!I410="","",'Frais de personnel'!I410)</f>
        <v/>
      </c>
      <c r="J411" s="279" t="str">
        <f>IF('Frais de personnel'!J410="","",'Frais de personnel'!J410)</f>
        <v/>
      </c>
      <c r="K411" s="254"/>
      <c r="L411" s="109"/>
      <c r="M411" s="109"/>
      <c r="N411" s="178" t="str">
        <f t="shared" si="36"/>
        <v/>
      </c>
      <c r="O411" s="259" t="str">
        <f t="shared" si="37"/>
        <v/>
      </c>
      <c r="P411" s="264" t="str">
        <f t="shared" si="41"/>
        <v/>
      </c>
      <c r="Q411" s="179" t="str">
        <f t="shared" si="38"/>
        <v/>
      </c>
      <c r="R411" s="266" t="str">
        <f t="shared" si="39"/>
        <v/>
      </c>
      <c r="S411" s="262" t="str">
        <f t="shared" si="40"/>
        <v/>
      </c>
      <c r="T411" s="119"/>
    </row>
    <row r="412" spans="1:20" ht="20.100000000000001" customHeight="1" x14ac:dyDescent="0.25">
      <c r="A412" s="162">
        <v>406</v>
      </c>
      <c r="B412" s="279" t="str">
        <f>IF('Frais de personnel'!B411="","",'Frais de personnel'!B411)</f>
        <v/>
      </c>
      <c r="C412" s="279" t="str">
        <f>IF('Frais de personnel'!C411="","",'Frais de personnel'!C411)</f>
        <v/>
      </c>
      <c r="D412" s="279" t="str">
        <f>IF('Frais de personnel'!D411="","",'Frais de personnel'!D411)</f>
        <v/>
      </c>
      <c r="E412" s="279" t="str">
        <f>IF('Frais de personnel'!E411="","",'Frais de personnel'!E411)</f>
        <v/>
      </c>
      <c r="F412" s="279" t="str">
        <f>IF('Frais de personnel'!F411="","",'Frais de personnel'!F411)</f>
        <v/>
      </c>
      <c r="G412" s="279" t="str">
        <f>IF('Frais de personnel'!G411="","",'Frais de personnel'!G411)</f>
        <v/>
      </c>
      <c r="H412" s="279" t="str">
        <f>IF('Frais de personnel'!H411="","",'Frais de personnel'!H411)</f>
        <v/>
      </c>
      <c r="I412" s="279" t="str">
        <f>IF('Frais de personnel'!I411="","",'Frais de personnel'!I411)</f>
        <v/>
      </c>
      <c r="J412" s="279" t="str">
        <f>IF('Frais de personnel'!J411="","",'Frais de personnel'!J411)</f>
        <v/>
      </c>
      <c r="K412" s="254"/>
      <c r="L412" s="109"/>
      <c r="M412" s="109"/>
      <c r="N412" s="178" t="str">
        <f t="shared" si="36"/>
        <v/>
      </c>
      <c r="O412" s="259" t="str">
        <f t="shared" si="37"/>
        <v/>
      </c>
      <c r="P412" s="264" t="str">
        <f t="shared" si="41"/>
        <v/>
      </c>
      <c r="Q412" s="179" t="str">
        <f t="shared" si="38"/>
        <v/>
      </c>
      <c r="R412" s="266" t="str">
        <f t="shared" si="39"/>
        <v/>
      </c>
      <c r="S412" s="262" t="str">
        <f t="shared" si="40"/>
        <v/>
      </c>
      <c r="T412" s="119"/>
    </row>
    <row r="413" spans="1:20" ht="20.100000000000001" customHeight="1" x14ac:dyDescent="0.25">
      <c r="A413" s="162">
        <v>407</v>
      </c>
      <c r="B413" s="279" t="str">
        <f>IF('Frais de personnel'!B412="","",'Frais de personnel'!B412)</f>
        <v/>
      </c>
      <c r="C413" s="279" t="str">
        <f>IF('Frais de personnel'!C412="","",'Frais de personnel'!C412)</f>
        <v/>
      </c>
      <c r="D413" s="279" t="str">
        <f>IF('Frais de personnel'!D412="","",'Frais de personnel'!D412)</f>
        <v/>
      </c>
      <c r="E413" s="279" t="str">
        <f>IF('Frais de personnel'!E412="","",'Frais de personnel'!E412)</f>
        <v/>
      </c>
      <c r="F413" s="279" t="str">
        <f>IF('Frais de personnel'!F412="","",'Frais de personnel'!F412)</f>
        <v/>
      </c>
      <c r="G413" s="279" t="str">
        <f>IF('Frais de personnel'!G412="","",'Frais de personnel'!G412)</f>
        <v/>
      </c>
      <c r="H413" s="279" t="str">
        <f>IF('Frais de personnel'!H412="","",'Frais de personnel'!H412)</f>
        <v/>
      </c>
      <c r="I413" s="279" t="str">
        <f>IF('Frais de personnel'!I412="","",'Frais de personnel'!I412)</f>
        <v/>
      </c>
      <c r="J413" s="279" t="str">
        <f>IF('Frais de personnel'!J412="","",'Frais de personnel'!J412)</f>
        <v/>
      </c>
      <c r="K413" s="254"/>
      <c r="L413" s="109"/>
      <c r="M413" s="109"/>
      <c r="N413" s="178" t="str">
        <f t="shared" si="36"/>
        <v/>
      </c>
      <c r="O413" s="259" t="str">
        <f t="shared" si="37"/>
        <v/>
      </c>
      <c r="P413" s="264" t="str">
        <f t="shared" si="41"/>
        <v/>
      </c>
      <c r="Q413" s="179" t="str">
        <f t="shared" si="38"/>
        <v/>
      </c>
      <c r="R413" s="266" t="str">
        <f t="shared" si="39"/>
        <v/>
      </c>
      <c r="S413" s="262" t="str">
        <f t="shared" si="40"/>
        <v/>
      </c>
      <c r="T413" s="119"/>
    </row>
    <row r="414" spans="1:20" ht="20.100000000000001" customHeight="1" x14ac:dyDescent="0.25">
      <c r="A414" s="162">
        <v>408</v>
      </c>
      <c r="B414" s="279" t="str">
        <f>IF('Frais de personnel'!B413="","",'Frais de personnel'!B413)</f>
        <v/>
      </c>
      <c r="C414" s="279" t="str">
        <f>IF('Frais de personnel'!C413="","",'Frais de personnel'!C413)</f>
        <v/>
      </c>
      <c r="D414" s="279" t="str">
        <f>IF('Frais de personnel'!D413="","",'Frais de personnel'!D413)</f>
        <v/>
      </c>
      <c r="E414" s="279" t="str">
        <f>IF('Frais de personnel'!E413="","",'Frais de personnel'!E413)</f>
        <v/>
      </c>
      <c r="F414" s="279" t="str">
        <f>IF('Frais de personnel'!F413="","",'Frais de personnel'!F413)</f>
        <v/>
      </c>
      <c r="G414" s="279" t="str">
        <f>IF('Frais de personnel'!G413="","",'Frais de personnel'!G413)</f>
        <v/>
      </c>
      <c r="H414" s="279" t="str">
        <f>IF('Frais de personnel'!H413="","",'Frais de personnel'!H413)</f>
        <v/>
      </c>
      <c r="I414" s="279" t="str">
        <f>IF('Frais de personnel'!I413="","",'Frais de personnel'!I413)</f>
        <v/>
      </c>
      <c r="J414" s="279" t="str">
        <f>IF('Frais de personnel'!J413="","",'Frais de personnel'!J413)</f>
        <v/>
      </c>
      <c r="K414" s="254"/>
      <c r="L414" s="109"/>
      <c r="M414" s="109"/>
      <c r="N414" s="178" t="str">
        <f t="shared" si="36"/>
        <v/>
      </c>
      <c r="O414" s="259" t="str">
        <f t="shared" si="37"/>
        <v/>
      </c>
      <c r="P414" s="264" t="str">
        <f t="shared" si="41"/>
        <v/>
      </c>
      <c r="Q414" s="179" t="str">
        <f t="shared" si="38"/>
        <v/>
      </c>
      <c r="R414" s="266" t="str">
        <f t="shared" si="39"/>
        <v/>
      </c>
      <c r="S414" s="262" t="str">
        <f t="shared" si="40"/>
        <v/>
      </c>
      <c r="T414" s="119"/>
    </row>
    <row r="415" spans="1:20" ht="20.100000000000001" customHeight="1" x14ac:dyDescent="0.25">
      <c r="A415" s="162">
        <v>409</v>
      </c>
      <c r="B415" s="279" t="str">
        <f>IF('Frais de personnel'!B414="","",'Frais de personnel'!B414)</f>
        <v/>
      </c>
      <c r="C415" s="279" t="str">
        <f>IF('Frais de personnel'!C414="","",'Frais de personnel'!C414)</f>
        <v/>
      </c>
      <c r="D415" s="279" t="str">
        <f>IF('Frais de personnel'!D414="","",'Frais de personnel'!D414)</f>
        <v/>
      </c>
      <c r="E415" s="279" t="str">
        <f>IF('Frais de personnel'!E414="","",'Frais de personnel'!E414)</f>
        <v/>
      </c>
      <c r="F415" s="279" t="str">
        <f>IF('Frais de personnel'!F414="","",'Frais de personnel'!F414)</f>
        <v/>
      </c>
      <c r="G415" s="279" t="str">
        <f>IF('Frais de personnel'!G414="","",'Frais de personnel'!G414)</f>
        <v/>
      </c>
      <c r="H415" s="279" t="str">
        <f>IF('Frais de personnel'!H414="","",'Frais de personnel'!H414)</f>
        <v/>
      </c>
      <c r="I415" s="279" t="str">
        <f>IF('Frais de personnel'!I414="","",'Frais de personnel'!I414)</f>
        <v/>
      </c>
      <c r="J415" s="279" t="str">
        <f>IF('Frais de personnel'!J414="","",'Frais de personnel'!J414)</f>
        <v/>
      </c>
      <c r="K415" s="254"/>
      <c r="L415" s="109"/>
      <c r="M415" s="109"/>
      <c r="N415" s="178" t="str">
        <f t="shared" si="36"/>
        <v/>
      </c>
      <c r="O415" s="259" t="str">
        <f t="shared" si="37"/>
        <v/>
      </c>
      <c r="P415" s="264" t="str">
        <f t="shared" si="41"/>
        <v/>
      </c>
      <c r="Q415" s="179" t="str">
        <f t="shared" si="38"/>
        <v/>
      </c>
      <c r="R415" s="266" t="str">
        <f t="shared" si="39"/>
        <v/>
      </c>
      <c r="S415" s="262" t="str">
        <f t="shared" si="40"/>
        <v/>
      </c>
      <c r="T415" s="119"/>
    </row>
    <row r="416" spans="1:20" ht="20.100000000000001" customHeight="1" x14ac:dyDescent="0.25">
      <c r="A416" s="162">
        <v>410</v>
      </c>
      <c r="B416" s="279" t="str">
        <f>IF('Frais de personnel'!B415="","",'Frais de personnel'!B415)</f>
        <v/>
      </c>
      <c r="C416" s="279" t="str">
        <f>IF('Frais de personnel'!C415="","",'Frais de personnel'!C415)</f>
        <v/>
      </c>
      <c r="D416" s="279" t="str">
        <f>IF('Frais de personnel'!D415="","",'Frais de personnel'!D415)</f>
        <v/>
      </c>
      <c r="E416" s="279" t="str">
        <f>IF('Frais de personnel'!E415="","",'Frais de personnel'!E415)</f>
        <v/>
      </c>
      <c r="F416" s="279" t="str">
        <f>IF('Frais de personnel'!F415="","",'Frais de personnel'!F415)</f>
        <v/>
      </c>
      <c r="G416" s="279" t="str">
        <f>IF('Frais de personnel'!G415="","",'Frais de personnel'!G415)</f>
        <v/>
      </c>
      <c r="H416" s="279" t="str">
        <f>IF('Frais de personnel'!H415="","",'Frais de personnel'!H415)</f>
        <v/>
      </c>
      <c r="I416" s="279" t="str">
        <f>IF('Frais de personnel'!I415="","",'Frais de personnel'!I415)</f>
        <v/>
      </c>
      <c r="J416" s="279" t="str">
        <f>IF('Frais de personnel'!J415="","",'Frais de personnel'!J415)</f>
        <v/>
      </c>
      <c r="K416" s="254"/>
      <c r="L416" s="109"/>
      <c r="M416" s="109"/>
      <c r="N416" s="178" t="str">
        <f t="shared" si="36"/>
        <v/>
      </c>
      <c r="O416" s="259" t="str">
        <f t="shared" si="37"/>
        <v/>
      </c>
      <c r="P416" s="264" t="str">
        <f t="shared" si="41"/>
        <v/>
      </c>
      <c r="Q416" s="179" t="str">
        <f t="shared" si="38"/>
        <v/>
      </c>
      <c r="R416" s="266" t="str">
        <f t="shared" si="39"/>
        <v/>
      </c>
      <c r="S416" s="262" t="str">
        <f t="shared" si="40"/>
        <v/>
      </c>
      <c r="T416" s="119"/>
    </row>
    <row r="417" spans="1:20" ht="20.100000000000001" customHeight="1" x14ac:dyDescent="0.25">
      <c r="A417" s="162">
        <v>411</v>
      </c>
      <c r="B417" s="279" t="str">
        <f>IF('Frais de personnel'!B416="","",'Frais de personnel'!B416)</f>
        <v/>
      </c>
      <c r="C417" s="279" t="str">
        <f>IF('Frais de personnel'!C416="","",'Frais de personnel'!C416)</f>
        <v/>
      </c>
      <c r="D417" s="279" t="str">
        <f>IF('Frais de personnel'!D416="","",'Frais de personnel'!D416)</f>
        <v/>
      </c>
      <c r="E417" s="279" t="str">
        <f>IF('Frais de personnel'!E416="","",'Frais de personnel'!E416)</f>
        <v/>
      </c>
      <c r="F417" s="279" t="str">
        <f>IF('Frais de personnel'!F416="","",'Frais de personnel'!F416)</f>
        <v/>
      </c>
      <c r="G417" s="279" t="str">
        <f>IF('Frais de personnel'!G416="","",'Frais de personnel'!G416)</f>
        <v/>
      </c>
      <c r="H417" s="279" t="str">
        <f>IF('Frais de personnel'!H416="","",'Frais de personnel'!H416)</f>
        <v/>
      </c>
      <c r="I417" s="279" t="str">
        <f>IF('Frais de personnel'!I416="","",'Frais de personnel'!I416)</f>
        <v/>
      </c>
      <c r="J417" s="279" t="str">
        <f>IF('Frais de personnel'!J416="","",'Frais de personnel'!J416)</f>
        <v/>
      </c>
      <c r="K417" s="254"/>
      <c r="L417" s="109"/>
      <c r="M417" s="109"/>
      <c r="N417" s="178" t="str">
        <f t="shared" si="36"/>
        <v/>
      </c>
      <c r="O417" s="259" t="str">
        <f t="shared" si="37"/>
        <v/>
      </c>
      <c r="P417" s="264" t="str">
        <f t="shared" si="41"/>
        <v/>
      </c>
      <c r="Q417" s="179" t="str">
        <f t="shared" si="38"/>
        <v/>
      </c>
      <c r="R417" s="266" t="str">
        <f t="shared" si="39"/>
        <v/>
      </c>
      <c r="S417" s="262" t="str">
        <f t="shared" si="40"/>
        <v/>
      </c>
      <c r="T417" s="119"/>
    </row>
    <row r="418" spans="1:20" ht="20.100000000000001" customHeight="1" x14ac:dyDescent="0.25">
      <c r="A418" s="162">
        <v>412</v>
      </c>
      <c r="B418" s="279" t="str">
        <f>IF('Frais de personnel'!B417="","",'Frais de personnel'!B417)</f>
        <v/>
      </c>
      <c r="C418" s="279" t="str">
        <f>IF('Frais de personnel'!C417="","",'Frais de personnel'!C417)</f>
        <v/>
      </c>
      <c r="D418" s="279" t="str">
        <f>IF('Frais de personnel'!D417="","",'Frais de personnel'!D417)</f>
        <v/>
      </c>
      <c r="E418" s="279" t="str">
        <f>IF('Frais de personnel'!E417="","",'Frais de personnel'!E417)</f>
        <v/>
      </c>
      <c r="F418" s="279" t="str">
        <f>IF('Frais de personnel'!F417="","",'Frais de personnel'!F417)</f>
        <v/>
      </c>
      <c r="G418" s="279" t="str">
        <f>IF('Frais de personnel'!G417="","",'Frais de personnel'!G417)</f>
        <v/>
      </c>
      <c r="H418" s="279" t="str">
        <f>IF('Frais de personnel'!H417="","",'Frais de personnel'!H417)</f>
        <v/>
      </c>
      <c r="I418" s="279" t="str">
        <f>IF('Frais de personnel'!I417="","",'Frais de personnel'!I417)</f>
        <v/>
      </c>
      <c r="J418" s="279" t="str">
        <f>IF('Frais de personnel'!J417="","",'Frais de personnel'!J417)</f>
        <v/>
      </c>
      <c r="K418" s="254"/>
      <c r="L418" s="109"/>
      <c r="M418" s="109"/>
      <c r="N418" s="178" t="str">
        <f t="shared" si="36"/>
        <v/>
      </c>
      <c r="O418" s="259" t="str">
        <f t="shared" si="37"/>
        <v/>
      </c>
      <c r="P418" s="264" t="str">
        <f t="shared" si="41"/>
        <v/>
      </c>
      <c r="Q418" s="179" t="str">
        <f t="shared" si="38"/>
        <v/>
      </c>
      <c r="R418" s="266" t="str">
        <f t="shared" si="39"/>
        <v/>
      </c>
      <c r="S418" s="262" t="str">
        <f t="shared" si="40"/>
        <v/>
      </c>
      <c r="T418" s="119"/>
    </row>
    <row r="419" spans="1:20" ht="20.100000000000001" customHeight="1" x14ac:dyDescent="0.25">
      <c r="A419" s="162">
        <v>413</v>
      </c>
      <c r="B419" s="279" t="str">
        <f>IF('Frais de personnel'!B418="","",'Frais de personnel'!B418)</f>
        <v/>
      </c>
      <c r="C419" s="279" t="str">
        <f>IF('Frais de personnel'!C418="","",'Frais de personnel'!C418)</f>
        <v/>
      </c>
      <c r="D419" s="279" t="str">
        <f>IF('Frais de personnel'!D418="","",'Frais de personnel'!D418)</f>
        <v/>
      </c>
      <c r="E419" s="279" t="str">
        <f>IF('Frais de personnel'!E418="","",'Frais de personnel'!E418)</f>
        <v/>
      </c>
      <c r="F419" s="279" t="str">
        <f>IF('Frais de personnel'!F418="","",'Frais de personnel'!F418)</f>
        <v/>
      </c>
      <c r="G419" s="279" t="str">
        <f>IF('Frais de personnel'!G418="","",'Frais de personnel'!G418)</f>
        <v/>
      </c>
      <c r="H419" s="279" t="str">
        <f>IF('Frais de personnel'!H418="","",'Frais de personnel'!H418)</f>
        <v/>
      </c>
      <c r="I419" s="279" t="str">
        <f>IF('Frais de personnel'!I418="","",'Frais de personnel'!I418)</f>
        <v/>
      </c>
      <c r="J419" s="279" t="str">
        <f>IF('Frais de personnel'!J418="","",'Frais de personnel'!J418)</f>
        <v/>
      </c>
      <c r="K419" s="254"/>
      <c r="L419" s="109"/>
      <c r="M419" s="109"/>
      <c r="N419" s="178" t="str">
        <f t="shared" si="36"/>
        <v/>
      </c>
      <c r="O419" s="259" t="str">
        <f t="shared" si="37"/>
        <v/>
      </c>
      <c r="P419" s="264" t="str">
        <f t="shared" si="41"/>
        <v/>
      </c>
      <c r="Q419" s="179" t="str">
        <f t="shared" si="38"/>
        <v/>
      </c>
      <c r="R419" s="266" t="str">
        <f t="shared" si="39"/>
        <v/>
      </c>
      <c r="S419" s="262" t="str">
        <f t="shared" si="40"/>
        <v/>
      </c>
      <c r="T419" s="119"/>
    </row>
    <row r="420" spans="1:20" ht="20.100000000000001" customHeight="1" x14ac:dyDescent="0.25">
      <c r="A420" s="162">
        <v>414</v>
      </c>
      <c r="B420" s="279" t="str">
        <f>IF('Frais de personnel'!B419="","",'Frais de personnel'!B419)</f>
        <v/>
      </c>
      <c r="C420" s="279" t="str">
        <f>IF('Frais de personnel'!C419="","",'Frais de personnel'!C419)</f>
        <v/>
      </c>
      <c r="D420" s="279" t="str">
        <f>IF('Frais de personnel'!D419="","",'Frais de personnel'!D419)</f>
        <v/>
      </c>
      <c r="E420" s="279" t="str">
        <f>IF('Frais de personnel'!E419="","",'Frais de personnel'!E419)</f>
        <v/>
      </c>
      <c r="F420" s="279" t="str">
        <f>IF('Frais de personnel'!F419="","",'Frais de personnel'!F419)</f>
        <v/>
      </c>
      <c r="G420" s="279" t="str">
        <f>IF('Frais de personnel'!G419="","",'Frais de personnel'!G419)</f>
        <v/>
      </c>
      <c r="H420" s="279" t="str">
        <f>IF('Frais de personnel'!H419="","",'Frais de personnel'!H419)</f>
        <v/>
      </c>
      <c r="I420" s="279" t="str">
        <f>IF('Frais de personnel'!I419="","",'Frais de personnel'!I419)</f>
        <v/>
      </c>
      <c r="J420" s="279" t="str">
        <f>IF('Frais de personnel'!J419="","",'Frais de personnel'!J419)</f>
        <v/>
      </c>
      <c r="K420" s="254"/>
      <c r="L420" s="109"/>
      <c r="M420" s="109"/>
      <c r="N420" s="178" t="str">
        <f t="shared" si="36"/>
        <v/>
      </c>
      <c r="O420" s="259" t="str">
        <f t="shared" si="37"/>
        <v/>
      </c>
      <c r="P420" s="264" t="str">
        <f t="shared" si="41"/>
        <v/>
      </c>
      <c r="Q420" s="179" t="str">
        <f t="shared" si="38"/>
        <v/>
      </c>
      <c r="R420" s="266" t="str">
        <f t="shared" si="39"/>
        <v/>
      </c>
      <c r="S420" s="262" t="str">
        <f t="shared" si="40"/>
        <v/>
      </c>
      <c r="T420" s="119"/>
    </row>
    <row r="421" spans="1:20" ht="20.100000000000001" customHeight="1" x14ac:dyDescent="0.25">
      <c r="A421" s="162">
        <v>415</v>
      </c>
      <c r="B421" s="279" t="str">
        <f>IF('Frais de personnel'!B420="","",'Frais de personnel'!B420)</f>
        <v/>
      </c>
      <c r="C421" s="279" t="str">
        <f>IF('Frais de personnel'!C420="","",'Frais de personnel'!C420)</f>
        <v/>
      </c>
      <c r="D421" s="279" t="str">
        <f>IF('Frais de personnel'!D420="","",'Frais de personnel'!D420)</f>
        <v/>
      </c>
      <c r="E421" s="279" t="str">
        <f>IF('Frais de personnel'!E420="","",'Frais de personnel'!E420)</f>
        <v/>
      </c>
      <c r="F421" s="279" t="str">
        <f>IF('Frais de personnel'!F420="","",'Frais de personnel'!F420)</f>
        <v/>
      </c>
      <c r="G421" s="279" t="str">
        <f>IF('Frais de personnel'!G420="","",'Frais de personnel'!G420)</f>
        <v/>
      </c>
      <c r="H421" s="279" t="str">
        <f>IF('Frais de personnel'!H420="","",'Frais de personnel'!H420)</f>
        <v/>
      </c>
      <c r="I421" s="279" t="str">
        <f>IF('Frais de personnel'!I420="","",'Frais de personnel'!I420)</f>
        <v/>
      </c>
      <c r="J421" s="279" t="str">
        <f>IF('Frais de personnel'!J420="","",'Frais de personnel'!J420)</f>
        <v/>
      </c>
      <c r="K421" s="254"/>
      <c r="L421" s="109"/>
      <c r="M421" s="109"/>
      <c r="N421" s="178" t="str">
        <f t="shared" si="36"/>
        <v/>
      </c>
      <c r="O421" s="259" t="str">
        <f t="shared" si="37"/>
        <v/>
      </c>
      <c r="P421" s="264" t="str">
        <f t="shared" si="41"/>
        <v/>
      </c>
      <c r="Q421" s="179" t="str">
        <f t="shared" si="38"/>
        <v/>
      </c>
      <c r="R421" s="266" t="str">
        <f t="shared" si="39"/>
        <v/>
      </c>
      <c r="S421" s="262" t="str">
        <f t="shared" si="40"/>
        <v/>
      </c>
      <c r="T421" s="119"/>
    </row>
    <row r="422" spans="1:20" ht="20.100000000000001" customHeight="1" x14ac:dyDescent="0.25">
      <c r="A422" s="162">
        <v>416</v>
      </c>
      <c r="B422" s="279" t="str">
        <f>IF('Frais de personnel'!B421="","",'Frais de personnel'!B421)</f>
        <v/>
      </c>
      <c r="C422" s="279" t="str">
        <f>IF('Frais de personnel'!C421="","",'Frais de personnel'!C421)</f>
        <v/>
      </c>
      <c r="D422" s="279" t="str">
        <f>IF('Frais de personnel'!D421="","",'Frais de personnel'!D421)</f>
        <v/>
      </c>
      <c r="E422" s="279" t="str">
        <f>IF('Frais de personnel'!E421="","",'Frais de personnel'!E421)</f>
        <v/>
      </c>
      <c r="F422" s="279" t="str">
        <f>IF('Frais de personnel'!F421="","",'Frais de personnel'!F421)</f>
        <v/>
      </c>
      <c r="G422" s="279" t="str">
        <f>IF('Frais de personnel'!G421="","",'Frais de personnel'!G421)</f>
        <v/>
      </c>
      <c r="H422" s="279" t="str">
        <f>IF('Frais de personnel'!H421="","",'Frais de personnel'!H421)</f>
        <v/>
      </c>
      <c r="I422" s="279" t="str">
        <f>IF('Frais de personnel'!I421="","",'Frais de personnel'!I421)</f>
        <v/>
      </c>
      <c r="J422" s="279" t="str">
        <f>IF('Frais de personnel'!J421="","",'Frais de personnel'!J421)</f>
        <v/>
      </c>
      <c r="K422" s="254"/>
      <c r="L422" s="109"/>
      <c r="M422" s="109"/>
      <c r="N422" s="178" t="str">
        <f t="shared" si="36"/>
        <v/>
      </c>
      <c r="O422" s="259" t="str">
        <f t="shared" si="37"/>
        <v/>
      </c>
      <c r="P422" s="264" t="str">
        <f t="shared" si="41"/>
        <v/>
      </c>
      <c r="Q422" s="179" t="str">
        <f t="shared" si="38"/>
        <v/>
      </c>
      <c r="R422" s="266" t="str">
        <f t="shared" si="39"/>
        <v/>
      </c>
      <c r="S422" s="262" t="str">
        <f t="shared" si="40"/>
        <v/>
      </c>
      <c r="T422" s="119"/>
    </row>
    <row r="423" spans="1:20" ht="20.100000000000001" customHeight="1" x14ac:dyDescent="0.25">
      <c r="A423" s="162">
        <v>417</v>
      </c>
      <c r="B423" s="279" t="str">
        <f>IF('Frais de personnel'!B422="","",'Frais de personnel'!B422)</f>
        <v/>
      </c>
      <c r="C423" s="279" t="str">
        <f>IF('Frais de personnel'!C422="","",'Frais de personnel'!C422)</f>
        <v/>
      </c>
      <c r="D423" s="279" t="str">
        <f>IF('Frais de personnel'!D422="","",'Frais de personnel'!D422)</f>
        <v/>
      </c>
      <c r="E423" s="279" t="str">
        <f>IF('Frais de personnel'!E422="","",'Frais de personnel'!E422)</f>
        <v/>
      </c>
      <c r="F423" s="279" t="str">
        <f>IF('Frais de personnel'!F422="","",'Frais de personnel'!F422)</f>
        <v/>
      </c>
      <c r="G423" s="279" t="str">
        <f>IF('Frais de personnel'!G422="","",'Frais de personnel'!G422)</f>
        <v/>
      </c>
      <c r="H423" s="279" t="str">
        <f>IF('Frais de personnel'!H422="","",'Frais de personnel'!H422)</f>
        <v/>
      </c>
      <c r="I423" s="279" t="str">
        <f>IF('Frais de personnel'!I422="","",'Frais de personnel'!I422)</f>
        <v/>
      </c>
      <c r="J423" s="279" t="str">
        <f>IF('Frais de personnel'!J422="","",'Frais de personnel'!J422)</f>
        <v/>
      </c>
      <c r="K423" s="254"/>
      <c r="L423" s="109"/>
      <c r="M423" s="109"/>
      <c r="N423" s="178" t="str">
        <f t="shared" si="36"/>
        <v/>
      </c>
      <c r="O423" s="259" t="str">
        <f t="shared" si="37"/>
        <v/>
      </c>
      <c r="P423" s="264" t="str">
        <f t="shared" si="41"/>
        <v/>
      </c>
      <c r="Q423" s="179" t="str">
        <f t="shared" si="38"/>
        <v/>
      </c>
      <c r="R423" s="266" t="str">
        <f t="shared" si="39"/>
        <v/>
      </c>
      <c r="S423" s="262" t="str">
        <f t="shared" si="40"/>
        <v/>
      </c>
      <c r="T423" s="119"/>
    </row>
    <row r="424" spans="1:20" ht="20.100000000000001" customHeight="1" x14ac:dyDescent="0.25">
      <c r="A424" s="162">
        <v>418</v>
      </c>
      <c r="B424" s="279" t="str">
        <f>IF('Frais de personnel'!B423="","",'Frais de personnel'!B423)</f>
        <v/>
      </c>
      <c r="C424" s="279" t="str">
        <f>IF('Frais de personnel'!C423="","",'Frais de personnel'!C423)</f>
        <v/>
      </c>
      <c r="D424" s="279" t="str">
        <f>IF('Frais de personnel'!D423="","",'Frais de personnel'!D423)</f>
        <v/>
      </c>
      <c r="E424" s="279" t="str">
        <f>IF('Frais de personnel'!E423="","",'Frais de personnel'!E423)</f>
        <v/>
      </c>
      <c r="F424" s="279" t="str">
        <f>IF('Frais de personnel'!F423="","",'Frais de personnel'!F423)</f>
        <v/>
      </c>
      <c r="G424" s="279" t="str">
        <f>IF('Frais de personnel'!G423="","",'Frais de personnel'!G423)</f>
        <v/>
      </c>
      <c r="H424" s="279" t="str">
        <f>IF('Frais de personnel'!H423="","",'Frais de personnel'!H423)</f>
        <v/>
      </c>
      <c r="I424" s="279" t="str">
        <f>IF('Frais de personnel'!I423="","",'Frais de personnel'!I423)</f>
        <v/>
      </c>
      <c r="J424" s="279" t="str">
        <f>IF('Frais de personnel'!J423="","",'Frais de personnel'!J423)</f>
        <v/>
      </c>
      <c r="K424" s="254"/>
      <c r="L424" s="109"/>
      <c r="M424" s="109"/>
      <c r="N424" s="178" t="str">
        <f t="shared" si="36"/>
        <v/>
      </c>
      <c r="O424" s="259" t="str">
        <f t="shared" si="37"/>
        <v/>
      </c>
      <c r="P424" s="264" t="str">
        <f t="shared" si="41"/>
        <v/>
      </c>
      <c r="Q424" s="179" t="str">
        <f t="shared" si="38"/>
        <v/>
      </c>
      <c r="R424" s="266" t="str">
        <f t="shared" si="39"/>
        <v/>
      </c>
      <c r="S424" s="262" t="str">
        <f t="shared" si="40"/>
        <v/>
      </c>
      <c r="T424" s="119"/>
    </row>
    <row r="425" spans="1:20" ht="20.100000000000001" customHeight="1" x14ac:dyDescent="0.25">
      <c r="A425" s="162">
        <v>419</v>
      </c>
      <c r="B425" s="279" t="str">
        <f>IF('Frais de personnel'!B424="","",'Frais de personnel'!B424)</f>
        <v/>
      </c>
      <c r="C425" s="279" t="str">
        <f>IF('Frais de personnel'!C424="","",'Frais de personnel'!C424)</f>
        <v/>
      </c>
      <c r="D425" s="279" t="str">
        <f>IF('Frais de personnel'!D424="","",'Frais de personnel'!D424)</f>
        <v/>
      </c>
      <c r="E425" s="279" t="str">
        <f>IF('Frais de personnel'!E424="","",'Frais de personnel'!E424)</f>
        <v/>
      </c>
      <c r="F425" s="279" t="str">
        <f>IF('Frais de personnel'!F424="","",'Frais de personnel'!F424)</f>
        <v/>
      </c>
      <c r="G425" s="279" t="str">
        <f>IF('Frais de personnel'!G424="","",'Frais de personnel'!G424)</f>
        <v/>
      </c>
      <c r="H425" s="279" t="str">
        <f>IF('Frais de personnel'!H424="","",'Frais de personnel'!H424)</f>
        <v/>
      </c>
      <c r="I425" s="279" t="str">
        <f>IF('Frais de personnel'!I424="","",'Frais de personnel'!I424)</f>
        <v/>
      </c>
      <c r="J425" s="279" t="str">
        <f>IF('Frais de personnel'!J424="","",'Frais de personnel'!J424)</f>
        <v/>
      </c>
      <c r="K425" s="254"/>
      <c r="L425" s="109"/>
      <c r="M425" s="109"/>
      <c r="N425" s="178" t="str">
        <f t="shared" si="36"/>
        <v/>
      </c>
      <c r="O425" s="259" t="str">
        <f t="shared" si="37"/>
        <v/>
      </c>
      <c r="P425" s="264" t="str">
        <f t="shared" si="41"/>
        <v/>
      </c>
      <c r="Q425" s="179" t="str">
        <f t="shared" si="38"/>
        <v/>
      </c>
      <c r="R425" s="266" t="str">
        <f t="shared" si="39"/>
        <v/>
      </c>
      <c r="S425" s="262" t="str">
        <f t="shared" si="40"/>
        <v/>
      </c>
      <c r="T425" s="119"/>
    </row>
    <row r="426" spans="1:20" ht="20.100000000000001" customHeight="1" x14ac:dyDescent="0.25">
      <c r="A426" s="162">
        <v>420</v>
      </c>
      <c r="B426" s="279" t="str">
        <f>IF('Frais de personnel'!B425="","",'Frais de personnel'!B425)</f>
        <v/>
      </c>
      <c r="C426" s="279" t="str">
        <f>IF('Frais de personnel'!C425="","",'Frais de personnel'!C425)</f>
        <v/>
      </c>
      <c r="D426" s="279" t="str">
        <f>IF('Frais de personnel'!D425="","",'Frais de personnel'!D425)</f>
        <v/>
      </c>
      <c r="E426" s="279" t="str">
        <f>IF('Frais de personnel'!E425="","",'Frais de personnel'!E425)</f>
        <v/>
      </c>
      <c r="F426" s="279" t="str">
        <f>IF('Frais de personnel'!F425="","",'Frais de personnel'!F425)</f>
        <v/>
      </c>
      <c r="G426" s="279" t="str">
        <f>IF('Frais de personnel'!G425="","",'Frais de personnel'!G425)</f>
        <v/>
      </c>
      <c r="H426" s="279" t="str">
        <f>IF('Frais de personnel'!H425="","",'Frais de personnel'!H425)</f>
        <v/>
      </c>
      <c r="I426" s="279" t="str">
        <f>IF('Frais de personnel'!I425="","",'Frais de personnel'!I425)</f>
        <v/>
      </c>
      <c r="J426" s="279" t="str">
        <f>IF('Frais de personnel'!J425="","",'Frais de personnel'!J425)</f>
        <v/>
      </c>
      <c r="K426" s="254"/>
      <c r="L426" s="109"/>
      <c r="M426" s="109"/>
      <c r="N426" s="178" t="str">
        <f t="shared" si="36"/>
        <v/>
      </c>
      <c r="O426" s="259" t="str">
        <f t="shared" si="37"/>
        <v/>
      </c>
      <c r="P426" s="264" t="str">
        <f t="shared" si="41"/>
        <v/>
      </c>
      <c r="Q426" s="179" t="str">
        <f t="shared" si="38"/>
        <v/>
      </c>
      <c r="R426" s="266" t="str">
        <f t="shared" si="39"/>
        <v/>
      </c>
      <c r="S426" s="262" t="str">
        <f t="shared" si="40"/>
        <v/>
      </c>
      <c r="T426" s="119"/>
    </row>
    <row r="427" spans="1:20" ht="20.100000000000001" customHeight="1" x14ac:dyDescent="0.25">
      <c r="A427" s="162">
        <v>421</v>
      </c>
      <c r="B427" s="279" t="str">
        <f>IF('Frais de personnel'!B426="","",'Frais de personnel'!B426)</f>
        <v/>
      </c>
      <c r="C427" s="279" t="str">
        <f>IF('Frais de personnel'!C426="","",'Frais de personnel'!C426)</f>
        <v/>
      </c>
      <c r="D427" s="279" t="str">
        <f>IF('Frais de personnel'!D426="","",'Frais de personnel'!D426)</f>
        <v/>
      </c>
      <c r="E427" s="279" t="str">
        <f>IF('Frais de personnel'!E426="","",'Frais de personnel'!E426)</f>
        <v/>
      </c>
      <c r="F427" s="279" t="str">
        <f>IF('Frais de personnel'!F426="","",'Frais de personnel'!F426)</f>
        <v/>
      </c>
      <c r="G427" s="279" t="str">
        <f>IF('Frais de personnel'!G426="","",'Frais de personnel'!G426)</f>
        <v/>
      </c>
      <c r="H427" s="279" t="str">
        <f>IF('Frais de personnel'!H426="","",'Frais de personnel'!H426)</f>
        <v/>
      </c>
      <c r="I427" s="279" t="str">
        <f>IF('Frais de personnel'!I426="","",'Frais de personnel'!I426)</f>
        <v/>
      </c>
      <c r="J427" s="279" t="str">
        <f>IF('Frais de personnel'!J426="","",'Frais de personnel'!J426)</f>
        <v/>
      </c>
      <c r="K427" s="254"/>
      <c r="L427" s="109"/>
      <c r="M427" s="109"/>
      <c r="N427" s="178" t="str">
        <f t="shared" si="36"/>
        <v/>
      </c>
      <c r="O427" s="259" t="str">
        <f t="shared" si="37"/>
        <v/>
      </c>
      <c r="P427" s="264" t="str">
        <f t="shared" si="41"/>
        <v/>
      </c>
      <c r="Q427" s="179" t="str">
        <f t="shared" si="38"/>
        <v/>
      </c>
      <c r="R427" s="266" t="str">
        <f t="shared" si="39"/>
        <v/>
      </c>
      <c r="S427" s="262" t="str">
        <f t="shared" si="40"/>
        <v/>
      </c>
      <c r="T427" s="119"/>
    </row>
    <row r="428" spans="1:20" ht="20.100000000000001" customHeight="1" x14ac:dyDescent="0.25">
      <c r="A428" s="162">
        <v>422</v>
      </c>
      <c r="B428" s="279" t="str">
        <f>IF('Frais de personnel'!B427="","",'Frais de personnel'!B427)</f>
        <v/>
      </c>
      <c r="C428" s="279" t="str">
        <f>IF('Frais de personnel'!C427="","",'Frais de personnel'!C427)</f>
        <v/>
      </c>
      <c r="D428" s="279" t="str">
        <f>IF('Frais de personnel'!D427="","",'Frais de personnel'!D427)</f>
        <v/>
      </c>
      <c r="E428" s="279" t="str">
        <f>IF('Frais de personnel'!E427="","",'Frais de personnel'!E427)</f>
        <v/>
      </c>
      <c r="F428" s="279" t="str">
        <f>IF('Frais de personnel'!F427="","",'Frais de personnel'!F427)</f>
        <v/>
      </c>
      <c r="G428" s="279" t="str">
        <f>IF('Frais de personnel'!G427="","",'Frais de personnel'!G427)</f>
        <v/>
      </c>
      <c r="H428" s="279" t="str">
        <f>IF('Frais de personnel'!H427="","",'Frais de personnel'!H427)</f>
        <v/>
      </c>
      <c r="I428" s="279" t="str">
        <f>IF('Frais de personnel'!I427="","",'Frais de personnel'!I427)</f>
        <v/>
      </c>
      <c r="J428" s="279" t="str">
        <f>IF('Frais de personnel'!J427="","",'Frais de personnel'!J427)</f>
        <v/>
      </c>
      <c r="K428" s="254"/>
      <c r="L428" s="109"/>
      <c r="M428" s="109"/>
      <c r="N428" s="178" t="str">
        <f t="shared" si="36"/>
        <v/>
      </c>
      <c r="O428" s="259" t="str">
        <f t="shared" si="37"/>
        <v/>
      </c>
      <c r="P428" s="264" t="str">
        <f t="shared" si="41"/>
        <v/>
      </c>
      <c r="Q428" s="179" t="str">
        <f t="shared" si="38"/>
        <v/>
      </c>
      <c r="R428" s="266" t="str">
        <f t="shared" si="39"/>
        <v/>
      </c>
      <c r="S428" s="262" t="str">
        <f t="shared" si="40"/>
        <v/>
      </c>
      <c r="T428" s="119"/>
    </row>
    <row r="429" spans="1:20" ht="20.100000000000001" customHeight="1" x14ac:dyDescent="0.25">
      <c r="A429" s="162">
        <v>423</v>
      </c>
      <c r="B429" s="279" t="str">
        <f>IF('Frais de personnel'!B428="","",'Frais de personnel'!B428)</f>
        <v/>
      </c>
      <c r="C429" s="279" t="str">
        <f>IF('Frais de personnel'!C428="","",'Frais de personnel'!C428)</f>
        <v/>
      </c>
      <c r="D429" s="279" t="str">
        <f>IF('Frais de personnel'!D428="","",'Frais de personnel'!D428)</f>
        <v/>
      </c>
      <c r="E429" s="279" t="str">
        <f>IF('Frais de personnel'!E428="","",'Frais de personnel'!E428)</f>
        <v/>
      </c>
      <c r="F429" s="279" t="str">
        <f>IF('Frais de personnel'!F428="","",'Frais de personnel'!F428)</f>
        <v/>
      </c>
      <c r="G429" s="279" t="str">
        <f>IF('Frais de personnel'!G428="","",'Frais de personnel'!G428)</f>
        <v/>
      </c>
      <c r="H429" s="279" t="str">
        <f>IF('Frais de personnel'!H428="","",'Frais de personnel'!H428)</f>
        <v/>
      </c>
      <c r="I429" s="279" t="str">
        <f>IF('Frais de personnel'!I428="","",'Frais de personnel'!I428)</f>
        <v/>
      </c>
      <c r="J429" s="279" t="str">
        <f>IF('Frais de personnel'!J428="","",'Frais de personnel'!J428)</f>
        <v/>
      </c>
      <c r="K429" s="254"/>
      <c r="L429" s="109"/>
      <c r="M429" s="109"/>
      <c r="N429" s="178" t="str">
        <f t="shared" si="36"/>
        <v/>
      </c>
      <c r="O429" s="259" t="str">
        <f t="shared" si="37"/>
        <v/>
      </c>
      <c r="P429" s="264" t="str">
        <f t="shared" si="41"/>
        <v/>
      </c>
      <c r="Q429" s="179" t="str">
        <f t="shared" si="38"/>
        <v/>
      </c>
      <c r="R429" s="266" t="str">
        <f t="shared" si="39"/>
        <v/>
      </c>
      <c r="S429" s="262" t="str">
        <f t="shared" si="40"/>
        <v/>
      </c>
      <c r="T429" s="119"/>
    </row>
    <row r="430" spans="1:20" ht="20.100000000000001" customHeight="1" x14ac:dyDescent="0.25">
      <c r="A430" s="162">
        <v>424</v>
      </c>
      <c r="B430" s="279" t="str">
        <f>IF('Frais de personnel'!B429="","",'Frais de personnel'!B429)</f>
        <v/>
      </c>
      <c r="C430" s="279" t="str">
        <f>IF('Frais de personnel'!C429="","",'Frais de personnel'!C429)</f>
        <v/>
      </c>
      <c r="D430" s="279" t="str">
        <f>IF('Frais de personnel'!D429="","",'Frais de personnel'!D429)</f>
        <v/>
      </c>
      <c r="E430" s="279" t="str">
        <f>IF('Frais de personnel'!E429="","",'Frais de personnel'!E429)</f>
        <v/>
      </c>
      <c r="F430" s="279" t="str">
        <f>IF('Frais de personnel'!F429="","",'Frais de personnel'!F429)</f>
        <v/>
      </c>
      <c r="G430" s="279" t="str">
        <f>IF('Frais de personnel'!G429="","",'Frais de personnel'!G429)</f>
        <v/>
      </c>
      <c r="H430" s="279" t="str">
        <f>IF('Frais de personnel'!H429="","",'Frais de personnel'!H429)</f>
        <v/>
      </c>
      <c r="I430" s="279" t="str">
        <f>IF('Frais de personnel'!I429="","",'Frais de personnel'!I429)</f>
        <v/>
      </c>
      <c r="J430" s="279" t="str">
        <f>IF('Frais de personnel'!J429="","",'Frais de personnel'!J429)</f>
        <v/>
      </c>
      <c r="K430" s="254"/>
      <c r="L430" s="109"/>
      <c r="M430" s="109"/>
      <c r="N430" s="178" t="str">
        <f t="shared" si="36"/>
        <v/>
      </c>
      <c r="O430" s="259" t="str">
        <f t="shared" si="37"/>
        <v/>
      </c>
      <c r="P430" s="264" t="str">
        <f t="shared" si="41"/>
        <v/>
      </c>
      <c r="Q430" s="179" t="str">
        <f t="shared" si="38"/>
        <v/>
      </c>
      <c r="R430" s="266" t="str">
        <f t="shared" si="39"/>
        <v/>
      </c>
      <c r="S430" s="262" t="str">
        <f t="shared" si="40"/>
        <v/>
      </c>
      <c r="T430" s="119"/>
    </row>
    <row r="431" spans="1:20" ht="20.100000000000001" customHeight="1" x14ac:dyDescent="0.25">
      <c r="A431" s="162">
        <v>425</v>
      </c>
      <c r="B431" s="279" t="str">
        <f>IF('Frais de personnel'!B430="","",'Frais de personnel'!B430)</f>
        <v/>
      </c>
      <c r="C431" s="279" t="str">
        <f>IF('Frais de personnel'!C430="","",'Frais de personnel'!C430)</f>
        <v/>
      </c>
      <c r="D431" s="279" t="str">
        <f>IF('Frais de personnel'!D430="","",'Frais de personnel'!D430)</f>
        <v/>
      </c>
      <c r="E431" s="279" t="str">
        <f>IF('Frais de personnel'!E430="","",'Frais de personnel'!E430)</f>
        <v/>
      </c>
      <c r="F431" s="279" t="str">
        <f>IF('Frais de personnel'!F430="","",'Frais de personnel'!F430)</f>
        <v/>
      </c>
      <c r="G431" s="279" t="str">
        <f>IF('Frais de personnel'!G430="","",'Frais de personnel'!G430)</f>
        <v/>
      </c>
      <c r="H431" s="279" t="str">
        <f>IF('Frais de personnel'!H430="","",'Frais de personnel'!H430)</f>
        <v/>
      </c>
      <c r="I431" s="279" t="str">
        <f>IF('Frais de personnel'!I430="","",'Frais de personnel'!I430)</f>
        <v/>
      </c>
      <c r="J431" s="279" t="str">
        <f>IF('Frais de personnel'!J430="","",'Frais de personnel'!J430)</f>
        <v/>
      </c>
      <c r="K431" s="254"/>
      <c r="L431" s="109"/>
      <c r="M431" s="109"/>
      <c r="N431" s="178" t="str">
        <f t="shared" si="36"/>
        <v/>
      </c>
      <c r="O431" s="259" t="str">
        <f t="shared" si="37"/>
        <v/>
      </c>
      <c r="P431" s="264" t="str">
        <f t="shared" si="41"/>
        <v/>
      </c>
      <c r="Q431" s="179" t="str">
        <f t="shared" si="38"/>
        <v/>
      </c>
      <c r="R431" s="266" t="str">
        <f t="shared" si="39"/>
        <v/>
      </c>
      <c r="S431" s="262" t="str">
        <f t="shared" si="40"/>
        <v/>
      </c>
      <c r="T431" s="119"/>
    </row>
    <row r="432" spans="1:20" ht="20.100000000000001" customHeight="1" x14ac:dyDescent="0.25">
      <c r="A432" s="162">
        <v>426</v>
      </c>
      <c r="B432" s="279" t="str">
        <f>IF('Frais de personnel'!B431="","",'Frais de personnel'!B431)</f>
        <v/>
      </c>
      <c r="C432" s="279" t="str">
        <f>IF('Frais de personnel'!C431="","",'Frais de personnel'!C431)</f>
        <v/>
      </c>
      <c r="D432" s="279" t="str">
        <f>IF('Frais de personnel'!D431="","",'Frais de personnel'!D431)</f>
        <v/>
      </c>
      <c r="E432" s="279" t="str">
        <f>IF('Frais de personnel'!E431="","",'Frais de personnel'!E431)</f>
        <v/>
      </c>
      <c r="F432" s="279" t="str">
        <f>IF('Frais de personnel'!F431="","",'Frais de personnel'!F431)</f>
        <v/>
      </c>
      <c r="G432" s="279" t="str">
        <f>IF('Frais de personnel'!G431="","",'Frais de personnel'!G431)</f>
        <v/>
      </c>
      <c r="H432" s="279" t="str">
        <f>IF('Frais de personnel'!H431="","",'Frais de personnel'!H431)</f>
        <v/>
      </c>
      <c r="I432" s="279" t="str">
        <f>IF('Frais de personnel'!I431="","",'Frais de personnel'!I431)</f>
        <v/>
      </c>
      <c r="J432" s="279" t="str">
        <f>IF('Frais de personnel'!J431="","",'Frais de personnel'!J431)</f>
        <v/>
      </c>
      <c r="K432" s="254"/>
      <c r="L432" s="109"/>
      <c r="M432" s="109"/>
      <c r="N432" s="178" t="str">
        <f t="shared" si="36"/>
        <v/>
      </c>
      <c r="O432" s="259" t="str">
        <f t="shared" si="37"/>
        <v/>
      </c>
      <c r="P432" s="264" t="str">
        <f t="shared" si="41"/>
        <v/>
      </c>
      <c r="Q432" s="179" t="str">
        <f t="shared" si="38"/>
        <v/>
      </c>
      <c r="R432" s="266" t="str">
        <f t="shared" si="39"/>
        <v/>
      </c>
      <c r="S432" s="262" t="str">
        <f t="shared" si="40"/>
        <v/>
      </c>
      <c r="T432" s="119"/>
    </row>
    <row r="433" spans="1:20" ht="20.100000000000001" customHeight="1" x14ac:dyDescent="0.25">
      <c r="A433" s="162">
        <v>427</v>
      </c>
      <c r="B433" s="279" t="str">
        <f>IF('Frais de personnel'!B432="","",'Frais de personnel'!B432)</f>
        <v/>
      </c>
      <c r="C433" s="279" t="str">
        <f>IF('Frais de personnel'!C432="","",'Frais de personnel'!C432)</f>
        <v/>
      </c>
      <c r="D433" s="279" t="str">
        <f>IF('Frais de personnel'!D432="","",'Frais de personnel'!D432)</f>
        <v/>
      </c>
      <c r="E433" s="279" t="str">
        <f>IF('Frais de personnel'!E432="","",'Frais de personnel'!E432)</f>
        <v/>
      </c>
      <c r="F433" s="279" t="str">
        <f>IF('Frais de personnel'!F432="","",'Frais de personnel'!F432)</f>
        <v/>
      </c>
      <c r="G433" s="279" t="str">
        <f>IF('Frais de personnel'!G432="","",'Frais de personnel'!G432)</f>
        <v/>
      </c>
      <c r="H433" s="279" t="str">
        <f>IF('Frais de personnel'!H432="","",'Frais de personnel'!H432)</f>
        <v/>
      </c>
      <c r="I433" s="279" t="str">
        <f>IF('Frais de personnel'!I432="","",'Frais de personnel'!I432)</f>
        <v/>
      </c>
      <c r="J433" s="279" t="str">
        <f>IF('Frais de personnel'!J432="","",'Frais de personnel'!J432)</f>
        <v/>
      </c>
      <c r="K433" s="254"/>
      <c r="L433" s="109"/>
      <c r="M433" s="109"/>
      <c r="N433" s="178" t="str">
        <f t="shared" si="36"/>
        <v/>
      </c>
      <c r="O433" s="259" t="str">
        <f t="shared" si="37"/>
        <v/>
      </c>
      <c r="P433" s="264" t="str">
        <f t="shared" si="41"/>
        <v/>
      </c>
      <c r="Q433" s="179" t="str">
        <f t="shared" si="38"/>
        <v/>
      </c>
      <c r="R433" s="266" t="str">
        <f t="shared" si="39"/>
        <v/>
      </c>
      <c r="S433" s="262" t="str">
        <f t="shared" si="40"/>
        <v/>
      </c>
      <c r="T433" s="119"/>
    </row>
    <row r="434" spans="1:20" ht="20.100000000000001" customHeight="1" x14ac:dyDescent="0.25">
      <c r="A434" s="162">
        <v>428</v>
      </c>
      <c r="B434" s="279" t="str">
        <f>IF('Frais de personnel'!B433="","",'Frais de personnel'!B433)</f>
        <v/>
      </c>
      <c r="C434" s="279" t="str">
        <f>IF('Frais de personnel'!C433="","",'Frais de personnel'!C433)</f>
        <v/>
      </c>
      <c r="D434" s="279" t="str">
        <f>IF('Frais de personnel'!D433="","",'Frais de personnel'!D433)</f>
        <v/>
      </c>
      <c r="E434" s="279" t="str">
        <f>IF('Frais de personnel'!E433="","",'Frais de personnel'!E433)</f>
        <v/>
      </c>
      <c r="F434" s="279" t="str">
        <f>IF('Frais de personnel'!F433="","",'Frais de personnel'!F433)</f>
        <v/>
      </c>
      <c r="G434" s="279" t="str">
        <f>IF('Frais de personnel'!G433="","",'Frais de personnel'!G433)</f>
        <v/>
      </c>
      <c r="H434" s="279" t="str">
        <f>IF('Frais de personnel'!H433="","",'Frais de personnel'!H433)</f>
        <v/>
      </c>
      <c r="I434" s="279" t="str">
        <f>IF('Frais de personnel'!I433="","",'Frais de personnel'!I433)</f>
        <v/>
      </c>
      <c r="J434" s="279" t="str">
        <f>IF('Frais de personnel'!J433="","",'Frais de personnel'!J433)</f>
        <v/>
      </c>
      <c r="K434" s="254"/>
      <c r="L434" s="109"/>
      <c r="M434" s="109"/>
      <c r="N434" s="178" t="str">
        <f t="shared" si="36"/>
        <v/>
      </c>
      <c r="O434" s="259" t="str">
        <f t="shared" si="37"/>
        <v/>
      </c>
      <c r="P434" s="264" t="str">
        <f t="shared" si="41"/>
        <v/>
      </c>
      <c r="Q434" s="179" t="str">
        <f t="shared" si="38"/>
        <v/>
      </c>
      <c r="R434" s="266" t="str">
        <f t="shared" si="39"/>
        <v/>
      </c>
      <c r="S434" s="262" t="str">
        <f t="shared" si="40"/>
        <v/>
      </c>
      <c r="T434" s="119"/>
    </row>
    <row r="435" spans="1:20" ht="20.100000000000001" customHeight="1" x14ac:dyDescent="0.25">
      <c r="A435" s="162">
        <v>429</v>
      </c>
      <c r="B435" s="279" t="str">
        <f>IF('Frais de personnel'!B434="","",'Frais de personnel'!B434)</f>
        <v/>
      </c>
      <c r="C435" s="279" t="str">
        <f>IF('Frais de personnel'!C434="","",'Frais de personnel'!C434)</f>
        <v/>
      </c>
      <c r="D435" s="279" t="str">
        <f>IF('Frais de personnel'!D434="","",'Frais de personnel'!D434)</f>
        <v/>
      </c>
      <c r="E435" s="279" t="str">
        <f>IF('Frais de personnel'!E434="","",'Frais de personnel'!E434)</f>
        <v/>
      </c>
      <c r="F435" s="279" t="str">
        <f>IF('Frais de personnel'!F434="","",'Frais de personnel'!F434)</f>
        <v/>
      </c>
      <c r="G435" s="279" t="str">
        <f>IF('Frais de personnel'!G434="","",'Frais de personnel'!G434)</f>
        <v/>
      </c>
      <c r="H435" s="279" t="str">
        <f>IF('Frais de personnel'!H434="","",'Frais de personnel'!H434)</f>
        <v/>
      </c>
      <c r="I435" s="279" t="str">
        <f>IF('Frais de personnel'!I434="","",'Frais de personnel'!I434)</f>
        <v/>
      </c>
      <c r="J435" s="279" t="str">
        <f>IF('Frais de personnel'!J434="","",'Frais de personnel'!J434)</f>
        <v/>
      </c>
      <c r="K435" s="254"/>
      <c r="L435" s="109"/>
      <c r="M435" s="109"/>
      <c r="N435" s="178" t="str">
        <f t="shared" si="36"/>
        <v/>
      </c>
      <c r="O435" s="259" t="str">
        <f t="shared" si="37"/>
        <v/>
      </c>
      <c r="P435" s="264" t="str">
        <f t="shared" si="41"/>
        <v/>
      </c>
      <c r="Q435" s="179" t="str">
        <f t="shared" si="38"/>
        <v/>
      </c>
      <c r="R435" s="266" t="str">
        <f t="shared" si="39"/>
        <v/>
      </c>
      <c r="S435" s="262" t="str">
        <f t="shared" si="40"/>
        <v/>
      </c>
      <c r="T435" s="119"/>
    </row>
    <row r="436" spans="1:20" ht="20.100000000000001" customHeight="1" x14ac:dyDescent="0.25">
      <c r="A436" s="162">
        <v>430</v>
      </c>
      <c r="B436" s="279" t="str">
        <f>IF('Frais de personnel'!B435="","",'Frais de personnel'!B435)</f>
        <v/>
      </c>
      <c r="C436" s="279" t="str">
        <f>IF('Frais de personnel'!C435="","",'Frais de personnel'!C435)</f>
        <v/>
      </c>
      <c r="D436" s="279" t="str">
        <f>IF('Frais de personnel'!D435="","",'Frais de personnel'!D435)</f>
        <v/>
      </c>
      <c r="E436" s="279" t="str">
        <f>IF('Frais de personnel'!E435="","",'Frais de personnel'!E435)</f>
        <v/>
      </c>
      <c r="F436" s="279" t="str">
        <f>IF('Frais de personnel'!F435="","",'Frais de personnel'!F435)</f>
        <v/>
      </c>
      <c r="G436" s="279" t="str">
        <f>IF('Frais de personnel'!G435="","",'Frais de personnel'!G435)</f>
        <v/>
      </c>
      <c r="H436" s="279" t="str">
        <f>IF('Frais de personnel'!H435="","",'Frais de personnel'!H435)</f>
        <v/>
      </c>
      <c r="I436" s="279" t="str">
        <f>IF('Frais de personnel'!I435="","",'Frais de personnel'!I435)</f>
        <v/>
      </c>
      <c r="J436" s="279" t="str">
        <f>IF('Frais de personnel'!J435="","",'Frais de personnel'!J435)</f>
        <v/>
      </c>
      <c r="K436" s="254"/>
      <c r="L436" s="109"/>
      <c r="M436" s="109"/>
      <c r="N436" s="178" t="str">
        <f t="shared" si="36"/>
        <v/>
      </c>
      <c r="O436" s="259" t="str">
        <f t="shared" si="37"/>
        <v/>
      </c>
      <c r="P436" s="264" t="str">
        <f t="shared" si="41"/>
        <v/>
      </c>
      <c r="Q436" s="179" t="str">
        <f t="shared" si="38"/>
        <v/>
      </c>
      <c r="R436" s="266" t="str">
        <f t="shared" si="39"/>
        <v/>
      </c>
      <c r="S436" s="262" t="str">
        <f t="shared" si="40"/>
        <v/>
      </c>
      <c r="T436" s="119"/>
    </row>
    <row r="437" spans="1:20" ht="20.100000000000001" customHeight="1" x14ac:dyDescent="0.25">
      <c r="A437" s="162">
        <v>431</v>
      </c>
      <c r="B437" s="279" t="str">
        <f>IF('Frais de personnel'!B436="","",'Frais de personnel'!B436)</f>
        <v/>
      </c>
      <c r="C437" s="279" t="str">
        <f>IF('Frais de personnel'!C436="","",'Frais de personnel'!C436)</f>
        <v/>
      </c>
      <c r="D437" s="279" t="str">
        <f>IF('Frais de personnel'!D436="","",'Frais de personnel'!D436)</f>
        <v/>
      </c>
      <c r="E437" s="279" t="str">
        <f>IF('Frais de personnel'!E436="","",'Frais de personnel'!E436)</f>
        <v/>
      </c>
      <c r="F437" s="279" t="str">
        <f>IF('Frais de personnel'!F436="","",'Frais de personnel'!F436)</f>
        <v/>
      </c>
      <c r="G437" s="279" t="str">
        <f>IF('Frais de personnel'!G436="","",'Frais de personnel'!G436)</f>
        <v/>
      </c>
      <c r="H437" s="279" t="str">
        <f>IF('Frais de personnel'!H436="","",'Frais de personnel'!H436)</f>
        <v/>
      </c>
      <c r="I437" s="279" t="str">
        <f>IF('Frais de personnel'!I436="","",'Frais de personnel'!I436)</f>
        <v/>
      </c>
      <c r="J437" s="279" t="str">
        <f>IF('Frais de personnel'!J436="","",'Frais de personnel'!J436)</f>
        <v/>
      </c>
      <c r="K437" s="254"/>
      <c r="L437" s="109"/>
      <c r="M437" s="109"/>
      <c r="N437" s="178" t="str">
        <f t="shared" si="36"/>
        <v/>
      </c>
      <c r="O437" s="259" t="str">
        <f t="shared" si="37"/>
        <v/>
      </c>
      <c r="P437" s="264" t="str">
        <f t="shared" si="41"/>
        <v/>
      </c>
      <c r="Q437" s="179" t="str">
        <f t="shared" si="38"/>
        <v/>
      </c>
      <c r="R437" s="266" t="str">
        <f t="shared" si="39"/>
        <v/>
      </c>
      <c r="S437" s="262" t="str">
        <f t="shared" si="40"/>
        <v/>
      </c>
      <c r="T437" s="119"/>
    </row>
    <row r="438" spans="1:20" ht="20.100000000000001" customHeight="1" x14ac:dyDescent="0.25">
      <c r="A438" s="162">
        <v>432</v>
      </c>
      <c r="B438" s="279" t="str">
        <f>IF('Frais de personnel'!B437="","",'Frais de personnel'!B437)</f>
        <v/>
      </c>
      <c r="C438" s="279" t="str">
        <f>IF('Frais de personnel'!C437="","",'Frais de personnel'!C437)</f>
        <v/>
      </c>
      <c r="D438" s="279" t="str">
        <f>IF('Frais de personnel'!D437="","",'Frais de personnel'!D437)</f>
        <v/>
      </c>
      <c r="E438" s="279" t="str">
        <f>IF('Frais de personnel'!E437="","",'Frais de personnel'!E437)</f>
        <v/>
      </c>
      <c r="F438" s="279" t="str">
        <f>IF('Frais de personnel'!F437="","",'Frais de personnel'!F437)</f>
        <v/>
      </c>
      <c r="G438" s="279" t="str">
        <f>IF('Frais de personnel'!G437="","",'Frais de personnel'!G437)</f>
        <v/>
      </c>
      <c r="H438" s="279" t="str">
        <f>IF('Frais de personnel'!H437="","",'Frais de personnel'!H437)</f>
        <v/>
      </c>
      <c r="I438" s="279" t="str">
        <f>IF('Frais de personnel'!I437="","",'Frais de personnel'!I437)</f>
        <v/>
      </c>
      <c r="J438" s="279" t="str">
        <f>IF('Frais de personnel'!J437="","",'Frais de personnel'!J437)</f>
        <v/>
      </c>
      <c r="K438" s="254"/>
      <c r="L438" s="109"/>
      <c r="M438" s="109"/>
      <c r="N438" s="178" t="str">
        <f t="shared" si="36"/>
        <v/>
      </c>
      <c r="O438" s="259" t="str">
        <f t="shared" si="37"/>
        <v/>
      </c>
      <c r="P438" s="264" t="str">
        <f t="shared" si="41"/>
        <v/>
      </c>
      <c r="Q438" s="179" t="str">
        <f t="shared" si="38"/>
        <v/>
      </c>
      <c r="R438" s="266" t="str">
        <f t="shared" si="39"/>
        <v/>
      </c>
      <c r="S438" s="262" t="str">
        <f t="shared" si="40"/>
        <v/>
      </c>
      <c r="T438" s="119"/>
    </row>
    <row r="439" spans="1:20" ht="20.100000000000001" customHeight="1" x14ac:dyDescent="0.25">
      <c r="A439" s="162">
        <v>433</v>
      </c>
      <c r="B439" s="279" t="str">
        <f>IF('Frais de personnel'!B438="","",'Frais de personnel'!B438)</f>
        <v/>
      </c>
      <c r="C439" s="279" t="str">
        <f>IF('Frais de personnel'!C438="","",'Frais de personnel'!C438)</f>
        <v/>
      </c>
      <c r="D439" s="279" t="str">
        <f>IF('Frais de personnel'!D438="","",'Frais de personnel'!D438)</f>
        <v/>
      </c>
      <c r="E439" s="279" t="str">
        <f>IF('Frais de personnel'!E438="","",'Frais de personnel'!E438)</f>
        <v/>
      </c>
      <c r="F439" s="279" t="str">
        <f>IF('Frais de personnel'!F438="","",'Frais de personnel'!F438)</f>
        <v/>
      </c>
      <c r="G439" s="279" t="str">
        <f>IF('Frais de personnel'!G438="","",'Frais de personnel'!G438)</f>
        <v/>
      </c>
      <c r="H439" s="279" t="str">
        <f>IF('Frais de personnel'!H438="","",'Frais de personnel'!H438)</f>
        <v/>
      </c>
      <c r="I439" s="279" t="str">
        <f>IF('Frais de personnel'!I438="","",'Frais de personnel'!I438)</f>
        <v/>
      </c>
      <c r="J439" s="279" t="str">
        <f>IF('Frais de personnel'!J438="","",'Frais de personnel'!J438)</f>
        <v/>
      </c>
      <c r="K439" s="254"/>
      <c r="L439" s="109"/>
      <c r="M439" s="109"/>
      <c r="N439" s="178" t="str">
        <f t="shared" si="36"/>
        <v/>
      </c>
      <c r="O439" s="259" t="str">
        <f t="shared" si="37"/>
        <v/>
      </c>
      <c r="P439" s="264" t="str">
        <f t="shared" si="41"/>
        <v/>
      </c>
      <c r="Q439" s="179" t="str">
        <f t="shared" si="38"/>
        <v/>
      </c>
      <c r="R439" s="266" t="str">
        <f t="shared" si="39"/>
        <v/>
      </c>
      <c r="S439" s="262" t="str">
        <f t="shared" si="40"/>
        <v/>
      </c>
      <c r="T439" s="119"/>
    </row>
    <row r="440" spans="1:20" ht="20.100000000000001" customHeight="1" x14ac:dyDescent="0.25">
      <c r="A440" s="162">
        <v>434</v>
      </c>
      <c r="B440" s="279" t="str">
        <f>IF('Frais de personnel'!B439="","",'Frais de personnel'!B439)</f>
        <v/>
      </c>
      <c r="C440" s="279" t="str">
        <f>IF('Frais de personnel'!C439="","",'Frais de personnel'!C439)</f>
        <v/>
      </c>
      <c r="D440" s="279" t="str">
        <f>IF('Frais de personnel'!D439="","",'Frais de personnel'!D439)</f>
        <v/>
      </c>
      <c r="E440" s="279" t="str">
        <f>IF('Frais de personnel'!E439="","",'Frais de personnel'!E439)</f>
        <v/>
      </c>
      <c r="F440" s="279" t="str">
        <f>IF('Frais de personnel'!F439="","",'Frais de personnel'!F439)</f>
        <v/>
      </c>
      <c r="G440" s="279" t="str">
        <f>IF('Frais de personnel'!G439="","",'Frais de personnel'!G439)</f>
        <v/>
      </c>
      <c r="H440" s="279" t="str">
        <f>IF('Frais de personnel'!H439="","",'Frais de personnel'!H439)</f>
        <v/>
      </c>
      <c r="I440" s="279" t="str">
        <f>IF('Frais de personnel'!I439="","",'Frais de personnel'!I439)</f>
        <v/>
      </c>
      <c r="J440" s="279" t="str">
        <f>IF('Frais de personnel'!J439="","",'Frais de personnel'!J439)</f>
        <v/>
      </c>
      <c r="K440" s="254"/>
      <c r="L440" s="109"/>
      <c r="M440" s="109"/>
      <c r="N440" s="178" t="str">
        <f t="shared" si="36"/>
        <v/>
      </c>
      <c r="O440" s="259" t="str">
        <f t="shared" si="37"/>
        <v/>
      </c>
      <c r="P440" s="264" t="str">
        <f t="shared" si="41"/>
        <v/>
      </c>
      <c r="Q440" s="179" t="str">
        <f t="shared" si="38"/>
        <v/>
      </c>
      <c r="R440" s="266" t="str">
        <f t="shared" si="39"/>
        <v/>
      </c>
      <c r="S440" s="262" t="str">
        <f t="shared" si="40"/>
        <v/>
      </c>
      <c r="T440" s="119"/>
    </row>
    <row r="441" spans="1:20" ht="20.100000000000001" customHeight="1" x14ac:dyDescent="0.25">
      <c r="A441" s="162">
        <v>435</v>
      </c>
      <c r="B441" s="279" t="str">
        <f>IF('Frais de personnel'!B440="","",'Frais de personnel'!B440)</f>
        <v/>
      </c>
      <c r="C441" s="279" t="str">
        <f>IF('Frais de personnel'!C440="","",'Frais de personnel'!C440)</f>
        <v/>
      </c>
      <c r="D441" s="279" t="str">
        <f>IF('Frais de personnel'!D440="","",'Frais de personnel'!D440)</f>
        <v/>
      </c>
      <c r="E441" s="279" t="str">
        <f>IF('Frais de personnel'!E440="","",'Frais de personnel'!E440)</f>
        <v/>
      </c>
      <c r="F441" s="279" t="str">
        <f>IF('Frais de personnel'!F440="","",'Frais de personnel'!F440)</f>
        <v/>
      </c>
      <c r="G441" s="279" t="str">
        <f>IF('Frais de personnel'!G440="","",'Frais de personnel'!G440)</f>
        <v/>
      </c>
      <c r="H441" s="279" t="str">
        <f>IF('Frais de personnel'!H440="","",'Frais de personnel'!H440)</f>
        <v/>
      </c>
      <c r="I441" s="279" t="str">
        <f>IF('Frais de personnel'!I440="","",'Frais de personnel'!I440)</f>
        <v/>
      </c>
      <c r="J441" s="279" t="str">
        <f>IF('Frais de personnel'!J440="","",'Frais de personnel'!J440)</f>
        <v/>
      </c>
      <c r="K441" s="254"/>
      <c r="L441" s="109"/>
      <c r="M441" s="109"/>
      <c r="N441" s="178" t="str">
        <f t="shared" si="36"/>
        <v/>
      </c>
      <c r="O441" s="259" t="str">
        <f t="shared" si="37"/>
        <v/>
      </c>
      <c r="P441" s="264" t="str">
        <f t="shared" si="41"/>
        <v/>
      </c>
      <c r="Q441" s="179" t="str">
        <f t="shared" si="38"/>
        <v/>
      </c>
      <c r="R441" s="266" t="str">
        <f t="shared" si="39"/>
        <v/>
      </c>
      <c r="S441" s="262" t="str">
        <f t="shared" si="40"/>
        <v/>
      </c>
      <c r="T441" s="119"/>
    </row>
    <row r="442" spans="1:20" ht="20.100000000000001" customHeight="1" x14ac:dyDescent="0.25">
      <c r="A442" s="162">
        <v>436</v>
      </c>
      <c r="B442" s="279" t="str">
        <f>IF('Frais de personnel'!B441="","",'Frais de personnel'!B441)</f>
        <v/>
      </c>
      <c r="C442" s="279" t="str">
        <f>IF('Frais de personnel'!C441="","",'Frais de personnel'!C441)</f>
        <v/>
      </c>
      <c r="D442" s="279" t="str">
        <f>IF('Frais de personnel'!D441="","",'Frais de personnel'!D441)</f>
        <v/>
      </c>
      <c r="E442" s="279" t="str">
        <f>IF('Frais de personnel'!E441="","",'Frais de personnel'!E441)</f>
        <v/>
      </c>
      <c r="F442" s="279" t="str">
        <f>IF('Frais de personnel'!F441="","",'Frais de personnel'!F441)</f>
        <v/>
      </c>
      <c r="G442" s="279" t="str">
        <f>IF('Frais de personnel'!G441="","",'Frais de personnel'!G441)</f>
        <v/>
      </c>
      <c r="H442" s="279" t="str">
        <f>IF('Frais de personnel'!H441="","",'Frais de personnel'!H441)</f>
        <v/>
      </c>
      <c r="I442" s="279" t="str">
        <f>IF('Frais de personnel'!I441="","",'Frais de personnel'!I441)</f>
        <v/>
      </c>
      <c r="J442" s="279" t="str">
        <f>IF('Frais de personnel'!J441="","",'Frais de personnel'!J441)</f>
        <v/>
      </c>
      <c r="K442" s="254"/>
      <c r="L442" s="109"/>
      <c r="M442" s="109"/>
      <c r="N442" s="178" t="str">
        <f t="shared" si="36"/>
        <v/>
      </c>
      <c r="O442" s="259" t="str">
        <f t="shared" si="37"/>
        <v/>
      </c>
      <c r="P442" s="264" t="str">
        <f t="shared" si="41"/>
        <v/>
      </c>
      <c r="Q442" s="179" t="str">
        <f t="shared" si="38"/>
        <v/>
      </c>
      <c r="R442" s="266" t="str">
        <f t="shared" si="39"/>
        <v/>
      </c>
      <c r="S442" s="262" t="str">
        <f t="shared" si="40"/>
        <v/>
      </c>
      <c r="T442" s="119"/>
    </row>
    <row r="443" spans="1:20" ht="20.100000000000001" customHeight="1" x14ac:dyDescent="0.25">
      <c r="A443" s="162">
        <v>437</v>
      </c>
      <c r="B443" s="279" t="str">
        <f>IF('Frais de personnel'!B442="","",'Frais de personnel'!B442)</f>
        <v/>
      </c>
      <c r="C443" s="279" t="str">
        <f>IF('Frais de personnel'!C442="","",'Frais de personnel'!C442)</f>
        <v/>
      </c>
      <c r="D443" s="279" t="str">
        <f>IF('Frais de personnel'!D442="","",'Frais de personnel'!D442)</f>
        <v/>
      </c>
      <c r="E443" s="279" t="str">
        <f>IF('Frais de personnel'!E442="","",'Frais de personnel'!E442)</f>
        <v/>
      </c>
      <c r="F443" s="279" t="str">
        <f>IF('Frais de personnel'!F442="","",'Frais de personnel'!F442)</f>
        <v/>
      </c>
      <c r="G443" s="279" t="str">
        <f>IF('Frais de personnel'!G442="","",'Frais de personnel'!G442)</f>
        <v/>
      </c>
      <c r="H443" s="279" t="str">
        <f>IF('Frais de personnel'!H442="","",'Frais de personnel'!H442)</f>
        <v/>
      </c>
      <c r="I443" s="279" t="str">
        <f>IF('Frais de personnel'!I442="","",'Frais de personnel'!I442)</f>
        <v/>
      </c>
      <c r="J443" s="279" t="str">
        <f>IF('Frais de personnel'!J442="","",'Frais de personnel'!J442)</f>
        <v/>
      </c>
      <c r="K443" s="254"/>
      <c r="L443" s="109"/>
      <c r="M443" s="109"/>
      <c r="N443" s="178" t="str">
        <f t="shared" si="36"/>
        <v/>
      </c>
      <c r="O443" s="259" t="str">
        <f t="shared" si="37"/>
        <v/>
      </c>
      <c r="P443" s="264" t="str">
        <f t="shared" si="41"/>
        <v/>
      </c>
      <c r="Q443" s="179" t="str">
        <f t="shared" si="38"/>
        <v/>
      </c>
      <c r="R443" s="266" t="str">
        <f t="shared" si="39"/>
        <v/>
      </c>
      <c r="S443" s="262" t="str">
        <f t="shared" si="40"/>
        <v/>
      </c>
      <c r="T443" s="119"/>
    </row>
    <row r="444" spans="1:20" ht="20.100000000000001" customHeight="1" x14ac:dyDescent="0.25">
      <c r="A444" s="162">
        <v>438</v>
      </c>
      <c r="B444" s="279" t="str">
        <f>IF('Frais de personnel'!B443="","",'Frais de personnel'!B443)</f>
        <v/>
      </c>
      <c r="C444" s="279" t="str">
        <f>IF('Frais de personnel'!C443="","",'Frais de personnel'!C443)</f>
        <v/>
      </c>
      <c r="D444" s="279" t="str">
        <f>IF('Frais de personnel'!D443="","",'Frais de personnel'!D443)</f>
        <v/>
      </c>
      <c r="E444" s="279" t="str">
        <f>IF('Frais de personnel'!E443="","",'Frais de personnel'!E443)</f>
        <v/>
      </c>
      <c r="F444" s="279" t="str">
        <f>IF('Frais de personnel'!F443="","",'Frais de personnel'!F443)</f>
        <v/>
      </c>
      <c r="G444" s="279" t="str">
        <f>IF('Frais de personnel'!G443="","",'Frais de personnel'!G443)</f>
        <v/>
      </c>
      <c r="H444" s="279" t="str">
        <f>IF('Frais de personnel'!H443="","",'Frais de personnel'!H443)</f>
        <v/>
      </c>
      <c r="I444" s="279" t="str">
        <f>IF('Frais de personnel'!I443="","",'Frais de personnel'!I443)</f>
        <v/>
      </c>
      <c r="J444" s="279" t="str">
        <f>IF('Frais de personnel'!J443="","",'Frais de personnel'!J443)</f>
        <v/>
      </c>
      <c r="K444" s="254"/>
      <c r="L444" s="109"/>
      <c r="M444" s="109"/>
      <c r="N444" s="178" t="str">
        <f t="shared" si="36"/>
        <v/>
      </c>
      <c r="O444" s="259" t="str">
        <f t="shared" si="37"/>
        <v/>
      </c>
      <c r="P444" s="264" t="str">
        <f t="shared" si="41"/>
        <v/>
      </c>
      <c r="Q444" s="179" t="str">
        <f t="shared" si="38"/>
        <v/>
      </c>
      <c r="R444" s="266" t="str">
        <f t="shared" si="39"/>
        <v/>
      </c>
      <c r="S444" s="262" t="str">
        <f t="shared" si="40"/>
        <v/>
      </c>
      <c r="T444" s="119"/>
    </row>
    <row r="445" spans="1:20" ht="20.100000000000001" customHeight="1" x14ac:dyDescent="0.25">
      <c r="A445" s="162">
        <v>439</v>
      </c>
      <c r="B445" s="279" t="str">
        <f>IF('Frais de personnel'!B444="","",'Frais de personnel'!B444)</f>
        <v/>
      </c>
      <c r="C445" s="279" t="str">
        <f>IF('Frais de personnel'!C444="","",'Frais de personnel'!C444)</f>
        <v/>
      </c>
      <c r="D445" s="279" t="str">
        <f>IF('Frais de personnel'!D444="","",'Frais de personnel'!D444)</f>
        <v/>
      </c>
      <c r="E445" s="279" t="str">
        <f>IF('Frais de personnel'!E444="","",'Frais de personnel'!E444)</f>
        <v/>
      </c>
      <c r="F445" s="279" t="str">
        <f>IF('Frais de personnel'!F444="","",'Frais de personnel'!F444)</f>
        <v/>
      </c>
      <c r="G445" s="279" t="str">
        <f>IF('Frais de personnel'!G444="","",'Frais de personnel'!G444)</f>
        <v/>
      </c>
      <c r="H445" s="279" t="str">
        <f>IF('Frais de personnel'!H444="","",'Frais de personnel'!H444)</f>
        <v/>
      </c>
      <c r="I445" s="279" t="str">
        <f>IF('Frais de personnel'!I444="","",'Frais de personnel'!I444)</f>
        <v/>
      </c>
      <c r="J445" s="279" t="str">
        <f>IF('Frais de personnel'!J444="","",'Frais de personnel'!J444)</f>
        <v/>
      </c>
      <c r="K445" s="254"/>
      <c r="L445" s="109"/>
      <c r="M445" s="109"/>
      <c r="N445" s="178" t="str">
        <f t="shared" si="36"/>
        <v/>
      </c>
      <c r="O445" s="259" t="str">
        <f t="shared" si="37"/>
        <v/>
      </c>
      <c r="P445" s="264" t="str">
        <f t="shared" si="41"/>
        <v/>
      </c>
      <c r="Q445" s="179" t="str">
        <f t="shared" si="38"/>
        <v/>
      </c>
      <c r="R445" s="266" t="str">
        <f t="shared" si="39"/>
        <v/>
      </c>
      <c r="S445" s="262" t="str">
        <f t="shared" si="40"/>
        <v/>
      </c>
      <c r="T445" s="119"/>
    </row>
    <row r="446" spans="1:20" ht="20.100000000000001" customHeight="1" x14ac:dyDescent="0.25">
      <c r="A446" s="162">
        <v>440</v>
      </c>
      <c r="B446" s="279" t="str">
        <f>IF('Frais de personnel'!B445="","",'Frais de personnel'!B445)</f>
        <v/>
      </c>
      <c r="C446" s="279" t="str">
        <f>IF('Frais de personnel'!C445="","",'Frais de personnel'!C445)</f>
        <v/>
      </c>
      <c r="D446" s="279" t="str">
        <f>IF('Frais de personnel'!D445="","",'Frais de personnel'!D445)</f>
        <v/>
      </c>
      <c r="E446" s="279" t="str">
        <f>IF('Frais de personnel'!E445="","",'Frais de personnel'!E445)</f>
        <v/>
      </c>
      <c r="F446" s="279" t="str">
        <f>IF('Frais de personnel'!F445="","",'Frais de personnel'!F445)</f>
        <v/>
      </c>
      <c r="G446" s="279" t="str">
        <f>IF('Frais de personnel'!G445="","",'Frais de personnel'!G445)</f>
        <v/>
      </c>
      <c r="H446" s="279" t="str">
        <f>IF('Frais de personnel'!H445="","",'Frais de personnel'!H445)</f>
        <v/>
      </c>
      <c r="I446" s="279" t="str">
        <f>IF('Frais de personnel'!I445="","",'Frais de personnel'!I445)</f>
        <v/>
      </c>
      <c r="J446" s="279" t="str">
        <f>IF('Frais de personnel'!J445="","",'Frais de personnel'!J445)</f>
        <v/>
      </c>
      <c r="K446" s="254"/>
      <c r="L446" s="109"/>
      <c r="M446" s="109"/>
      <c r="N446" s="178" t="str">
        <f t="shared" si="36"/>
        <v/>
      </c>
      <c r="O446" s="259" t="str">
        <f t="shared" si="37"/>
        <v/>
      </c>
      <c r="P446" s="264" t="str">
        <f t="shared" si="41"/>
        <v/>
      </c>
      <c r="Q446" s="179" t="str">
        <f t="shared" si="38"/>
        <v/>
      </c>
      <c r="R446" s="266" t="str">
        <f t="shared" si="39"/>
        <v/>
      </c>
      <c r="S446" s="262" t="str">
        <f t="shared" si="40"/>
        <v/>
      </c>
      <c r="T446" s="119"/>
    </row>
    <row r="447" spans="1:20" ht="20.100000000000001" customHeight="1" x14ac:dyDescent="0.25">
      <c r="A447" s="162">
        <v>441</v>
      </c>
      <c r="B447" s="279" t="str">
        <f>IF('Frais de personnel'!B446="","",'Frais de personnel'!B446)</f>
        <v/>
      </c>
      <c r="C447" s="279" t="str">
        <f>IF('Frais de personnel'!C446="","",'Frais de personnel'!C446)</f>
        <v/>
      </c>
      <c r="D447" s="279" t="str">
        <f>IF('Frais de personnel'!D446="","",'Frais de personnel'!D446)</f>
        <v/>
      </c>
      <c r="E447" s="279" t="str">
        <f>IF('Frais de personnel'!E446="","",'Frais de personnel'!E446)</f>
        <v/>
      </c>
      <c r="F447" s="279" t="str">
        <f>IF('Frais de personnel'!F446="","",'Frais de personnel'!F446)</f>
        <v/>
      </c>
      <c r="G447" s="279" t="str">
        <f>IF('Frais de personnel'!G446="","",'Frais de personnel'!G446)</f>
        <v/>
      </c>
      <c r="H447" s="279" t="str">
        <f>IF('Frais de personnel'!H446="","",'Frais de personnel'!H446)</f>
        <v/>
      </c>
      <c r="I447" s="279" t="str">
        <f>IF('Frais de personnel'!I446="","",'Frais de personnel'!I446)</f>
        <v/>
      </c>
      <c r="J447" s="279" t="str">
        <f>IF('Frais de personnel'!J446="","",'Frais de personnel'!J446)</f>
        <v/>
      </c>
      <c r="K447" s="254"/>
      <c r="L447" s="109"/>
      <c r="M447" s="109"/>
      <c r="N447" s="178" t="str">
        <f t="shared" si="36"/>
        <v/>
      </c>
      <c r="O447" s="259" t="str">
        <f t="shared" si="37"/>
        <v/>
      </c>
      <c r="P447" s="264" t="str">
        <f t="shared" si="41"/>
        <v/>
      </c>
      <c r="Q447" s="179" t="str">
        <f t="shared" si="38"/>
        <v/>
      </c>
      <c r="R447" s="266" t="str">
        <f t="shared" si="39"/>
        <v/>
      </c>
      <c r="S447" s="262" t="str">
        <f t="shared" si="40"/>
        <v/>
      </c>
      <c r="T447" s="119"/>
    </row>
    <row r="448" spans="1:20" ht="20.100000000000001" customHeight="1" x14ac:dyDescent="0.25">
      <c r="A448" s="162">
        <v>442</v>
      </c>
      <c r="B448" s="279" t="str">
        <f>IF('Frais de personnel'!B447="","",'Frais de personnel'!B447)</f>
        <v/>
      </c>
      <c r="C448" s="279" t="str">
        <f>IF('Frais de personnel'!C447="","",'Frais de personnel'!C447)</f>
        <v/>
      </c>
      <c r="D448" s="279" t="str">
        <f>IF('Frais de personnel'!D447="","",'Frais de personnel'!D447)</f>
        <v/>
      </c>
      <c r="E448" s="279" t="str">
        <f>IF('Frais de personnel'!E447="","",'Frais de personnel'!E447)</f>
        <v/>
      </c>
      <c r="F448" s="279" t="str">
        <f>IF('Frais de personnel'!F447="","",'Frais de personnel'!F447)</f>
        <v/>
      </c>
      <c r="G448" s="279" t="str">
        <f>IF('Frais de personnel'!G447="","",'Frais de personnel'!G447)</f>
        <v/>
      </c>
      <c r="H448" s="279" t="str">
        <f>IF('Frais de personnel'!H447="","",'Frais de personnel'!H447)</f>
        <v/>
      </c>
      <c r="I448" s="279" t="str">
        <f>IF('Frais de personnel'!I447="","",'Frais de personnel'!I447)</f>
        <v/>
      </c>
      <c r="J448" s="279" t="str">
        <f>IF('Frais de personnel'!J447="","",'Frais de personnel'!J447)</f>
        <v/>
      </c>
      <c r="K448" s="254"/>
      <c r="L448" s="109"/>
      <c r="M448" s="109"/>
      <c r="N448" s="178" t="str">
        <f t="shared" si="36"/>
        <v/>
      </c>
      <c r="O448" s="259" t="str">
        <f t="shared" si="37"/>
        <v/>
      </c>
      <c r="P448" s="264" t="str">
        <f t="shared" si="41"/>
        <v/>
      </c>
      <c r="Q448" s="179" t="str">
        <f t="shared" si="38"/>
        <v/>
      </c>
      <c r="R448" s="266" t="str">
        <f t="shared" si="39"/>
        <v/>
      </c>
      <c r="S448" s="262" t="str">
        <f t="shared" si="40"/>
        <v/>
      </c>
      <c r="T448" s="119"/>
    </row>
    <row r="449" spans="1:31" ht="20.100000000000001" customHeight="1" x14ac:dyDescent="0.25">
      <c r="A449" s="162">
        <v>443</v>
      </c>
      <c r="B449" s="279" t="str">
        <f>IF('Frais de personnel'!B448="","",'Frais de personnel'!B448)</f>
        <v/>
      </c>
      <c r="C449" s="279" t="str">
        <f>IF('Frais de personnel'!C448="","",'Frais de personnel'!C448)</f>
        <v/>
      </c>
      <c r="D449" s="279" t="str">
        <f>IF('Frais de personnel'!D448="","",'Frais de personnel'!D448)</f>
        <v/>
      </c>
      <c r="E449" s="279" t="str">
        <f>IF('Frais de personnel'!E448="","",'Frais de personnel'!E448)</f>
        <v/>
      </c>
      <c r="F449" s="279" t="str">
        <f>IF('Frais de personnel'!F448="","",'Frais de personnel'!F448)</f>
        <v/>
      </c>
      <c r="G449" s="279" t="str">
        <f>IF('Frais de personnel'!G448="","",'Frais de personnel'!G448)</f>
        <v/>
      </c>
      <c r="H449" s="279" t="str">
        <f>IF('Frais de personnel'!H448="","",'Frais de personnel'!H448)</f>
        <v/>
      </c>
      <c r="I449" s="279" t="str">
        <f>IF('Frais de personnel'!I448="","",'Frais de personnel'!I448)</f>
        <v/>
      </c>
      <c r="J449" s="279" t="str">
        <f>IF('Frais de personnel'!J448="","",'Frais de personnel'!J448)</f>
        <v/>
      </c>
      <c r="K449" s="254"/>
      <c r="L449" s="109"/>
      <c r="M449" s="109"/>
      <c r="N449" s="178" t="str">
        <f t="shared" si="36"/>
        <v/>
      </c>
      <c r="O449" s="259" t="str">
        <f t="shared" si="37"/>
        <v/>
      </c>
      <c r="P449" s="264" t="str">
        <f t="shared" si="41"/>
        <v/>
      </c>
      <c r="Q449" s="179" t="str">
        <f t="shared" si="38"/>
        <v/>
      </c>
      <c r="R449" s="266" t="str">
        <f t="shared" si="39"/>
        <v/>
      </c>
      <c r="S449" s="262" t="str">
        <f t="shared" si="40"/>
        <v/>
      </c>
      <c r="T449" s="119"/>
    </row>
    <row r="450" spans="1:31" ht="20.100000000000001" customHeight="1" x14ac:dyDescent="0.25">
      <c r="A450" s="162">
        <v>444</v>
      </c>
      <c r="B450" s="279" t="str">
        <f>IF('Frais de personnel'!B449="","",'Frais de personnel'!B449)</f>
        <v/>
      </c>
      <c r="C450" s="279" t="str">
        <f>IF('Frais de personnel'!C449="","",'Frais de personnel'!C449)</f>
        <v/>
      </c>
      <c r="D450" s="279" t="str">
        <f>IF('Frais de personnel'!D449="","",'Frais de personnel'!D449)</f>
        <v/>
      </c>
      <c r="E450" s="279" t="str">
        <f>IF('Frais de personnel'!E449="","",'Frais de personnel'!E449)</f>
        <v/>
      </c>
      <c r="F450" s="279" t="str">
        <f>IF('Frais de personnel'!F449="","",'Frais de personnel'!F449)</f>
        <v/>
      </c>
      <c r="G450" s="279" t="str">
        <f>IF('Frais de personnel'!G449="","",'Frais de personnel'!G449)</f>
        <v/>
      </c>
      <c r="H450" s="279" t="str">
        <f>IF('Frais de personnel'!H449="","",'Frais de personnel'!H449)</f>
        <v/>
      </c>
      <c r="I450" s="279" t="str">
        <f>IF('Frais de personnel'!I449="","",'Frais de personnel'!I449)</f>
        <v/>
      </c>
      <c r="J450" s="279" t="str">
        <f>IF('Frais de personnel'!J449="","",'Frais de personnel'!J449)</f>
        <v/>
      </c>
      <c r="K450" s="254"/>
      <c r="L450" s="109"/>
      <c r="M450" s="109"/>
      <c r="N450" s="178" t="str">
        <f t="shared" si="36"/>
        <v/>
      </c>
      <c r="O450" s="259" t="str">
        <f t="shared" si="37"/>
        <v/>
      </c>
      <c r="P450" s="264" t="str">
        <f t="shared" si="41"/>
        <v/>
      </c>
      <c r="Q450" s="179" t="str">
        <f t="shared" si="38"/>
        <v/>
      </c>
      <c r="R450" s="266" t="str">
        <f t="shared" si="39"/>
        <v/>
      </c>
      <c r="S450" s="262" t="str">
        <f t="shared" si="40"/>
        <v/>
      </c>
      <c r="T450" s="119"/>
    </row>
    <row r="451" spans="1:31" ht="20.100000000000001" customHeight="1" x14ac:dyDescent="0.25">
      <c r="A451" s="162">
        <v>445</v>
      </c>
      <c r="B451" s="279" t="str">
        <f>IF('Frais de personnel'!B450="","",'Frais de personnel'!B450)</f>
        <v/>
      </c>
      <c r="C451" s="279" t="str">
        <f>IF('Frais de personnel'!C450="","",'Frais de personnel'!C450)</f>
        <v/>
      </c>
      <c r="D451" s="279" t="str">
        <f>IF('Frais de personnel'!D450="","",'Frais de personnel'!D450)</f>
        <v/>
      </c>
      <c r="E451" s="279" t="str">
        <f>IF('Frais de personnel'!E450="","",'Frais de personnel'!E450)</f>
        <v/>
      </c>
      <c r="F451" s="279" t="str">
        <f>IF('Frais de personnel'!F450="","",'Frais de personnel'!F450)</f>
        <v/>
      </c>
      <c r="G451" s="279" t="str">
        <f>IF('Frais de personnel'!G450="","",'Frais de personnel'!G450)</f>
        <v/>
      </c>
      <c r="H451" s="279" t="str">
        <f>IF('Frais de personnel'!H450="","",'Frais de personnel'!H450)</f>
        <v/>
      </c>
      <c r="I451" s="279" t="str">
        <f>IF('Frais de personnel'!I450="","",'Frais de personnel'!I450)</f>
        <v/>
      </c>
      <c r="J451" s="279" t="str">
        <f>IF('Frais de personnel'!J450="","",'Frais de personnel'!J450)</f>
        <v/>
      </c>
      <c r="K451" s="254"/>
      <c r="L451" s="109"/>
      <c r="M451" s="109"/>
      <c r="N451" s="178" t="str">
        <f t="shared" si="36"/>
        <v/>
      </c>
      <c r="O451" s="259" t="str">
        <f t="shared" si="37"/>
        <v/>
      </c>
      <c r="P451" s="264" t="str">
        <f t="shared" si="41"/>
        <v/>
      </c>
      <c r="Q451" s="179" t="str">
        <f t="shared" si="38"/>
        <v/>
      </c>
      <c r="R451" s="266" t="str">
        <f t="shared" si="39"/>
        <v/>
      </c>
      <c r="S451" s="262" t="str">
        <f t="shared" si="40"/>
        <v/>
      </c>
      <c r="T451" s="119"/>
    </row>
    <row r="452" spans="1:31" ht="20.100000000000001" customHeight="1" x14ac:dyDescent="0.25">
      <c r="A452" s="162">
        <v>446</v>
      </c>
      <c r="B452" s="279" t="str">
        <f>IF('Frais de personnel'!B451="","",'Frais de personnel'!B451)</f>
        <v/>
      </c>
      <c r="C452" s="279" t="str">
        <f>IF('Frais de personnel'!C451="","",'Frais de personnel'!C451)</f>
        <v/>
      </c>
      <c r="D452" s="279" t="str">
        <f>IF('Frais de personnel'!D451="","",'Frais de personnel'!D451)</f>
        <v/>
      </c>
      <c r="E452" s="279" t="str">
        <f>IF('Frais de personnel'!E451="","",'Frais de personnel'!E451)</f>
        <v/>
      </c>
      <c r="F452" s="279" t="str">
        <f>IF('Frais de personnel'!F451="","",'Frais de personnel'!F451)</f>
        <v/>
      </c>
      <c r="G452" s="279" t="str">
        <f>IF('Frais de personnel'!G451="","",'Frais de personnel'!G451)</f>
        <v/>
      </c>
      <c r="H452" s="279" t="str">
        <f>IF('Frais de personnel'!H451="","",'Frais de personnel'!H451)</f>
        <v/>
      </c>
      <c r="I452" s="279" t="str">
        <f>IF('Frais de personnel'!I451="","",'Frais de personnel'!I451)</f>
        <v/>
      </c>
      <c r="J452" s="279" t="str">
        <f>IF('Frais de personnel'!J451="","",'Frais de personnel'!J451)</f>
        <v/>
      </c>
      <c r="K452" s="254"/>
      <c r="L452" s="109"/>
      <c r="M452" s="109"/>
      <c r="N452" s="178" t="str">
        <f t="shared" si="36"/>
        <v/>
      </c>
      <c r="O452" s="259" t="str">
        <f t="shared" si="37"/>
        <v/>
      </c>
      <c r="P452" s="264" t="str">
        <f t="shared" si="41"/>
        <v/>
      </c>
      <c r="Q452" s="179" t="str">
        <f t="shared" si="38"/>
        <v/>
      </c>
      <c r="R452" s="266" t="str">
        <f t="shared" si="39"/>
        <v/>
      </c>
      <c r="S452" s="262" t="str">
        <f t="shared" si="40"/>
        <v/>
      </c>
      <c r="T452" s="119"/>
    </row>
    <row r="453" spans="1:31" ht="20.100000000000001" customHeight="1" x14ac:dyDescent="0.25">
      <c r="A453" s="162">
        <v>447</v>
      </c>
      <c r="B453" s="279" t="str">
        <f>IF('Frais de personnel'!B452="","",'Frais de personnel'!B452)</f>
        <v/>
      </c>
      <c r="C453" s="279" t="str">
        <f>IF('Frais de personnel'!C452="","",'Frais de personnel'!C452)</f>
        <v/>
      </c>
      <c r="D453" s="279" t="str">
        <f>IF('Frais de personnel'!D452="","",'Frais de personnel'!D452)</f>
        <v/>
      </c>
      <c r="E453" s="279" t="str">
        <f>IF('Frais de personnel'!E452="","",'Frais de personnel'!E452)</f>
        <v/>
      </c>
      <c r="F453" s="279" t="str">
        <f>IF('Frais de personnel'!F452="","",'Frais de personnel'!F452)</f>
        <v/>
      </c>
      <c r="G453" s="279" t="str">
        <f>IF('Frais de personnel'!G452="","",'Frais de personnel'!G452)</f>
        <v/>
      </c>
      <c r="H453" s="279" t="str">
        <f>IF('Frais de personnel'!H452="","",'Frais de personnel'!H452)</f>
        <v/>
      </c>
      <c r="I453" s="279" t="str">
        <f>IF('Frais de personnel'!I452="","",'Frais de personnel'!I452)</f>
        <v/>
      </c>
      <c r="J453" s="279" t="str">
        <f>IF('Frais de personnel'!J452="","",'Frais de personnel'!J452)</f>
        <v/>
      </c>
      <c r="K453" s="254"/>
      <c r="L453" s="109"/>
      <c r="M453" s="109"/>
      <c r="N453" s="178" t="str">
        <f t="shared" si="36"/>
        <v/>
      </c>
      <c r="O453" s="259" t="str">
        <f t="shared" si="37"/>
        <v/>
      </c>
      <c r="P453" s="264" t="str">
        <f t="shared" si="41"/>
        <v/>
      </c>
      <c r="Q453" s="179" t="str">
        <f t="shared" si="38"/>
        <v/>
      </c>
      <c r="R453" s="266" t="str">
        <f t="shared" si="39"/>
        <v/>
      </c>
      <c r="S453" s="262" t="str">
        <f t="shared" si="40"/>
        <v/>
      </c>
      <c r="T453" s="119"/>
    </row>
    <row r="454" spans="1:31" ht="20.100000000000001" customHeight="1" x14ac:dyDescent="0.25">
      <c r="A454" s="162">
        <v>448</v>
      </c>
      <c r="B454" s="279" t="str">
        <f>IF('Frais de personnel'!B453="","",'Frais de personnel'!B453)</f>
        <v/>
      </c>
      <c r="C454" s="279" t="str">
        <f>IF('Frais de personnel'!C453="","",'Frais de personnel'!C453)</f>
        <v/>
      </c>
      <c r="D454" s="279" t="str">
        <f>IF('Frais de personnel'!D453="","",'Frais de personnel'!D453)</f>
        <v/>
      </c>
      <c r="E454" s="279" t="str">
        <f>IF('Frais de personnel'!E453="","",'Frais de personnel'!E453)</f>
        <v/>
      </c>
      <c r="F454" s="279" t="str">
        <f>IF('Frais de personnel'!F453="","",'Frais de personnel'!F453)</f>
        <v/>
      </c>
      <c r="G454" s="279" t="str">
        <f>IF('Frais de personnel'!G453="","",'Frais de personnel'!G453)</f>
        <v/>
      </c>
      <c r="H454" s="279" t="str">
        <f>IF('Frais de personnel'!H453="","",'Frais de personnel'!H453)</f>
        <v/>
      </c>
      <c r="I454" s="279" t="str">
        <f>IF('Frais de personnel'!I453="","",'Frais de personnel'!I453)</f>
        <v/>
      </c>
      <c r="J454" s="279" t="str">
        <f>IF('Frais de personnel'!J453="","",'Frais de personnel'!J453)</f>
        <v/>
      </c>
      <c r="K454" s="254"/>
      <c r="L454" s="109"/>
      <c r="M454" s="109"/>
      <c r="N454" s="178" t="str">
        <f t="shared" si="36"/>
        <v/>
      </c>
      <c r="O454" s="259" t="str">
        <f t="shared" si="37"/>
        <v/>
      </c>
      <c r="P454" s="264" t="str">
        <f t="shared" si="41"/>
        <v/>
      </c>
      <c r="Q454" s="179" t="str">
        <f t="shared" si="38"/>
        <v/>
      </c>
      <c r="R454" s="266" t="str">
        <f t="shared" si="39"/>
        <v/>
      </c>
      <c r="S454" s="262" t="str">
        <f t="shared" si="40"/>
        <v/>
      </c>
      <c r="T454" s="119"/>
    </row>
    <row r="455" spans="1:31" ht="20.100000000000001" customHeight="1" x14ac:dyDescent="0.25">
      <c r="A455" s="162">
        <v>449</v>
      </c>
      <c r="B455" s="279" t="str">
        <f>IF('Frais de personnel'!B454="","",'Frais de personnel'!B454)</f>
        <v/>
      </c>
      <c r="C455" s="279" t="str">
        <f>IF('Frais de personnel'!C454="","",'Frais de personnel'!C454)</f>
        <v/>
      </c>
      <c r="D455" s="279" t="str">
        <f>IF('Frais de personnel'!D454="","",'Frais de personnel'!D454)</f>
        <v/>
      </c>
      <c r="E455" s="279" t="str">
        <f>IF('Frais de personnel'!E454="","",'Frais de personnel'!E454)</f>
        <v/>
      </c>
      <c r="F455" s="279" t="str">
        <f>IF('Frais de personnel'!F454="","",'Frais de personnel'!F454)</f>
        <v/>
      </c>
      <c r="G455" s="279" t="str">
        <f>IF('Frais de personnel'!G454="","",'Frais de personnel'!G454)</f>
        <v/>
      </c>
      <c r="H455" s="279" t="str">
        <f>IF('Frais de personnel'!H454="","",'Frais de personnel'!H454)</f>
        <v/>
      </c>
      <c r="I455" s="279" t="str">
        <f>IF('Frais de personnel'!I454="","",'Frais de personnel'!I454)</f>
        <v/>
      </c>
      <c r="J455" s="279" t="str">
        <f>IF('Frais de personnel'!J454="","",'Frais de personnel'!J454)</f>
        <v/>
      </c>
      <c r="K455" s="254"/>
      <c r="L455" s="109"/>
      <c r="M455" s="109"/>
      <c r="N455" s="178" t="str">
        <f t="shared" ref="N455:N506" si="42">IF($E455="","",IF(OR(($K455=0),($L455=0)),0,$K455/$L455*$M455))</f>
        <v/>
      </c>
      <c r="O455" s="259" t="str">
        <f t="shared" ref="O455:O506" si="43">IF($J455="","",IF($N455&gt;$J455,"Le montant éligible ne peut etre supérieur au montant présenté",""))</f>
        <v/>
      </c>
      <c r="P455" s="264" t="str">
        <f t="shared" si="41"/>
        <v/>
      </c>
      <c r="Q455" s="179" t="str">
        <f t="shared" ref="Q455:Q506" si="44">IF(M455="","",IF(E455="Salaire_chercheur",MIN(140000/1607*M455,140000),IF(E455="Salaire_directeur",MIN(110000/1607*M455,110000),IF(E455="Salaire_ingénieur",MIN(80000/1607*M455,80000),IF(E455="Salaire_technicien",MIN(60000/1607*M455,60000),"")))))</f>
        <v/>
      </c>
      <c r="R455" s="266" t="str">
        <f t="shared" ref="R455:R506" si="45">IF(MIN(P455,Q455)=0,"",MIN(P455,Q455))</f>
        <v/>
      </c>
      <c r="S455" s="262" t="str">
        <f t="shared" ref="S455:S506" si="46">IF($R455 &gt; $P455, "Le montant éligible retenu ne peut pas être supérieur au montant raisonnable",IF($R455 &gt; $Q455, "Le montant éligible retenu ne peut pas être supérieur au montant du plafond", ""))</f>
        <v/>
      </c>
      <c r="T455" s="119"/>
    </row>
    <row r="456" spans="1:31" ht="20.100000000000001" customHeight="1" x14ac:dyDescent="0.25">
      <c r="A456" s="162">
        <v>450</v>
      </c>
      <c r="B456" s="279" t="str">
        <f>IF('Frais de personnel'!B455="","",'Frais de personnel'!B455)</f>
        <v/>
      </c>
      <c r="C456" s="279" t="str">
        <f>IF('Frais de personnel'!C455="","",'Frais de personnel'!C455)</f>
        <v/>
      </c>
      <c r="D456" s="279" t="str">
        <f>IF('Frais de personnel'!D455="","",'Frais de personnel'!D455)</f>
        <v/>
      </c>
      <c r="E456" s="279" t="str">
        <f>IF('Frais de personnel'!E455="","",'Frais de personnel'!E455)</f>
        <v/>
      </c>
      <c r="F456" s="279" t="str">
        <f>IF('Frais de personnel'!F455="","",'Frais de personnel'!F455)</f>
        <v/>
      </c>
      <c r="G456" s="279" t="str">
        <f>IF('Frais de personnel'!G455="","",'Frais de personnel'!G455)</f>
        <v/>
      </c>
      <c r="H456" s="279" t="str">
        <f>IF('Frais de personnel'!H455="","",'Frais de personnel'!H455)</f>
        <v/>
      </c>
      <c r="I456" s="279" t="str">
        <f>IF('Frais de personnel'!I455="","",'Frais de personnel'!I455)</f>
        <v/>
      </c>
      <c r="J456" s="279" t="str">
        <f>IF('Frais de personnel'!J455="","",'Frais de personnel'!J455)</f>
        <v/>
      </c>
      <c r="K456" s="254"/>
      <c r="L456" s="109"/>
      <c r="M456" s="109"/>
      <c r="N456" s="178" t="str">
        <f t="shared" si="42"/>
        <v/>
      </c>
      <c r="O456" s="259" t="str">
        <f t="shared" si="43"/>
        <v/>
      </c>
      <c r="P456" s="264" t="str">
        <f t="shared" ref="P456:P506" si="47">IF(OR(N456=0, ISBLANK(N456)), "", N456)</f>
        <v/>
      </c>
      <c r="Q456" s="179" t="str">
        <f t="shared" si="44"/>
        <v/>
      </c>
      <c r="R456" s="266" t="str">
        <f t="shared" si="45"/>
        <v/>
      </c>
      <c r="S456" s="262" t="str">
        <f t="shared" si="46"/>
        <v/>
      </c>
      <c r="T456" s="119"/>
    </row>
    <row r="457" spans="1:31" ht="20.100000000000001" customHeight="1" x14ac:dyDescent="0.25">
      <c r="A457" s="162">
        <v>451</v>
      </c>
      <c r="B457" s="279" t="str">
        <f>IF('Frais de personnel'!B456="","",'Frais de personnel'!B456)</f>
        <v/>
      </c>
      <c r="C457" s="279" t="str">
        <f>IF('Frais de personnel'!C456="","",'Frais de personnel'!C456)</f>
        <v/>
      </c>
      <c r="D457" s="279" t="str">
        <f>IF('Frais de personnel'!D456="","",'Frais de personnel'!D456)</f>
        <v/>
      </c>
      <c r="E457" s="279" t="str">
        <f>IF('Frais de personnel'!E456="","",'Frais de personnel'!E456)</f>
        <v/>
      </c>
      <c r="F457" s="279" t="str">
        <f>IF('Frais de personnel'!F456="","",'Frais de personnel'!F456)</f>
        <v/>
      </c>
      <c r="G457" s="279" t="str">
        <f>IF('Frais de personnel'!G456="","",'Frais de personnel'!G456)</f>
        <v/>
      </c>
      <c r="H457" s="279" t="str">
        <f>IF('Frais de personnel'!H456="","",'Frais de personnel'!H456)</f>
        <v/>
      </c>
      <c r="I457" s="279" t="str">
        <f>IF('Frais de personnel'!I456="","",'Frais de personnel'!I456)</f>
        <v/>
      </c>
      <c r="J457" s="279" t="str">
        <f>IF('Frais de personnel'!J456="","",'Frais de personnel'!J456)</f>
        <v/>
      </c>
      <c r="K457" s="254"/>
      <c r="L457" s="109"/>
      <c r="M457" s="109"/>
      <c r="N457" s="178" t="str">
        <f t="shared" si="42"/>
        <v/>
      </c>
      <c r="O457" s="259" t="str">
        <f t="shared" si="43"/>
        <v/>
      </c>
      <c r="P457" s="264" t="str">
        <f t="shared" si="47"/>
        <v/>
      </c>
      <c r="Q457" s="179" t="str">
        <f t="shared" si="44"/>
        <v/>
      </c>
      <c r="R457" s="266" t="str">
        <f t="shared" si="45"/>
        <v/>
      </c>
      <c r="S457" s="262" t="str">
        <f t="shared" si="46"/>
        <v/>
      </c>
      <c r="T457" s="119"/>
    </row>
    <row r="458" spans="1:31" ht="20.100000000000001" customHeight="1" x14ac:dyDescent="0.3">
      <c r="A458" s="162">
        <v>452</v>
      </c>
      <c r="B458" s="279" t="str">
        <f>IF('Frais de personnel'!B457="","",'Frais de personnel'!B457)</f>
        <v/>
      </c>
      <c r="C458" s="279" t="str">
        <f>IF('Frais de personnel'!C457="","",'Frais de personnel'!C457)</f>
        <v/>
      </c>
      <c r="D458" s="279" t="str">
        <f>IF('Frais de personnel'!D457="","",'Frais de personnel'!D457)</f>
        <v/>
      </c>
      <c r="E458" s="279" t="str">
        <f>IF('Frais de personnel'!E457="","",'Frais de personnel'!E457)</f>
        <v/>
      </c>
      <c r="F458" s="279" t="str">
        <f>IF('Frais de personnel'!F457="","",'Frais de personnel'!F457)</f>
        <v/>
      </c>
      <c r="G458" s="279" t="str">
        <f>IF('Frais de personnel'!G457="","",'Frais de personnel'!G457)</f>
        <v/>
      </c>
      <c r="H458" s="279" t="str">
        <f>IF('Frais de personnel'!H457="","",'Frais de personnel'!H457)</f>
        <v/>
      </c>
      <c r="I458" s="279" t="str">
        <f>IF('Frais de personnel'!I457="","",'Frais de personnel'!I457)</f>
        <v/>
      </c>
      <c r="J458" s="279" t="str">
        <f>IF('Frais de personnel'!J457="","",'Frais de personnel'!J457)</f>
        <v/>
      </c>
      <c r="K458" s="254"/>
      <c r="L458" s="109"/>
      <c r="M458" s="109"/>
      <c r="N458" s="178" t="str">
        <f t="shared" si="42"/>
        <v/>
      </c>
      <c r="O458" s="259" t="str">
        <f t="shared" si="43"/>
        <v/>
      </c>
      <c r="P458" s="264" t="str">
        <f t="shared" si="47"/>
        <v/>
      </c>
      <c r="Q458" s="179" t="str">
        <f t="shared" si="44"/>
        <v/>
      </c>
      <c r="R458" s="266" t="str">
        <f t="shared" si="45"/>
        <v/>
      </c>
      <c r="S458" s="262" t="str">
        <f t="shared" si="46"/>
        <v/>
      </c>
      <c r="T458" s="119"/>
      <c r="X458" s="166"/>
      <c r="Y458" s="166"/>
      <c r="Z458" s="166"/>
      <c r="AA458" s="166"/>
      <c r="AB458" s="166"/>
      <c r="AC458" s="166"/>
      <c r="AD458" s="166"/>
      <c r="AE458" s="166"/>
    </row>
    <row r="459" spans="1:31" ht="20.100000000000001" customHeight="1" x14ac:dyDescent="0.25">
      <c r="A459" s="162">
        <v>453</v>
      </c>
      <c r="B459" s="279" t="str">
        <f>IF('Frais de personnel'!B458="","",'Frais de personnel'!B458)</f>
        <v/>
      </c>
      <c r="C459" s="279" t="str">
        <f>IF('Frais de personnel'!C458="","",'Frais de personnel'!C458)</f>
        <v/>
      </c>
      <c r="D459" s="279" t="str">
        <f>IF('Frais de personnel'!D458="","",'Frais de personnel'!D458)</f>
        <v/>
      </c>
      <c r="E459" s="279" t="str">
        <f>IF('Frais de personnel'!E458="","",'Frais de personnel'!E458)</f>
        <v/>
      </c>
      <c r="F459" s="279" t="str">
        <f>IF('Frais de personnel'!F458="","",'Frais de personnel'!F458)</f>
        <v/>
      </c>
      <c r="G459" s="279" t="str">
        <f>IF('Frais de personnel'!G458="","",'Frais de personnel'!G458)</f>
        <v/>
      </c>
      <c r="H459" s="279" t="str">
        <f>IF('Frais de personnel'!H458="","",'Frais de personnel'!H458)</f>
        <v/>
      </c>
      <c r="I459" s="279" t="str">
        <f>IF('Frais de personnel'!I458="","",'Frais de personnel'!I458)</f>
        <v/>
      </c>
      <c r="J459" s="279" t="str">
        <f>IF('Frais de personnel'!J458="","",'Frais de personnel'!J458)</f>
        <v/>
      </c>
      <c r="K459" s="254"/>
      <c r="L459" s="109"/>
      <c r="M459" s="109"/>
      <c r="N459" s="178" t="str">
        <f t="shared" si="42"/>
        <v/>
      </c>
      <c r="O459" s="259" t="str">
        <f t="shared" si="43"/>
        <v/>
      </c>
      <c r="P459" s="264" t="str">
        <f t="shared" si="47"/>
        <v/>
      </c>
      <c r="Q459" s="179" t="str">
        <f t="shared" si="44"/>
        <v/>
      </c>
      <c r="R459" s="266" t="str">
        <f t="shared" si="45"/>
        <v/>
      </c>
      <c r="S459" s="262" t="str">
        <f t="shared" si="46"/>
        <v/>
      </c>
      <c r="T459" s="119"/>
    </row>
    <row r="460" spans="1:31" ht="20.100000000000001" customHeight="1" x14ac:dyDescent="0.25">
      <c r="A460" s="162">
        <v>454</v>
      </c>
      <c r="B460" s="279" t="str">
        <f>IF('Frais de personnel'!B459="","",'Frais de personnel'!B459)</f>
        <v/>
      </c>
      <c r="C460" s="279" t="str">
        <f>IF('Frais de personnel'!C459="","",'Frais de personnel'!C459)</f>
        <v/>
      </c>
      <c r="D460" s="279" t="str">
        <f>IF('Frais de personnel'!D459="","",'Frais de personnel'!D459)</f>
        <v/>
      </c>
      <c r="E460" s="279" t="str">
        <f>IF('Frais de personnel'!E459="","",'Frais de personnel'!E459)</f>
        <v/>
      </c>
      <c r="F460" s="279" t="str">
        <f>IF('Frais de personnel'!F459="","",'Frais de personnel'!F459)</f>
        <v/>
      </c>
      <c r="G460" s="279" t="str">
        <f>IF('Frais de personnel'!G459="","",'Frais de personnel'!G459)</f>
        <v/>
      </c>
      <c r="H460" s="279" t="str">
        <f>IF('Frais de personnel'!H459="","",'Frais de personnel'!H459)</f>
        <v/>
      </c>
      <c r="I460" s="279" t="str">
        <f>IF('Frais de personnel'!I459="","",'Frais de personnel'!I459)</f>
        <v/>
      </c>
      <c r="J460" s="279" t="str">
        <f>IF('Frais de personnel'!J459="","",'Frais de personnel'!J459)</f>
        <v/>
      </c>
      <c r="K460" s="254"/>
      <c r="L460" s="109"/>
      <c r="M460" s="109"/>
      <c r="N460" s="178" t="str">
        <f t="shared" si="42"/>
        <v/>
      </c>
      <c r="O460" s="259" t="str">
        <f t="shared" si="43"/>
        <v/>
      </c>
      <c r="P460" s="264" t="str">
        <f t="shared" si="47"/>
        <v/>
      </c>
      <c r="Q460" s="179" t="str">
        <f t="shared" si="44"/>
        <v/>
      </c>
      <c r="R460" s="266" t="str">
        <f t="shared" si="45"/>
        <v/>
      </c>
      <c r="S460" s="262" t="str">
        <f t="shared" si="46"/>
        <v/>
      </c>
      <c r="T460" s="119"/>
    </row>
    <row r="461" spans="1:31" ht="20.100000000000001" customHeight="1" x14ac:dyDescent="0.25">
      <c r="A461" s="162">
        <v>455</v>
      </c>
      <c r="B461" s="279" t="str">
        <f>IF('Frais de personnel'!B460="","",'Frais de personnel'!B460)</f>
        <v/>
      </c>
      <c r="C461" s="279" t="str">
        <f>IF('Frais de personnel'!C460="","",'Frais de personnel'!C460)</f>
        <v/>
      </c>
      <c r="D461" s="279" t="str">
        <f>IF('Frais de personnel'!D460="","",'Frais de personnel'!D460)</f>
        <v/>
      </c>
      <c r="E461" s="279" t="str">
        <f>IF('Frais de personnel'!E460="","",'Frais de personnel'!E460)</f>
        <v/>
      </c>
      <c r="F461" s="279" t="str">
        <f>IF('Frais de personnel'!F460="","",'Frais de personnel'!F460)</f>
        <v/>
      </c>
      <c r="G461" s="279" t="str">
        <f>IF('Frais de personnel'!G460="","",'Frais de personnel'!G460)</f>
        <v/>
      </c>
      <c r="H461" s="279" t="str">
        <f>IF('Frais de personnel'!H460="","",'Frais de personnel'!H460)</f>
        <v/>
      </c>
      <c r="I461" s="279" t="str">
        <f>IF('Frais de personnel'!I460="","",'Frais de personnel'!I460)</f>
        <v/>
      </c>
      <c r="J461" s="279" t="str">
        <f>IF('Frais de personnel'!J460="","",'Frais de personnel'!J460)</f>
        <v/>
      </c>
      <c r="K461" s="254"/>
      <c r="L461" s="109"/>
      <c r="M461" s="109"/>
      <c r="N461" s="178" t="str">
        <f t="shared" si="42"/>
        <v/>
      </c>
      <c r="O461" s="259" t="str">
        <f t="shared" si="43"/>
        <v/>
      </c>
      <c r="P461" s="264" t="str">
        <f t="shared" si="47"/>
        <v/>
      </c>
      <c r="Q461" s="179" t="str">
        <f t="shared" si="44"/>
        <v/>
      </c>
      <c r="R461" s="266" t="str">
        <f t="shared" si="45"/>
        <v/>
      </c>
      <c r="S461" s="262" t="str">
        <f t="shared" si="46"/>
        <v/>
      </c>
      <c r="T461" s="119"/>
    </row>
    <row r="462" spans="1:31" ht="20.100000000000001" customHeight="1" x14ac:dyDescent="0.25">
      <c r="A462" s="162">
        <v>456</v>
      </c>
      <c r="B462" s="279" t="str">
        <f>IF('Frais de personnel'!B461="","",'Frais de personnel'!B461)</f>
        <v/>
      </c>
      <c r="C462" s="279" t="str">
        <f>IF('Frais de personnel'!C461="","",'Frais de personnel'!C461)</f>
        <v/>
      </c>
      <c r="D462" s="279" t="str">
        <f>IF('Frais de personnel'!D461="","",'Frais de personnel'!D461)</f>
        <v/>
      </c>
      <c r="E462" s="279" t="str">
        <f>IF('Frais de personnel'!E461="","",'Frais de personnel'!E461)</f>
        <v/>
      </c>
      <c r="F462" s="279" t="str">
        <f>IF('Frais de personnel'!F461="","",'Frais de personnel'!F461)</f>
        <v/>
      </c>
      <c r="G462" s="279" t="str">
        <f>IF('Frais de personnel'!G461="","",'Frais de personnel'!G461)</f>
        <v/>
      </c>
      <c r="H462" s="279" t="str">
        <f>IF('Frais de personnel'!H461="","",'Frais de personnel'!H461)</f>
        <v/>
      </c>
      <c r="I462" s="279" t="str">
        <f>IF('Frais de personnel'!I461="","",'Frais de personnel'!I461)</f>
        <v/>
      </c>
      <c r="J462" s="279" t="str">
        <f>IF('Frais de personnel'!J461="","",'Frais de personnel'!J461)</f>
        <v/>
      </c>
      <c r="K462" s="254"/>
      <c r="L462" s="109"/>
      <c r="M462" s="109"/>
      <c r="N462" s="178" t="str">
        <f t="shared" si="42"/>
        <v/>
      </c>
      <c r="O462" s="259" t="str">
        <f t="shared" si="43"/>
        <v/>
      </c>
      <c r="P462" s="264" t="str">
        <f t="shared" si="47"/>
        <v/>
      </c>
      <c r="Q462" s="179" t="str">
        <f t="shared" si="44"/>
        <v/>
      </c>
      <c r="R462" s="266" t="str">
        <f t="shared" si="45"/>
        <v/>
      </c>
      <c r="S462" s="262" t="str">
        <f t="shared" si="46"/>
        <v/>
      </c>
      <c r="T462" s="119"/>
    </row>
    <row r="463" spans="1:31" ht="20.100000000000001" customHeight="1" x14ac:dyDescent="0.25">
      <c r="A463" s="162">
        <v>457</v>
      </c>
      <c r="B463" s="279" t="str">
        <f>IF('Frais de personnel'!B462="","",'Frais de personnel'!B462)</f>
        <v/>
      </c>
      <c r="C463" s="279" t="str">
        <f>IF('Frais de personnel'!C462="","",'Frais de personnel'!C462)</f>
        <v/>
      </c>
      <c r="D463" s="279" t="str">
        <f>IF('Frais de personnel'!D462="","",'Frais de personnel'!D462)</f>
        <v/>
      </c>
      <c r="E463" s="279" t="str">
        <f>IF('Frais de personnel'!E462="","",'Frais de personnel'!E462)</f>
        <v/>
      </c>
      <c r="F463" s="279" t="str">
        <f>IF('Frais de personnel'!F462="","",'Frais de personnel'!F462)</f>
        <v/>
      </c>
      <c r="G463" s="279" t="str">
        <f>IF('Frais de personnel'!G462="","",'Frais de personnel'!G462)</f>
        <v/>
      </c>
      <c r="H463" s="279" t="str">
        <f>IF('Frais de personnel'!H462="","",'Frais de personnel'!H462)</f>
        <v/>
      </c>
      <c r="I463" s="279" t="str">
        <f>IF('Frais de personnel'!I462="","",'Frais de personnel'!I462)</f>
        <v/>
      </c>
      <c r="J463" s="279" t="str">
        <f>IF('Frais de personnel'!J462="","",'Frais de personnel'!J462)</f>
        <v/>
      </c>
      <c r="K463" s="254"/>
      <c r="L463" s="109"/>
      <c r="M463" s="109"/>
      <c r="N463" s="178" t="str">
        <f t="shared" si="42"/>
        <v/>
      </c>
      <c r="O463" s="259" t="str">
        <f t="shared" si="43"/>
        <v/>
      </c>
      <c r="P463" s="264" t="str">
        <f t="shared" si="47"/>
        <v/>
      </c>
      <c r="Q463" s="179" t="str">
        <f t="shared" si="44"/>
        <v/>
      </c>
      <c r="R463" s="266" t="str">
        <f t="shared" si="45"/>
        <v/>
      </c>
      <c r="S463" s="262" t="str">
        <f t="shared" si="46"/>
        <v/>
      </c>
      <c r="T463" s="119"/>
    </row>
    <row r="464" spans="1:31" ht="20.100000000000001" customHeight="1" x14ac:dyDescent="0.25">
      <c r="A464" s="162">
        <v>458</v>
      </c>
      <c r="B464" s="279" t="str">
        <f>IF('Frais de personnel'!B463="","",'Frais de personnel'!B463)</f>
        <v/>
      </c>
      <c r="C464" s="279" t="str">
        <f>IF('Frais de personnel'!C463="","",'Frais de personnel'!C463)</f>
        <v/>
      </c>
      <c r="D464" s="279" t="str">
        <f>IF('Frais de personnel'!D463="","",'Frais de personnel'!D463)</f>
        <v/>
      </c>
      <c r="E464" s="279" t="str">
        <f>IF('Frais de personnel'!E463="","",'Frais de personnel'!E463)</f>
        <v/>
      </c>
      <c r="F464" s="279" t="str">
        <f>IF('Frais de personnel'!F463="","",'Frais de personnel'!F463)</f>
        <v/>
      </c>
      <c r="G464" s="279" t="str">
        <f>IF('Frais de personnel'!G463="","",'Frais de personnel'!G463)</f>
        <v/>
      </c>
      <c r="H464" s="279" t="str">
        <f>IF('Frais de personnel'!H463="","",'Frais de personnel'!H463)</f>
        <v/>
      </c>
      <c r="I464" s="279" t="str">
        <f>IF('Frais de personnel'!I463="","",'Frais de personnel'!I463)</f>
        <v/>
      </c>
      <c r="J464" s="279" t="str">
        <f>IF('Frais de personnel'!J463="","",'Frais de personnel'!J463)</f>
        <v/>
      </c>
      <c r="K464" s="254"/>
      <c r="L464" s="109"/>
      <c r="M464" s="109"/>
      <c r="N464" s="178" t="str">
        <f t="shared" si="42"/>
        <v/>
      </c>
      <c r="O464" s="259" t="str">
        <f t="shared" si="43"/>
        <v/>
      </c>
      <c r="P464" s="264" t="str">
        <f t="shared" si="47"/>
        <v/>
      </c>
      <c r="Q464" s="179" t="str">
        <f t="shared" si="44"/>
        <v/>
      </c>
      <c r="R464" s="266" t="str">
        <f t="shared" si="45"/>
        <v/>
      </c>
      <c r="S464" s="262" t="str">
        <f t="shared" si="46"/>
        <v/>
      </c>
      <c r="T464" s="119"/>
    </row>
    <row r="465" spans="1:20" ht="20.100000000000001" customHeight="1" x14ac:dyDescent="0.25">
      <c r="A465" s="162">
        <v>459</v>
      </c>
      <c r="B465" s="279" t="str">
        <f>IF('Frais de personnel'!B464="","",'Frais de personnel'!B464)</f>
        <v/>
      </c>
      <c r="C465" s="279" t="str">
        <f>IF('Frais de personnel'!C464="","",'Frais de personnel'!C464)</f>
        <v/>
      </c>
      <c r="D465" s="279" t="str">
        <f>IF('Frais de personnel'!D464="","",'Frais de personnel'!D464)</f>
        <v/>
      </c>
      <c r="E465" s="279" t="str">
        <f>IF('Frais de personnel'!E464="","",'Frais de personnel'!E464)</f>
        <v/>
      </c>
      <c r="F465" s="279" t="str">
        <f>IF('Frais de personnel'!F464="","",'Frais de personnel'!F464)</f>
        <v/>
      </c>
      <c r="G465" s="279" t="str">
        <f>IF('Frais de personnel'!G464="","",'Frais de personnel'!G464)</f>
        <v/>
      </c>
      <c r="H465" s="279" t="str">
        <f>IF('Frais de personnel'!H464="","",'Frais de personnel'!H464)</f>
        <v/>
      </c>
      <c r="I465" s="279" t="str">
        <f>IF('Frais de personnel'!I464="","",'Frais de personnel'!I464)</f>
        <v/>
      </c>
      <c r="J465" s="279" t="str">
        <f>IF('Frais de personnel'!J464="","",'Frais de personnel'!J464)</f>
        <v/>
      </c>
      <c r="K465" s="254"/>
      <c r="L465" s="109"/>
      <c r="M465" s="109"/>
      <c r="N465" s="178" t="str">
        <f t="shared" si="42"/>
        <v/>
      </c>
      <c r="O465" s="259" t="str">
        <f t="shared" si="43"/>
        <v/>
      </c>
      <c r="P465" s="264" t="str">
        <f t="shared" si="47"/>
        <v/>
      </c>
      <c r="Q465" s="179" t="str">
        <f t="shared" si="44"/>
        <v/>
      </c>
      <c r="R465" s="266" t="str">
        <f t="shared" si="45"/>
        <v/>
      </c>
      <c r="S465" s="262" t="str">
        <f t="shared" si="46"/>
        <v/>
      </c>
      <c r="T465" s="119"/>
    </row>
    <row r="466" spans="1:20" ht="20.100000000000001" customHeight="1" x14ac:dyDescent="0.25">
      <c r="A466" s="162">
        <v>460</v>
      </c>
      <c r="B466" s="279" t="str">
        <f>IF('Frais de personnel'!B465="","",'Frais de personnel'!B465)</f>
        <v/>
      </c>
      <c r="C466" s="279" t="str">
        <f>IF('Frais de personnel'!C465="","",'Frais de personnel'!C465)</f>
        <v/>
      </c>
      <c r="D466" s="279" t="str">
        <f>IF('Frais de personnel'!D465="","",'Frais de personnel'!D465)</f>
        <v/>
      </c>
      <c r="E466" s="279" t="str">
        <f>IF('Frais de personnel'!E465="","",'Frais de personnel'!E465)</f>
        <v/>
      </c>
      <c r="F466" s="279" t="str">
        <f>IF('Frais de personnel'!F465="","",'Frais de personnel'!F465)</f>
        <v/>
      </c>
      <c r="G466" s="279" t="str">
        <f>IF('Frais de personnel'!G465="","",'Frais de personnel'!G465)</f>
        <v/>
      </c>
      <c r="H466" s="279" t="str">
        <f>IF('Frais de personnel'!H465="","",'Frais de personnel'!H465)</f>
        <v/>
      </c>
      <c r="I466" s="279" t="str">
        <f>IF('Frais de personnel'!I465="","",'Frais de personnel'!I465)</f>
        <v/>
      </c>
      <c r="J466" s="279" t="str">
        <f>IF('Frais de personnel'!J465="","",'Frais de personnel'!J465)</f>
        <v/>
      </c>
      <c r="K466" s="254"/>
      <c r="L466" s="109"/>
      <c r="M466" s="109"/>
      <c r="N466" s="178" t="str">
        <f t="shared" si="42"/>
        <v/>
      </c>
      <c r="O466" s="259" t="str">
        <f t="shared" si="43"/>
        <v/>
      </c>
      <c r="P466" s="264" t="str">
        <f t="shared" si="47"/>
        <v/>
      </c>
      <c r="Q466" s="179" t="str">
        <f t="shared" si="44"/>
        <v/>
      </c>
      <c r="R466" s="266" t="str">
        <f t="shared" si="45"/>
        <v/>
      </c>
      <c r="S466" s="262" t="str">
        <f t="shared" si="46"/>
        <v/>
      </c>
      <c r="T466" s="119"/>
    </row>
    <row r="467" spans="1:20" ht="20.100000000000001" customHeight="1" x14ac:dyDescent="0.25">
      <c r="A467" s="162">
        <v>461</v>
      </c>
      <c r="B467" s="279" t="str">
        <f>IF('Frais de personnel'!B466="","",'Frais de personnel'!B466)</f>
        <v/>
      </c>
      <c r="C467" s="279" t="str">
        <f>IF('Frais de personnel'!C466="","",'Frais de personnel'!C466)</f>
        <v/>
      </c>
      <c r="D467" s="279" t="str">
        <f>IF('Frais de personnel'!D466="","",'Frais de personnel'!D466)</f>
        <v/>
      </c>
      <c r="E467" s="279" t="str">
        <f>IF('Frais de personnel'!E466="","",'Frais de personnel'!E466)</f>
        <v/>
      </c>
      <c r="F467" s="279" t="str">
        <f>IF('Frais de personnel'!F466="","",'Frais de personnel'!F466)</f>
        <v/>
      </c>
      <c r="G467" s="279" t="str">
        <f>IF('Frais de personnel'!G466="","",'Frais de personnel'!G466)</f>
        <v/>
      </c>
      <c r="H467" s="279" t="str">
        <f>IF('Frais de personnel'!H466="","",'Frais de personnel'!H466)</f>
        <v/>
      </c>
      <c r="I467" s="279" t="str">
        <f>IF('Frais de personnel'!I466="","",'Frais de personnel'!I466)</f>
        <v/>
      </c>
      <c r="J467" s="279" t="str">
        <f>IF('Frais de personnel'!J466="","",'Frais de personnel'!J466)</f>
        <v/>
      </c>
      <c r="K467" s="254"/>
      <c r="L467" s="109"/>
      <c r="M467" s="109"/>
      <c r="N467" s="178" t="str">
        <f t="shared" si="42"/>
        <v/>
      </c>
      <c r="O467" s="259" t="str">
        <f t="shared" si="43"/>
        <v/>
      </c>
      <c r="P467" s="264" t="str">
        <f t="shared" si="47"/>
        <v/>
      </c>
      <c r="Q467" s="179" t="str">
        <f t="shared" si="44"/>
        <v/>
      </c>
      <c r="R467" s="266" t="str">
        <f t="shared" si="45"/>
        <v/>
      </c>
      <c r="S467" s="262" t="str">
        <f t="shared" si="46"/>
        <v/>
      </c>
      <c r="T467" s="119"/>
    </row>
    <row r="468" spans="1:20" ht="20.100000000000001" customHeight="1" x14ac:dyDescent="0.25">
      <c r="A468" s="162">
        <v>462</v>
      </c>
      <c r="B468" s="279" t="str">
        <f>IF('Frais de personnel'!B467="","",'Frais de personnel'!B467)</f>
        <v/>
      </c>
      <c r="C468" s="279" t="str">
        <f>IF('Frais de personnel'!C467="","",'Frais de personnel'!C467)</f>
        <v/>
      </c>
      <c r="D468" s="279" t="str">
        <f>IF('Frais de personnel'!D467="","",'Frais de personnel'!D467)</f>
        <v/>
      </c>
      <c r="E468" s="279" t="str">
        <f>IF('Frais de personnel'!E467="","",'Frais de personnel'!E467)</f>
        <v/>
      </c>
      <c r="F468" s="279" t="str">
        <f>IF('Frais de personnel'!F467="","",'Frais de personnel'!F467)</f>
        <v/>
      </c>
      <c r="G468" s="279" t="str">
        <f>IF('Frais de personnel'!G467="","",'Frais de personnel'!G467)</f>
        <v/>
      </c>
      <c r="H468" s="279" t="str">
        <f>IF('Frais de personnel'!H467="","",'Frais de personnel'!H467)</f>
        <v/>
      </c>
      <c r="I468" s="279" t="str">
        <f>IF('Frais de personnel'!I467="","",'Frais de personnel'!I467)</f>
        <v/>
      </c>
      <c r="J468" s="279" t="str">
        <f>IF('Frais de personnel'!J467="","",'Frais de personnel'!J467)</f>
        <v/>
      </c>
      <c r="K468" s="254"/>
      <c r="L468" s="109"/>
      <c r="M468" s="109"/>
      <c r="N468" s="178" t="str">
        <f t="shared" si="42"/>
        <v/>
      </c>
      <c r="O468" s="259" t="str">
        <f t="shared" si="43"/>
        <v/>
      </c>
      <c r="P468" s="264" t="str">
        <f t="shared" si="47"/>
        <v/>
      </c>
      <c r="Q468" s="179" t="str">
        <f t="shared" si="44"/>
        <v/>
      </c>
      <c r="R468" s="266" t="str">
        <f t="shared" si="45"/>
        <v/>
      </c>
      <c r="S468" s="262" t="str">
        <f t="shared" si="46"/>
        <v/>
      </c>
      <c r="T468" s="119"/>
    </row>
    <row r="469" spans="1:20" ht="20.100000000000001" customHeight="1" x14ac:dyDescent="0.25">
      <c r="A469" s="162">
        <v>463</v>
      </c>
      <c r="B469" s="279" t="str">
        <f>IF('Frais de personnel'!B468="","",'Frais de personnel'!B468)</f>
        <v/>
      </c>
      <c r="C469" s="279" t="str">
        <f>IF('Frais de personnel'!C468="","",'Frais de personnel'!C468)</f>
        <v/>
      </c>
      <c r="D469" s="279" t="str">
        <f>IF('Frais de personnel'!D468="","",'Frais de personnel'!D468)</f>
        <v/>
      </c>
      <c r="E469" s="279" t="str">
        <f>IF('Frais de personnel'!E468="","",'Frais de personnel'!E468)</f>
        <v/>
      </c>
      <c r="F469" s="279" t="str">
        <f>IF('Frais de personnel'!F468="","",'Frais de personnel'!F468)</f>
        <v/>
      </c>
      <c r="G469" s="279" t="str">
        <f>IF('Frais de personnel'!G468="","",'Frais de personnel'!G468)</f>
        <v/>
      </c>
      <c r="H469" s="279" t="str">
        <f>IF('Frais de personnel'!H468="","",'Frais de personnel'!H468)</f>
        <v/>
      </c>
      <c r="I469" s="279" t="str">
        <f>IF('Frais de personnel'!I468="","",'Frais de personnel'!I468)</f>
        <v/>
      </c>
      <c r="J469" s="279" t="str">
        <f>IF('Frais de personnel'!J468="","",'Frais de personnel'!J468)</f>
        <v/>
      </c>
      <c r="K469" s="254"/>
      <c r="L469" s="109"/>
      <c r="M469" s="109"/>
      <c r="N469" s="178" t="str">
        <f t="shared" si="42"/>
        <v/>
      </c>
      <c r="O469" s="259" t="str">
        <f t="shared" si="43"/>
        <v/>
      </c>
      <c r="P469" s="264" t="str">
        <f t="shared" si="47"/>
        <v/>
      </c>
      <c r="Q469" s="179" t="str">
        <f t="shared" si="44"/>
        <v/>
      </c>
      <c r="R469" s="266" t="str">
        <f t="shared" si="45"/>
        <v/>
      </c>
      <c r="S469" s="262" t="str">
        <f t="shared" si="46"/>
        <v/>
      </c>
      <c r="T469" s="119"/>
    </row>
    <row r="470" spans="1:20" ht="20.100000000000001" customHeight="1" x14ac:dyDescent="0.25">
      <c r="A470" s="162">
        <v>464</v>
      </c>
      <c r="B470" s="279" t="str">
        <f>IF('Frais de personnel'!B469="","",'Frais de personnel'!B469)</f>
        <v/>
      </c>
      <c r="C470" s="279" t="str">
        <f>IF('Frais de personnel'!C469="","",'Frais de personnel'!C469)</f>
        <v/>
      </c>
      <c r="D470" s="279" t="str">
        <f>IF('Frais de personnel'!D469="","",'Frais de personnel'!D469)</f>
        <v/>
      </c>
      <c r="E470" s="279" t="str">
        <f>IF('Frais de personnel'!E469="","",'Frais de personnel'!E469)</f>
        <v/>
      </c>
      <c r="F470" s="279" t="str">
        <f>IF('Frais de personnel'!F469="","",'Frais de personnel'!F469)</f>
        <v/>
      </c>
      <c r="G470" s="279" t="str">
        <f>IF('Frais de personnel'!G469="","",'Frais de personnel'!G469)</f>
        <v/>
      </c>
      <c r="H470" s="279" t="str">
        <f>IF('Frais de personnel'!H469="","",'Frais de personnel'!H469)</f>
        <v/>
      </c>
      <c r="I470" s="279" t="str">
        <f>IF('Frais de personnel'!I469="","",'Frais de personnel'!I469)</f>
        <v/>
      </c>
      <c r="J470" s="279" t="str">
        <f>IF('Frais de personnel'!J469="","",'Frais de personnel'!J469)</f>
        <v/>
      </c>
      <c r="K470" s="254"/>
      <c r="L470" s="109"/>
      <c r="M470" s="109"/>
      <c r="N470" s="178" t="str">
        <f t="shared" si="42"/>
        <v/>
      </c>
      <c r="O470" s="259" t="str">
        <f t="shared" si="43"/>
        <v/>
      </c>
      <c r="P470" s="264" t="str">
        <f t="shared" si="47"/>
        <v/>
      </c>
      <c r="Q470" s="179" t="str">
        <f t="shared" si="44"/>
        <v/>
      </c>
      <c r="R470" s="266" t="str">
        <f t="shared" si="45"/>
        <v/>
      </c>
      <c r="S470" s="262" t="str">
        <f t="shared" si="46"/>
        <v/>
      </c>
      <c r="T470" s="119"/>
    </row>
    <row r="471" spans="1:20" ht="20.100000000000001" customHeight="1" x14ac:dyDescent="0.25">
      <c r="A471" s="162">
        <v>465</v>
      </c>
      <c r="B471" s="279" t="str">
        <f>IF('Frais de personnel'!B470="","",'Frais de personnel'!B470)</f>
        <v/>
      </c>
      <c r="C471" s="279" t="str">
        <f>IF('Frais de personnel'!C470="","",'Frais de personnel'!C470)</f>
        <v/>
      </c>
      <c r="D471" s="279" t="str">
        <f>IF('Frais de personnel'!D470="","",'Frais de personnel'!D470)</f>
        <v/>
      </c>
      <c r="E471" s="279" t="str">
        <f>IF('Frais de personnel'!E470="","",'Frais de personnel'!E470)</f>
        <v/>
      </c>
      <c r="F471" s="279" t="str">
        <f>IF('Frais de personnel'!F470="","",'Frais de personnel'!F470)</f>
        <v/>
      </c>
      <c r="G471" s="279" t="str">
        <f>IF('Frais de personnel'!G470="","",'Frais de personnel'!G470)</f>
        <v/>
      </c>
      <c r="H471" s="279" t="str">
        <f>IF('Frais de personnel'!H470="","",'Frais de personnel'!H470)</f>
        <v/>
      </c>
      <c r="I471" s="279" t="str">
        <f>IF('Frais de personnel'!I470="","",'Frais de personnel'!I470)</f>
        <v/>
      </c>
      <c r="J471" s="279" t="str">
        <f>IF('Frais de personnel'!J470="","",'Frais de personnel'!J470)</f>
        <v/>
      </c>
      <c r="K471" s="254"/>
      <c r="L471" s="109"/>
      <c r="M471" s="109"/>
      <c r="N471" s="178" t="str">
        <f t="shared" si="42"/>
        <v/>
      </c>
      <c r="O471" s="259" t="str">
        <f t="shared" si="43"/>
        <v/>
      </c>
      <c r="P471" s="264" t="str">
        <f t="shared" si="47"/>
        <v/>
      </c>
      <c r="Q471" s="179" t="str">
        <f t="shared" si="44"/>
        <v/>
      </c>
      <c r="R471" s="266" t="str">
        <f t="shared" si="45"/>
        <v/>
      </c>
      <c r="S471" s="262" t="str">
        <f t="shared" si="46"/>
        <v/>
      </c>
      <c r="T471" s="119"/>
    </row>
    <row r="472" spans="1:20" ht="20.100000000000001" customHeight="1" x14ac:dyDescent="0.25">
      <c r="A472" s="162">
        <v>466</v>
      </c>
      <c r="B472" s="279" t="str">
        <f>IF('Frais de personnel'!B471="","",'Frais de personnel'!B471)</f>
        <v/>
      </c>
      <c r="C472" s="279" t="str">
        <f>IF('Frais de personnel'!C471="","",'Frais de personnel'!C471)</f>
        <v/>
      </c>
      <c r="D472" s="279" t="str">
        <f>IF('Frais de personnel'!D471="","",'Frais de personnel'!D471)</f>
        <v/>
      </c>
      <c r="E472" s="279" t="str">
        <f>IF('Frais de personnel'!E471="","",'Frais de personnel'!E471)</f>
        <v/>
      </c>
      <c r="F472" s="279" t="str">
        <f>IF('Frais de personnel'!F471="","",'Frais de personnel'!F471)</f>
        <v/>
      </c>
      <c r="G472" s="279" t="str">
        <f>IF('Frais de personnel'!G471="","",'Frais de personnel'!G471)</f>
        <v/>
      </c>
      <c r="H472" s="279" t="str">
        <f>IF('Frais de personnel'!H471="","",'Frais de personnel'!H471)</f>
        <v/>
      </c>
      <c r="I472" s="279" t="str">
        <f>IF('Frais de personnel'!I471="","",'Frais de personnel'!I471)</f>
        <v/>
      </c>
      <c r="J472" s="279" t="str">
        <f>IF('Frais de personnel'!J471="","",'Frais de personnel'!J471)</f>
        <v/>
      </c>
      <c r="K472" s="254"/>
      <c r="L472" s="109"/>
      <c r="M472" s="109"/>
      <c r="N472" s="178" t="str">
        <f t="shared" si="42"/>
        <v/>
      </c>
      <c r="O472" s="259" t="str">
        <f t="shared" si="43"/>
        <v/>
      </c>
      <c r="P472" s="264" t="str">
        <f t="shared" si="47"/>
        <v/>
      </c>
      <c r="Q472" s="179" t="str">
        <f t="shared" si="44"/>
        <v/>
      </c>
      <c r="R472" s="266" t="str">
        <f t="shared" si="45"/>
        <v/>
      </c>
      <c r="S472" s="262" t="str">
        <f t="shared" si="46"/>
        <v/>
      </c>
      <c r="T472" s="119"/>
    </row>
    <row r="473" spans="1:20" ht="20.100000000000001" customHeight="1" x14ac:dyDescent="0.25">
      <c r="A473" s="162">
        <v>467</v>
      </c>
      <c r="B473" s="279" t="str">
        <f>IF('Frais de personnel'!B472="","",'Frais de personnel'!B472)</f>
        <v/>
      </c>
      <c r="C473" s="279" t="str">
        <f>IF('Frais de personnel'!C472="","",'Frais de personnel'!C472)</f>
        <v/>
      </c>
      <c r="D473" s="279" t="str">
        <f>IF('Frais de personnel'!D472="","",'Frais de personnel'!D472)</f>
        <v/>
      </c>
      <c r="E473" s="279" t="str">
        <f>IF('Frais de personnel'!E472="","",'Frais de personnel'!E472)</f>
        <v/>
      </c>
      <c r="F473" s="279" t="str">
        <f>IF('Frais de personnel'!F472="","",'Frais de personnel'!F472)</f>
        <v/>
      </c>
      <c r="G473" s="279" t="str">
        <f>IF('Frais de personnel'!G472="","",'Frais de personnel'!G472)</f>
        <v/>
      </c>
      <c r="H473" s="279" t="str">
        <f>IF('Frais de personnel'!H472="","",'Frais de personnel'!H472)</f>
        <v/>
      </c>
      <c r="I473" s="279" t="str">
        <f>IF('Frais de personnel'!I472="","",'Frais de personnel'!I472)</f>
        <v/>
      </c>
      <c r="J473" s="279" t="str">
        <f>IF('Frais de personnel'!J472="","",'Frais de personnel'!J472)</f>
        <v/>
      </c>
      <c r="K473" s="254"/>
      <c r="L473" s="109"/>
      <c r="M473" s="109"/>
      <c r="N473" s="178" t="str">
        <f t="shared" si="42"/>
        <v/>
      </c>
      <c r="O473" s="259" t="str">
        <f t="shared" si="43"/>
        <v/>
      </c>
      <c r="P473" s="264" t="str">
        <f t="shared" si="47"/>
        <v/>
      </c>
      <c r="Q473" s="179" t="str">
        <f t="shared" si="44"/>
        <v/>
      </c>
      <c r="R473" s="266" t="str">
        <f t="shared" si="45"/>
        <v/>
      </c>
      <c r="S473" s="262" t="str">
        <f t="shared" si="46"/>
        <v/>
      </c>
      <c r="T473" s="119"/>
    </row>
    <row r="474" spans="1:20" ht="20.100000000000001" customHeight="1" x14ac:dyDescent="0.25">
      <c r="A474" s="162">
        <v>468</v>
      </c>
      <c r="B474" s="279" t="str">
        <f>IF('Frais de personnel'!B473="","",'Frais de personnel'!B473)</f>
        <v/>
      </c>
      <c r="C474" s="279" t="str">
        <f>IF('Frais de personnel'!C473="","",'Frais de personnel'!C473)</f>
        <v/>
      </c>
      <c r="D474" s="279" t="str">
        <f>IF('Frais de personnel'!D473="","",'Frais de personnel'!D473)</f>
        <v/>
      </c>
      <c r="E474" s="279" t="str">
        <f>IF('Frais de personnel'!E473="","",'Frais de personnel'!E473)</f>
        <v/>
      </c>
      <c r="F474" s="279" t="str">
        <f>IF('Frais de personnel'!F473="","",'Frais de personnel'!F473)</f>
        <v/>
      </c>
      <c r="G474" s="279" t="str">
        <f>IF('Frais de personnel'!G473="","",'Frais de personnel'!G473)</f>
        <v/>
      </c>
      <c r="H474" s="279" t="str">
        <f>IF('Frais de personnel'!H473="","",'Frais de personnel'!H473)</f>
        <v/>
      </c>
      <c r="I474" s="279" t="str">
        <f>IF('Frais de personnel'!I473="","",'Frais de personnel'!I473)</f>
        <v/>
      </c>
      <c r="J474" s="279" t="str">
        <f>IF('Frais de personnel'!J473="","",'Frais de personnel'!J473)</f>
        <v/>
      </c>
      <c r="K474" s="254"/>
      <c r="L474" s="109"/>
      <c r="M474" s="109"/>
      <c r="N474" s="178" t="str">
        <f t="shared" si="42"/>
        <v/>
      </c>
      <c r="O474" s="259" t="str">
        <f t="shared" si="43"/>
        <v/>
      </c>
      <c r="P474" s="264" t="str">
        <f t="shared" si="47"/>
        <v/>
      </c>
      <c r="Q474" s="179" t="str">
        <f t="shared" si="44"/>
        <v/>
      </c>
      <c r="R474" s="266" t="str">
        <f t="shared" si="45"/>
        <v/>
      </c>
      <c r="S474" s="262" t="str">
        <f t="shared" si="46"/>
        <v/>
      </c>
      <c r="T474" s="119"/>
    </row>
    <row r="475" spans="1:20" ht="20.100000000000001" customHeight="1" x14ac:dyDescent="0.25">
      <c r="A475" s="162">
        <v>469</v>
      </c>
      <c r="B475" s="279" t="str">
        <f>IF('Frais de personnel'!B474="","",'Frais de personnel'!B474)</f>
        <v/>
      </c>
      <c r="C475" s="279" t="str">
        <f>IF('Frais de personnel'!C474="","",'Frais de personnel'!C474)</f>
        <v/>
      </c>
      <c r="D475" s="279" t="str">
        <f>IF('Frais de personnel'!D474="","",'Frais de personnel'!D474)</f>
        <v/>
      </c>
      <c r="E475" s="279" t="str">
        <f>IF('Frais de personnel'!E474="","",'Frais de personnel'!E474)</f>
        <v/>
      </c>
      <c r="F475" s="279" t="str">
        <f>IF('Frais de personnel'!F474="","",'Frais de personnel'!F474)</f>
        <v/>
      </c>
      <c r="G475" s="279" t="str">
        <f>IF('Frais de personnel'!G474="","",'Frais de personnel'!G474)</f>
        <v/>
      </c>
      <c r="H475" s="279" t="str">
        <f>IF('Frais de personnel'!H474="","",'Frais de personnel'!H474)</f>
        <v/>
      </c>
      <c r="I475" s="279" t="str">
        <f>IF('Frais de personnel'!I474="","",'Frais de personnel'!I474)</f>
        <v/>
      </c>
      <c r="J475" s="279" t="str">
        <f>IF('Frais de personnel'!J474="","",'Frais de personnel'!J474)</f>
        <v/>
      </c>
      <c r="K475" s="254"/>
      <c r="L475" s="109"/>
      <c r="M475" s="109"/>
      <c r="N475" s="178" t="str">
        <f t="shared" si="42"/>
        <v/>
      </c>
      <c r="O475" s="259" t="str">
        <f t="shared" si="43"/>
        <v/>
      </c>
      <c r="P475" s="264" t="str">
        <f t="shared" si="47"/>
        <v/>
      </c>
      <c r="Q475" s="179" t="str">
        <f t="shared" si="44"/>
        <v/>
      </c>
      <c r="R475" s="266" t="str">
        <f t="shared" si="45"/>
        <v/>
      </c>
      <c r="S475" s="262" t="str">
        <f t="shared" si="46"/>
        <v/>
      </c>
      <c r="T475" s="119"/>
    </row>
    <row r="476" spans="1:20" ht="20.100000000000001" customHeight="1" x14ac:dyDescent="0.25">
      <c r="A476" s="162">
        <v>470</v>
      </c>
      <c r="B476" s="279" t="str">
        <f>IF('Frais de personnel'!B475="","",'Frais de personnel'!B475)</f>
        <v/>
      </c>
      <c r="C476" s="279" t="str">
        <f>IF('Frais de personnel'!C475="","",'Frais de personnel'!C475)</f>
        <v/>
      </c>
      <c r="D476" s="279" t="str">
        <f>IF('Frais de personnel'!D475="","",'Frais de personnel'!D475)</f>
        <v/>
      </c>
      <c r="E476" s="279" t="str">
        <f>IF('Frais de personnel'!E475="","",'Frais de personnel'!E475)</f>
        <v/>
      </c>
      <c r="F476" s="279" t="str">
        <f>IF('Frais de personnel'!F475="","",'Frais de personnel'!F475)</f>
        <v/>
      </c>
      <c r="G476" s="279" t="str">
        <f>IF('Frais de personnel'!G475="","",'Frais de personnel'!G475)</f>
        <v/>
      </c>
      <c r="H476" s="279" t="str">
        <f>IF('Frais de personnel'!H475="","",'Frais de personnel'!H475)</f>
        <v/>
      </c>
      <c r="I476" s="279" t="str">
        <f>IF('Frais de personnel'!I475="","",'Frais de personnel'!I475)</f>
        <v/>
      </c>
      <c r="J476" s="279" t="str">
        <f>IF('Frais de personnel'!J475="","",'Frais de personnel'!J475)</f>
        <v/>
      </c>
      <c r="K476" s="254"/>
      <c r="L476" s="109"/>
      <c r="M476" s="109"/>
      <c r="N476" s="178" t="str">
        <f t="shared" si="42"/>
        <v/>
      </c>
      <c r="O476" s="259" t="str">
        <f t="shared" si="43"/>
        <v/>
      </c>
      <c r="P476" s="264" t="str">
        <f t="shared" si="47"/>
        <v/>
      </c>
      <c r="Q476" s="179" t="str">
        <f t="shared" si="44"/>
        <v/>
      </c>
      <c r="R476" s="266" t="str">
        <f t="shared" si="45"/>
        <v/>
      </c>
      <c r="S476" s="262" t="str">
        <f t="shared" si="46"/>
        <v/>
      </c>
      <c r="T476" s="119"/>
    </row>
    <row r="477" spans="1:20" ht="20.100000000000001" customHeight="1" x14ac:dyDescent="0.25">
      <c r="A477" s="162">
        <v>471</v>
      </c>
      <c r="B477" s="279" t="str">
        <f>IF('Frais de personnel'!B476="","",'Frais de personnel'!B476)</f>
        <v/>
      </c>
      <c r="C477" s="279" t="str">
        <f>IF('Frais de personnel'!C476="","",'Frais de personnel'!C476)</f>
        <v/>
      </c>
      <c r="D477" s="279" t="str">
        <f>IF('Frais de personnel'!D476="","",'Frais de personnel'!D476)</f>
        <v/>
      </c>
      <c r="E477" s="279" t="str">
        <f>IF('Frais de personnel'!E476="","",'Frais de personnel'!E476)</f>
        <v/>
      </c>
      <c r="F477" s="279" t="str">
        <f>IF('Frais de personnel'!F476="","",'Frais de personnel'!F476)</f>
        <v/>
      </c>
      <c r="G477" s="279" t="str">
        <f>IF('Frais de personnel'!G476="","",'Frais de personnel'!G476)</f>
        <v/>
      </c>
      <c r="H477" s="279" t="str">
        <f>IF('Frais de personnel'!H476="","",'Frais de personnel'!H476)</f>
        <v/>
      </c>
      <c r="I477" s="279" t="str">
        <f>IF('Frais de personnel'!I476="","",'Frais de personnel'!I476)</f>
        <v/>
      </c>
      <c r="J477" s="279" t="str">
        <f>IF('Frais de personnel'!J476="","",'Frais de personnel'!J476)</f>
        <v/>
      </c>
      <c r="K477" s="254"/>
      <c r="L477" s="109"/>
      <c r="M477" s="109"/>
      <c r="N477" s="178" t="str">
        <f t="shared" si="42"/>
        <v/>
      </c>
      <c r="O477" s="259" t="str">
        <f t="shared" si="43"/>
        <v/>
      </c>
      <c r="P477" s="264" t="str">
        <f t="shared" si="47"/>
        <v/>
      </c>
      <c r="Q477" s="179" t="str">
        <f t="shared" si="44"/>
        <v/>
      </c>
      <c r="R477" s="266" t="str">
        <f t="shared" si="45"/>
        <v/>
      </c>
      <c r="S477" s="262" t="str">
        <f t="shared" si="46"/>
        <v/>
      </c>
      <c r="T477" s="119"/>
    </row>
    <row r="478" spans="1:20" ht="20.100000000000001" customHeight="1" x14ac:dyDescent="0.25">
      <c r="A478" s="162">
        <v>472</v>
      </c>
      <c r="B478" s="279" t="str">
        <f>IF('Frais de personnel'!B477="","",'Frais de personnel'!B477)</f>
        <v/>
      </c>
      <c r="C478" s="279" t="str">
        <f>IF('Frais de personnel'!C477="","",'Frais de personnel'!C477)</f>
        <v/>
      </c>
      <c r="D478" s="279" t="str">
        <f>IF('Frais de personnel'!D477="","",'Frais de personnel'!D477)</f>
        <v/>
      </c>
      <c r="E478" s="279" t="str">
        <f>IF('Frais de personnel'!E477="","",'Frais de personnel'!E477)</f>
        <v/>
      </c>
      <c r="F478" s="279" t="str">
        <f>IF('Frais de personnel'!F477="","",'Frais de personnel'!F477)</f>
        <v/>
      </c>
      <c r="G478" s="279" t="str">
        <f>IF('Frais de personnel'!G477="","",'Frais de personnel'!G477)</f>
        <v/>
      </c>
      <c r="H478" s="279" t="str">
        <f>IF('Frais de personnel'!H477="","",'Frais de personnel'!H477)</f>
        <v/>
      </c>
      <c r="I478" s="279" t="str">
        <f>IF('Frais de personnel'!I477="","",'Frais de personnel'!I477)</f>
        <v/>
      </c>
      <c r="J478" s="279" t="str">
        <f>IF('Frais de personnel'!J477="","",'Frais de personnel'!J477)</f>
        <v/>
      </c>
      <c r="K478" s="254"/>
      <c r="L478" s="109"/>
      <c r="M478" s="109"/>
      <c r="N478" s="178" t="str">
        <f t="shared" si="42"/>
        <v/>
      </c>
      <c r="O478" s="259" t="str">
        <f t="shared" si="43"/>
        <v/>
      </c>
      <c r="P478" s="264" t="str">
        <f t="shared" si="47"/>
        <v/>
      </c>
      <c r="Q478" s="179" t="str">
        <f t="shared" si="44"/>
        <v/>
      </c>
      <c r="R478" s="266" t="str">
        <f t="shared" si="45"/>
        <v/>
      </c>
      <c r="S478" s="262" t="str">
        <f t="shared" si="46"/>
        <v/>
      </c>
      <c r="T478" s="119"/>
    </row>
    <row r="479" spans="1:20" ht="20.100000000000001" customHeight="1" x14ac:dyDescent="0.25">
      <c r="A479" s="162">
        <v>473</v>
      </c>
      <c r="B479" s="279" t="str">
        <f>IF('Frais de personnel'!B478="","",'Frais de personnel'!B478)</f>
        <v/>
      </c>
      <c r="C479" s="279" t="str">
        <f>IF('Frais de personnel'!C478="","",'Frais de personnel'!C478)</f>
        <v/>
      </c>
      <c r="D479" s="279" t="str">
        <f>IF('Frais de personnel'!D478="","",'Frais de personnel'!D478)</f>
        <v/>
      </c>
      <c r="E479" s="279" t="str">
        <f>IF('Frais de personnel'!E478="","",'Frais de personnel'!E478)</f>
        <v/>
      </c>
      <c r="F479" s="279" t="str">
        <f>IF('Frais de personnel'!F478="","",'Frais de personnel'!F478)</f>
        <v/>
      </c>
      <c r="G479" s="279" t="str">
        <f>IF('Frais de personnel'!G478="","",'Frais de personnel'!G478)</f>
        <v/>
      </c>
      <c r="H479" s="279" t="str">
        <f>IF('Frais de personnel'!H478="","",'Frais de personnel'!H478)</f>
        <v/>
      </c>
      <c r="I479" s="279" t="str">
        <f>IF('Frais de personnel'!I478="","",'Frais de personnel'!I478)</f>
        <v/>
      </c>
      <c r="J479" s="279" t="str">
        <f>IF('Frais de personnel'!J478="","",'Frais de personnel'!J478)</f>
        <v/>
      </c>
      <c r="K479" s="254"/>
      <c r="L479" s="109"/>
      <c r="M479" s="109"/>
      <c r="N479" s="178" t="str">
        <f t="shared" si="42"/>
        <v/>
      </c>
      <c r="O479" s="259" t="str">
        <f t="shared" si="43"/>
        <v/>
      </c>
      <c r="P479" s="264" t="str">
        <f t="shared" si="47"/>
        <v/>
      </c>
      <c r="Q479" s="179" t="str">
        <f t="shared" si="44"/>
        <v/>
      </c>
      <c r="R479" s="266" t="str">
        <f t="shared" si="45"/>
        <v/>
      </c>
      <c r="S479" s="262" t="str">
        <f t="shared" si="46"/>
        <v/>
      </c>
      <c r="T479" s="119"/>
    </row>
    <row r="480" spans="1:20" ht="20.100000000000001" customHeight="1" x14ac:dyDescent="0.25">
      <c r="A480" s="162">
        <v>474</v>
      </c>
      <c r="B480" s="279" t="str">
        <f>IF('Frais de personnel'!B479="","",'Frais de personnel'!B479)</f>
        <v/>
      </c>
      <c r="C480" s="279" t="str">
        <f>IF('Frais de personnel'!C479="","",'Frais de personnel'!C479)</f>
        <v/>
      </c>
      <c r="D480" s="279" t="str">
        <f>IF('Frais de personnel'!D479="","",'Frais de personnel'!D479)</f>
        <v/>
      </c>
      <c r="E480" s="279" t="str">
        <f>IF('Frais de personnel'!E479="","",'Frais de personnel'!E479)</f>
        <v/>
      </c>
      <c r="F480" s="279" t="str">
        <f>IF('Frais de personnel'!F479="","",'Frais de personnel'!F479)</f>
        <v/>
      </c>
      <c r="G480" s="279" t="str">
        <f>IF('Frais de personnel'!G479="","",'Frais de personnel'!G479)</f>
        <v/>
      </c>
      <c r="H480" s="279" t="str">
        <f>IF('Frais de personnel'!H479="","",'Frais de personnel'!H479)</f>
        <v/>
      </c>
      <c r="I480" s="279" t="str">
        <f>IF('Frais de personnel'!I479="","",'Frais de personnel'!I479)</f>
        <v/>
      </c>
      <c r="J480" s="279" t="str">
        <f>IF('Frais de personnel'!J479="","",'Frais de personnel'!J479)</f>
        <v/>
      </c>
      <c r="K480" s="254"/>
      <c r="L480" s="109"/>
      <c r="M480" s="109"/>
      <c r="N480" s="178" t="str">
        <f t="shared" si="42"/>
        <v/>
      </c>
      <c r="O480" s="259" t="str">
        <f t="shared" si="43"/>
        <v/>
      </c>
      <c r="P480" s="264" t="str">
        <f t="shared" si="47"/>
        <v/>
      </c>
      <c r="Q480" s="179" t="str">
        <f t="shared" si="44"/>
        <v/>
      </c>
      <c r="R480" s="266" t="str">
        <f t="shared" si="45"/>
        <v/>
      </c>
      <c r="S480" s="262" t="str">
        <f t="shared" si="46"/>
        <v/>
      </c>
      <c r="T480" s="119"/>
    </row>
    <row r="481" spans="1:20" ht="20.100000000000001" customHeight="1" x14ac:dyDescent="0.25">
      <c r="A481" s="162">
        <v>475</v>
      </c>
      <c r="B481" s="279" t="str">
        <f>IF('Frais de personnel'!B480="","",'Frais de personnel'!B480)</f>
        <v/>
      </c>
      <c r="C481" s="279" t="str">
        <f>IF('Frais de personnel'!C480="","",'Frais de personnel'!C480)</f>
        <v/>
      </c>
      <c r="D481" s="279" t="str">
        <f>IF('Frais de personnel'!D480="","",'Frais de personnel'!D480)</f>
        <v/>
      </c>
      <c r="E481" s="279" t="str">
        <f>IF('Frais de personnel'!E480="","",'Frais de personnel'!E480)</f>
        <v/>
      </c>
      <c r="F481" s="279" t="str">
        <f>IF('Frais de personnel'!F480="","",'Frais de personnel'!F480)</f>
        <v/>
      </c>
      <c r="G481" s="279" t="str">
        <f>IF('Frais de personnel'!G480="","",'Frais de personnel'!G480)</f>
        <v/>
      </c>
      <c r="H481" s="279" t="str">
        <f>IF('Frais de personnel'!H480="","",'Frais de personnel'!H480)</f>
        <v/>
      </c>
      <c r="I481" s="279" t="str">
        <f>IF('Frais de personnel'!I480="","",'Frais de personnel'!I480)</f>
        <v/>
      </c>
      <c r="J481" s="279" t="str">
        <f>IF('Frais de personnel'!J480="","",'Frais de personnel'!J480)</f>
        <v/>
      </c>
      <c r="K481" s="254"/>
      <c r="L481" s="109"/>
      <c r="M481" s="109"/>
      <c r="N481" s="178" t="str">
        <f t="shared" si="42"/>
        <v/>
      </c>
      <c r="O481" s="259" t="str">
        <f t="shared" si="43"/>
        <v/>
      </c>
      <c r="P481" s="264" t="str">
        <f t="shared" si="47"/>
        <v/>
      </c>
      <c r="Q481" s="179" t="str">
        <f t="shared" si="44"/>
        <v/>
      </c>
      <c r="R481" s="266" t="str">
        <f t="shared" si="45"/>
        <v/>
      </c>
      <c r="S481" s="262" t="str">
        <f t="shared" si="46"/>
        <v/>
      </c>
      <c r="T481" s="119"/>
    </row>
    <row r="482" spans="1:20" ht="20.100000000000001" customHeight="1" x14ac:dyDescent="0.25">
      <c r="A482" s="162">
        <v>476</v>
      </c>
      <c r="B482" s="279" t="str">
        <f>IF('Frais de personnel'!B481="","",'Frais de personnel'!B481)</f>
        <v/>
      </c>
      <c r="C482" s="279" t="str">
        <f>IF('Frais de personnel'!C481="","",'Frais de personnel'!C481)</f>
        <v/>
      </c>
      <c r="D482" s="279" t="str">
        <f>IF('Frais de personnel'!D481="","",'Frais de personnel'!D481)</f>
        <v/>
      </c>
      <c r="E482" s="279" t="str">
        <f>IF('Frais de personnel'!E481="","",'Frais de personnel'!E481)</f>
        <v/>
      </c>
      <c r="F482" s="279" t="str">
        <f>IF('Frais de personnel'!F481="","",'Frais de personnel'!F481)</f>
        <v/>
      </c>
      <c r="G482" s="279" t="str">
        <f>IF('Frais de personnel'!G481="","",'Frais de personnel'!G481)</f>
        <v/>
      </c>
      <c r="H482" s="279" t="str">
        <f>IF('Frais de personnel'!H481="","",'Frais de personnel'!H481)</f>
        <v/>
      </c>
      <c r="I482" s="279" t="str">
        <f>IF('Frais de personnel'!I481="","",'Frais de personnel'!I481)</f>
        <v/>
      </c>
      <c r="J482" s="279" t="str">
        <f>IF('Frais de personnel'!J481="","",'Frais de personnel'!J481)</f>
        <v/>
      </c>
      <c r="K482" s="254"/>
      <c r="L482" s="109"/>
      <c r="M482" s="109"/>
      <c r="N482" s="178" t="str">
        <f t="shared" si="42"/>
        <v/>
      </c>
      <c r="O482" s="259" t="str">
        <f t="shared" si="43"/>
        <v/>
      </c>
      <c r="P482" s="264" t="str">
        <f t="shared" si="47"/>
        <v/>
      </c>
      <c r="Q482" s="179" t="str">
        <f t="shared" si="44"/>
        <v/>
      </c>
      <c r="R482" s="266" t="str">
        <f t="shared" si="45"/>
        <v/>
      </c>
      <c r="S482" s="262" t="str">
        <f t="shared" si="46"/>
        <v/>
      </c>
      <c r="T482" s="119"/>
    </row>
    <row r="483" spans="1:20" ht="20.100000000000001" customHeight="1" x14ac:dyDescent="0.25">
      <c r="A483" s="162">
        <v>477</v>
      </c>
      <c r="B483" s="279" t="str">
        <f>IF('Frais de personnel'!B482="","",'Frais de personnel'!B482)</f>
        <v/>
      </c>
      <c r="C483" s="279" t="str">
        <f>IF('Frais de personnel'!C482="","",'Frais de personnel'!C482)</f>
        <v/>
      </c>
      <c r="D483" s="279" t="str">
        <f>IF('Frais de personnel'!D482="","",'Frais de personnel'!D482)</f>
        <v/>
      </c>
      <c r="E483" s="279" t="str">
        <f>IF('Frais de personnel'!E482="","",'Frais de personnel'!E482)</f>
        <v/>
      </c>
      <c r="F483" s="279" t="str">
        <f>IF('Frais de personnel'!F482="","",'Frais de personnel'!F482)</f>
        <v/>
      </c>
      <c r="G483" s="279" t="str">
        <f>IF('Frais de personnel'!G482="","",'Frais de personnel'!G482)</f>
        <v/>
      </c>
      <c r="H483" s="279" t="str">
        <f>IF('Frais de personnel'!H482="","",'Frais de personnel'!H482)</f>
        <v/>
      </c>
      <c r="I483" s="279" t="str">
        <f>IF('Frais de personnel'!I482="","",'Frais de personnel'!I482)</f>
        <v/>
      </c>
      <c r="J483" s="279" t="str">
        <f>IF('Frais de personnel'!J482="","",'Frais de personnel'!J482)</f>
        <v/>
      </c>
      <c r="K483" s="254"/>
      <c r="L483" s="109"/>
      <c r="M483" s="109"/>
      <c r="N483" s="178" t="str">
        <f t="shared" si="42"/>
        <v/>
      </c>
      <c r="O483" s="259" t="str">
        <f t="shared" si="43"/>
        <v/>
      </c>
      <c r="P483" s="264" t="str">
        <f t="shared" si="47"/>
        <v/>
      </c>
      <c r="Q483" s="179" t="str">
        <f t="shared" si="44"/>
        <v/>
      </c>
      <c r="R483" s="266" t="str">
        <f t="shared" si="45"/>
        <v/>
      </c>
      <c r="S483" s="262" t="str">
        <f t="shared" si="46"/>
        <v/>
      </c>
      <c r="T483" s="119"/>
    </row>
    <row r="484" spans="1:20" ht="20.100000000000001" customHeight="1" x14ac:dyDescent="0.25">
      <c r="A484" s="162">
        <v>478</v>
      </c>
      <c r="B484" s="279" t="str">
        <f>IF('Frais de personnel'!B483="","",'Frais de personnel'!B483)</f>
        <v/>
      </c>
      <c r="C484" s="279" t="str">
        <f>IF('Frais de personnel'!C483="","",'Frais de personnel'!C483)</f>
        <v/>
      </c>
      <c r="D484" s="279" t="str">
        <f>IF('Frais de personnel'!D483="","",'Frais de personnel'!D483)</f>
        <v/>
      </c>
      <c r="E484" s="279" t="str">
        <f>IF('Frais de personnel'!E483="","",'Frais de personnel'!E483)</f>
        <v/>
      </c>
      <c r="F484" s="279" t="str">
        <f>IF('Frais de personnel'!F483="","",'Frais de personnel'!F483)</f>
        <v/>
      </c>
      <c r="G484" s="279" t="str">
        <f>IF('Frais de personnel'!G483="","",'Frais de personnel'!G483)</f>
        <v/>
      </c>
      <c r="H484" s="279" t="str">
        <f>IF('Frais de personnel'!H483="","",'Frais de personnel'!H483)</f>
        <v/>
      </c>
      <c r="I484" s="279" t="str">
        <f>IF('Frais de personnel'!I483="","",'Frais de personnel'!I483)</f>
        <v/>
      </c>
      <c r="J484" s="279" t="str">
        <f>IF('Frais de personnel'!J483="","",'Frais de personnel'!J483)</f>
        <v/>
      </c>
      <c r="K484" s="254"/>
      <c r="L484" s="109"/>
      <c r="M484" s="109"/>
      <c r="N484" s="178" t="str">
        <f t="shared" si="42"/>
        <v/>
      </c>
      <c r="O484" s="259" t="str">
        <f t="shared" si="43"/>
        <v/>
      </c>
      <c r="P484" s="264" t="str">
        <f t="shared" si="47"/>
        <v/>
      </c>
      <c r="Q484" s="179" t="str">
        <f t="shared" si="44"/>
        <v/>
      </c>
      <c r="R484" s="266" t="str">
        <f t="shared" si="45"/>
        <v/>
      </c>
      <c r="S484" s="262" t="str">
        <f t="shared" si="46"/>
        <v/>
      </c>
      <c r="T484" s="119"/>
    </row>
    <row r="485" spans="1:20" ht="20.100000000000001" customHeight="1" x14ac:dyDescent="0.25">
      <c r="A485" s="162">
        <v>479</v>
      </c>
      <c r="B485" s="279" t="str">
        <f>IF('Frais de personnel'!B484="","",'Frais de personnel'!B484)</f>
        <v/>
      </c>
      <c r="C485" s="279" t="str">
        <f>IF('Frais de personnel'!C484="","",'Frais de personnel'!C484)</f>
        <v/>
      </c>
      <c r="D485" s="279" t="str">
        <f>IF('Frais de personnel'!D484="","",'Frais de personnel'!D484)</f>
        <v/>
      </c>
      <c r="E485" s="279" t="str">
        <f>IF('Frais de personnel'!E484="","",'Frais de personnel'!E484)</f>
        <v/>
      </c>
      <c r="F485" s="279" t="str">
        <f>IF('Frais de personnel'!F484="","",'Frais de personnel'!F484)</f>
        <v/>
      </c>
      <c r="G485" s="279" t="str">
        <f>IF('Frais de personnel'!G484="","",'Frais de personnel'!G484)</f>
        <v/>
      </c>
      <c r="H485" s="279" t="str">
        <f>IF('Frais de personnel'!H484="","",'Frais de personnel'!H484)</f>
        <v/>
      </c>
      <c r="I485" s="279" t="str">
        <f>IF('Frais de personnel'!I484="","",'Frais de personnel'!I484)</f>
        <v/>
      </c>
      <c r="J485" s="279" t="str">
        <f>IF('Frais de personnel'!J484="","",'Frais de personnel'!J484)</f>
        <v/>
      </c>
      <c r="K485" s="254"/>
      <c r="L485" s="109"/>
      <c r="M485" s="109"/>
      <c r="N485" s="178" t="str">
        <f t="shared" si="42"/>
        <v/>
      </c>
      <c r="O485" s="259" t="str">
        <f t="shared" si="43"/>
        <v/>
      </c>
      <c r="P485" s="264" t="str">
        <f t="shared" si="47"/>
        <v/>
      </c>
      <c r="Q485" s="179" t="str">
        <f t="shared" si="44"/>
        <v/>
      </c>
      <c r="R485" s="266" t="str">
        <f t="shared" si="45"/>
        <v/>
      </c>
      <c r="S485" s="262" t="str">
        <f t="shared" si="46"/>
        <v/>
      </c>
      <c r="T485" s="119"/>
    </row>
    <row r="486" spans="1:20" ht="20.100000000000001" customHeight="1" x14ac:dyDescent="0.25">
      <c r="A486" s="162">
        <v>480</v>
      </c>
      <c r="B486" s="279" t="str">
        <f>IF('Frais de personnel'!B485="","",'Frais de personnel'!B485)</f>
        <v/>
      </c>
      <c r="C486" s="279" t="str">
        <f>IF('Frais de personnel'!C485="","",'Frais de personnel'!C485)</f>
        <v/>
      </c>
      <c r="D486" s="279" t="str">
        <f>IF('Frais de personnel'!D485="","",'Frais de personnel'!D485)</f>
        <v/>
      </c>
      <c r="E486" s="279" t="str">
        <f>IF('Frais de personnel'!E485="","",'Frais de personnel'!E485)</f>
        <v/>
      </c>
      <c r="F486" s="279" t="str">
        <f>IF('Frais de personnel'!F485="","",'Frais de personnel'!F485)</f>
        <v/>
      </c>
      <c r="G486" s="279" t="str">
        <f>IF('Frais de personnel'!G485="","",'Frais de personnel'!G485)</f>
        <v/>
      </c>
      <c r="H486" s="279" t="str">
        <f>IF('Frais de personnel'!H485="","",'Frais de personnel'!H485)</f>
        <v/>
      </c>
      <c r="I486" s="279" t="str">
        <f>IF('Frais de personnel'!I485="","",'Frais de personnel'!I485)</f>
        <v/>
      </c>
      <c r="J486" s="279" t="str">
        <f>IF('Frais de personnel'!J485="","",'Frais de personnel'!J485)</f>
        <v/>
      </c>
      <c r="K486" s="254"/>
      <c r="L486" s="109"/>
      <c r="M486" s="109"/>
      <c r="N486" s="178" t="str">
        <f t="shared" si="42"/>
        <v/>
      </c>
      <c r="O486" s="259" t="str">
        <f t="shared" si="43"/>
        <v/>
      </c>
      <c r="P486" s="264" t="str">
        <f t="shared" si="47"/>
        <v/>
      </c>
      <c r="Q486" s="179" t="str">
        <f t="shared" si="44"/>
        <v/>
      </c>
      <c r="R486" s="266" t="str">
        <f t="shared" si="45"/>
        <v/>
      </c>
      <c r="S486" s="262" t="str">
        <f t="shared" si="46"/>
        <v/>
      </c>
      <c r="T486" s="119"/>
    </row>
    <row r="487" spans="1:20" ht="20.100000000000001" customHeight="1" x14ac:dyDescent="0.25">
      <c r="A487" s="162">
        <v>481</v>
      </c>
      <c r="B487" s="279" t="str">
        <f>IF('Frais de personnel'!B486="","",'Frais de personnel'!B486)</f>
        <v/>
      </c>
      <c r="C487" s="279" t="str">
        <f>IF('Frais de personnel'!C486="","",'Frais de personnel'!C486)</f>
        <v/>
      </c>
      <c r="D487" s="279" t="str">
        <f>IF('Frais de personnel'!D486="","",'Frais de personnel'!D486)</f>
        <v/>
      </c>
      <c r="E487" s="279" t="str">
        <f>IF('Frais de personnel'!E486="","",'Frais de personnel'!E486)</f>
        <v/>
      </c>
      <c r="F487" s="279" t="str">
        <f>IF('Frais de personnel'!F486="","",'Frais de personnel'!F486)</f>
        <v/>
      </c>
      <c r="G487" s="279" t="str">
        <f>IF('Frais de personnel'!G486="","",'Frais de personnel'!G486)</f>
        <v/>
      </c>
      <c r="H487" s="279" t="str">
        <f>IF('Frais de personnel'!H486="","",'Frais de personnel'!H486)</f>
        <v/>
      </c>
      <c r="I487" s="279" t="str">
        <f>IF('Frais de personnel'!I486="","",'Frais de personnel'!I486)</f>
        <v/>
      </c>
      <c r="J487" s="279" t="str">
        <f>IF('Frais de personnel'!J486="","",'Frais de personnel'!J486)</f>
        <v/>
      </c>
      <c r="K487" s="254"/>
      <c r="L487" s="109"/>
      <c r="M487" s="109"/>
      <c r="N487" s="178" t="str">
        <f t="shared" si="42"/>
        <v/>
      </c>
      <c r="O487" s="259" t="str">
        <f t="shared" si="43"/>
        <v/>
      </c>
      <c r="P487" s="264" t="str">
        <f t="shared" si="47"/>
        <v/>
      </c>
      <c r="Q487" s="179" t="str">
        <f t="shared" si="44"/>
        <v/>
      </c>
      <c r="R487" s="266" t="str">
        <f t="shared" si="45"/>
        <v/>
      </c>
      <c r="S487" s="262" t="str">
        <f t="shared" si="46"/>
        <v/>
      </c>
      <c r="T487" s="119"/>
    </row>
    <row r="488" spans="1:20" ht="20.100000000000001" customHeight="1" x14ac:dyDescent="0.25">
      <c r="A488" s="162">
        <v>482</v>
      </c>
      <c r="B488" s="279" t="str">
        <f>IF('Frais de personnel'!B487="","",'Frais de personnel'!B487)</f>
        <v/>
      </c>
      <c r="C488" s="279" t="str">
        <f>IF('Frais de personnel'!C487="","",'Frais de personnel'!C487)</f>
        <v/>
      </c>
      <c r="D488" s="279" t="str">
        <f>IF('Frais de personnel'!D487="","",'Frais de personnel'!D487)</f>
        <v/>
      </c>
      <c r="E488" s="279" t="str">
        <f>IF('Frais de personnel'!E487="","",'Frais de personnel'!E487)</f>
        <v/>
      </c>
      <c r="F488" s="279" t="str">
        <f>IF('Frais de personnel'!F487="","",'Frais de personnel'!F487)</f>
        <v/>
      </c>
      <c r="G488" s="279" t="str">
        <f>IF('Frais de personnel'!G487="","",'Frais de personnel'!G487)</f>
        <v/>
      </c>
      <c r="H488" s="279" t="str">
        <f>IF('Frais de personnel'!H487="","",'Frais de personnel'!H487)</f>
        <v/>
      </c>
      <c r="I488" s="279" t="str">
        <f>IF('Frais de personnel'!I487="","",'Frais de personnel'!I487)</f>
        <v/>
      </c>
      <c r="J488" s="279" t="str">
        <f>IF('Frais de personnel'!J487="","",'Frais de personnel'!J487)</f>
        <v/>
      </c>
      <c r="K488" s="254"/>
      <c r="L488" s="109"/>
      <c r="M488" s="109"/>
      <c r="N488" s="178" t="str">
        <f t="shared" si="42"/>
        <v/>
      </c>
      <c r="O488" s="259" t="str">
        <f t="shared" si="43"/>
        <v/>
      </c>
      <c r="P488" s="264" t="str">
        <f t="shared" si="47"/>
        <v/>
      </c>
      <c r="Q488" s="179" t="str">
        <f t="shared" si="44"/>
        <v/>
      </c>
      <c r="R488" s="266" t="str">
        <f t="shared" si="45"/>
        <v/>
      </c>
      <c r="S488" s="262" t="str">
        <f t="shared" si="46"/>
        <v/>
      </c>
      <c r="T488" s="119"/>
    </row>
    <row r="489" spans="1:20" ht="20.100000000000001" customHeight="1" x14ac:dyDescent="0.25">
      <c r="A489" s="162">
        <v>483</v>
      </c>
      <c r="B489" s="279" t="str">
        <f>IF('Frais de personnel'!B488="","",'Frais de personnel'!B488)</f>
        <v/>
      </c>
      <c r="C489" s="279" t="str">
        <f>IF('Frais de personnel'!C488="","",'Frais de personnel'!C488)</f>
        <v/>
      </c>
      <c r="D489" s="279" t="str">
        <f>IF('Frais de personnel'!D488="","",'Frais de personnel'!D488)</f>
        <v/>
      </c>
      <c r="E489" s="279" t="str">
        <f>IF('Frais de personnel'!E488="","",'Frais de personnel'!E488)</f>
        <v/>
      </c>
      <c r="F489" s="279" t="str">
        <f>IF('Frais de personnel'!F488="","",'Frais de personnel'!F488)</f>
        <v/>
      </c>
      <c r="G489" s="279" t="str">
        <f>IF('Frais de personnel'!G488="","",'Frais de personnel'!G488)</f>
        <v/>
      </c>
      <c r="H489" s="279" t="str">
        <f>IF('Frais de personnel'!H488="","",'Frais de personnel'!H488)</f>
        <v/>
      </c>
      <c r="I489" s="279" t="str">
        <f>IF('Frais de personnel'!I488="","",'Frais de personnel'!I488)</f>
        <v/>
      </c>
      <c r="J489" s="279" t="str">
        <f>IF('Frais de personnel'!J488="","",'Frais de personnel'!J488)</f>
        <v/>
      </c>
      <c r="K489" s="254"/>
      <c r="L489" s="109"/>
      <c r="M489" s="109"/>
      <c r="N489" s="178" t="str">
        <f t="shared" si="42"/>
        <v/>
      </c>
      <c r="O489" s="259" t="str">
        <f t="shared" si="43"/>
        <v/>
      </c>
      <c r="P489" s="264" t="str">
        <f t="shared" si="47"/>
        <v/>
      </c>
      <c r="Q489" s="179" t="str">
        <f t="shared" si="44"/>
        <v/>
      </c>
      <c r="R489" s="266" t="str">
        <f t="shared" si="45"/>
        <v/>
      </c>
      <c r="S489" s="262" t="str">
        <f t="shared" si="46"/>
        <v/>
      </c>
      <c r="T489" s="119"/>
    </row>
    <row r="490" spans="1:20" ht="20.100000000000001" customHeight="1" x14ac:dyDescent="0.25">
      <c r="A490" s="162">
        <v>484</v>
      </c>
      <c r="B490" s="279" t="str">
        <f>IF('Frais de personnel'!B489="","",'Frais de personnel'!B489)</f>
        <v/>
      </c>
      <c r="C490" s="279" t="str">
        <f>IF('Frais de personnel'!C489="","",'Frais de personnel'!C489)</f>
        <v/>
      </c>
      <c r="D490" s="279" t="str">
        <f>IF('Frais de personnel'!D489="","",'Frais de personnel'!D489)</f>
        <v/>
      </c>
      <c r="E490" s="279" t="str">
        <f>IF('Frais de personnel'!E489="","",'Frais de personnel'!E489)</f>
        <v/>
      </c>
      <c r="F490" s="279" t="str">
        <f>IF('Frais de personnel'!F489="","",'Frais de personnel'!F489)</f>
        <v/>
      </c>
      <c r="G490" s="279" t="str">
        <f>IF('Frais de personnel'!G489="","",'Frais de personnel'!G489)</f>
        <v/>
      </c>
      <c r="H490" s="279" t="str">
        <f>IF('Frais de personnel'!H489="","",'Frais de personnel'!H489)</f>
        <v/>
      </c>
      <c r="I490" s="279" t="str">
        <f>IF('Frais de personnel'!I489="","",'Frais de personnel'!I489)</f>
        <v/>
      </c>
      <c r="J490" s="279" t="str">
        <f>IF('Frais de personnel'!J489="","",'Frais de personnel'!J489)</f>
        <v/>
      </c>
      <c r="K490" s="254"/>
      <c r="L490" s="109"/>
      <c r="M490" s="109"/>
      <c r="N490" s="178" t="str">
        <f t="shared" si="42"/>
        <v/>
      </c>
      <c r="O490" s="259" t="str">
        <f t="shared" si="43"/>
        <v/>
      </c>
      <c r="P490" s="264" t="str">
        <f t="shared" si="47"/>
        <v/>
      </c>
      <c r="Q490" s="179" t="str">
        <f t="shared" si="44"/>
        <v/>
      </c>
      <c r="R490" s="266" t="str">
        <f t="shared" si="45"/>
        <v/>
      </c>
      <c r="S490" s="262" t="str">
        <f t="shared" si="46"/>
        <v/>
      </c>
      <c r="T490" s="119"/>
    </row>
    <row r="491" spans="1:20" ht="20.100000000000001" customHeight="1" x14ac:dyDescent="0.25">
      <c r="A491" s="162">
        <v>485</v>
      </c>
      <c r="B491" s="279" t="str">
        <f>IF('Frais de personnel'!B490="","",'Frais de personnel'!B490)</f>
        <v/>
      </c>
      <c r="C491" s="279" t="str">
        <f>IF('Frais de personnel'!C490="","",'Frais de personnel'!C490)</f>
        <v/>
      </c>
      <c r="D491" s="279" t="str">
        <f>IF('Frais de personnel'!D490="","",'Frais de personnel'!D490)</f>
        <v/>
      </c>
      <c r="E491" s="279" t="str">
        <f>IF('Frais de personnel'!E490="","",'Frais de personnel'!E490)</f>
        <v/>
      </c>
      <c r="F491" s="279" t="str">
        <f>IF('Frais de personnel'!F490="","",'Frais de personnel'!F490)</f>
        <v/>
      </c>
      <c r="G491" s="279" t="str">
        <f>IF('Frais de personnel'!G490="","",'Frais de personnel'!G490)</f>
        <v/>
      </c>
      <c r="H491" s="279" t="str">
        <f>IF('Frais de personnel'!H490="","",'Frais de personnel'!H490)</f>
        <v/>
      </c>
      <c r="I491" s="279" t="str">
        <f>IF('Frais de personnel'!I490="","",'Frais de personnel'!I490)</f>
        <v/>
      </c>
      <c r="J491" s="279" t="str">
        <f>IF('Frais de personnel'!J490="","",'Frais de personnel'!J490)</f>
        <v/>
      </c>
      <c r="K491" s="254"/>
      <c r="L491" s="109"/>
      <c r="M491" s="109"/>
      <c r="N491" s="178" t="str">
        <f t="shared" si="42"/>
        <v/>
      </c>
      <c r="O491" s="259" t="str">
        <f t="shared" si="43"/>
        <v/>
      </c>
      <c r="P491" s="264" t="str">
        <f t="shared" si="47"/>
        <v/>
      </c>
      <c r="Q491" s="179" t="str">
        <f t="shared" si="44"/>
        <v/>
      </c>
      <c r="R491" s="266" t="str">
        <f t="shared" si="45"/>
        <v/>
      </c>
      <c r="S491" s="262" t="str">
        <f t="shared" si="46"/>
        <v/>
      </c>
      <c r="T491" s="119"/>
    </row>
    <row r="492" spans="1:20" ht="20.100000000000001" customHeight="1" x14ac:dyDescent="0.25">
      <c r="A492" s="162">
        <v>486</v>
      </c>
      <c r="B492" s="279" t="str">
        <f>IF('Frais de personnel'!B491="","",'Frais de personnel'!B491)</f>
        <v/>
      </c>
      <c r="C492" s="279" t="str">
        <f>IF('Frais de personnel'!C491="","",'Frais de personnel'!C491)</f>
        <v/>
      </c>
      <c r="D492" s="279" t="str">
        <f>IF('Frais de personnel'!D491="","",'Frais de personnel'!D491)</f>
        <v/>
      </c>
      <c r="E492" s="279" t="str">
        <f>IF('Frais de personnel'!E491="","",'Frais de personnel'!E491)</f>
        <v/>
      </c>
      <c r="F492" s="279" t="str">
        <f>IF('Frais de personnel'!F491="","",'Frais de personnel'!F491)</f>
        <v/>
      </c>
      <c r="G492" s="279" t="str">
        <f>IF('Frais de personnel'!G491="","",'Frais de personnel'!G491)</f>
        <v/>
      </c>
      <c r="H492" s="279" t="str">
        <f>IF('Frais de personnel'!H491="","",'Frais de personnel'!H491)</f>
        <v/>
      </c>
      <c r="I492" s="279" t="str">
        <f>IF('Frais de personnel'!I491="","",'Frais de personnel'!I491)</f>
        <v/>
      </c>
      <c r="J492" s="279" t="str">
        <f>IF('Frais de personnel'!J491="","",'Frais de personnel'!J491)</f>
        <v/>
      </c>
      <c r="K492" s="254"/>
      <c r="L492" s="109"/>
      <c r="M492" s="109"/>
      <c r="N492" s="178" t="str">
        <f t="shared" si="42"/>
        <v/>
      </c>
      <c r="O492" s="259" t="str">
        <f t="shared" si="43"/>
        <v/>
      </c>
      <c r="P492" s="264" t="str">
        <f t="shared" si="47"/>
        <v/>
      </c>
      <c r="Q492" s="179" t="str">
        <f t="shared" si="44"/>
        <v/>
      </c>
      <c r="R492" s="266" t="str">
        <f t="shared" si="45"/>
        <v/>
      </c>
      <c r="S492" s="262" t="str">
        <f t="shared" si="46"/>
        <v/>
      </c>
      <c r="T492" s="119"/>
    </row>
    <row r="493" spans="1:20" ht="20.100000000000001" customHeight="1" x14ac:dyDescent="0.25">
      <c r="A493" s="162">
        <v>487</v>
      </c>
      <c r="B493" s="279" t="str">
        <f>IF('Frais de personnel'!B492="","",'Frais de personnel'!B492)</f>
        <v/>
      </c>
      <c r="C493" s="279" t="str">
        <f>IF('Frais de personnel'!C492="","",'Frais de personnel'!C492)</f>
        <v/>
      </c>
      <c r="D493" s="279" t="str">
        <f>IF('Frais de personnel'!D492="","",'Frais de personnel'!D492)</f>
        <v/>
      </c>
      <c r="E493" s="279" t="str">
        <f>IF('Frais de personnel'!E492="","",'Frais de personnel'!E492)</f>
        <v/>
      </c>
      <c r="F493" s="279" t="str">
        <f>IF('Frais de personnel'!F492="","",'Frais de personnel'!F492)</f>
        <v/>
      </c>
      <c r="G493" s="279" t="str">
        <f>IF('Frais de personnel'!G492="","",'Frais de personnel'!G492)</f>
        <v/>
      </c>
      <c r="H493" s="279" t="str">
        <f>IF('Frais de personnel'!H492="","",'Frais de personnel'!H492)</f>
        <v/>
      </c>
      <c r="I493" s="279" t="str">
        <f>IF('Frais de personnel'!I492="","",'Frais de personnel'!I492)</f>
        <v/>
      </c>
      <c r="J493" s="279" t="str">
        <f>IF('Frais de personnel'!J492="","",'Frais de personnel'!J492)</f>
        <v/>
      </c>
      <c r="K493" s="254"/>
      <c r="L493" s="109"/>
      <c r="M493" s="109"/>
      <c r="N493" s="178" t="str">
        <f t="shared" si="42"/>
        <v/>
      </c>
      <c r="O493" s="259" t="str">
        <f t="shared" si="43"/>
        <v/>
      </c>
      <c r="P493" s="264" t="str">
        <f t="shared" si="47"/>
        <v/>
      </c>
      <c r="Q493" s="179" t="str">
        <f t="shared" si="44"/>
        <v/>
      </c>
      <c r="R493" s="266" t="str">
        <f t="shared" si="45"/>
        <v/>
      </c>
      <c r="S493" s="262" t="str">
        <f t="shared" si="46"/>
        <v/>
      </c>
      <c r="T493" s="119"/>
    </row>
    <row r="494" spans="1:20" ht="20.100000000000001" customHeight="1" x14ac:dyDescent="0.25">
      <c r="A494" s="162">
        <v>488</v>
      </c>
      <c r="B494" s="279" t="str">
        <f>IF('Frais de personnel'!B493="","",'Frais de personnel'!B493)</f>
        <v/>
      </c>
      <c r="C494" s="279" t="str">
        <f>IF('Frais de personnel'!C493="","",'Frais de personnel'!C493)</f>
        <v/>
      </c>
      <c r="D494" s="279" t="str">
        <f>IF('Frais de personnel'!D493="","",'Frais de personnel'!D493)</f>
        <v/>
      </c>
      <c r="E494" s="279" t="str">
        <f>IF('Frais de personnel'!E493="","",'Frais de personnel'!E493)</f>
        <v/>
      </c>
      <c r="F494" s="279" t="str">
        <f>IF('Frais de personnel'!F493="","",'Frais de personnel'!F493)</f>
        <v/>
      </c>
      <c r="G494" s="279" t="str">
        <f>IF('Frais de personnel'!G493="","",'Frais de personnel'!G493)</f>
        <v/>
      </c>
      <c r="H494" s="279" t="str">
        <f>IF('Frais de personnel'!H493="","",'Frais de personnel'!H493)</f>
        <v/>
      </c>
      <c r="I494" s="279" t="str">
        <f>IF('Frais de personnel'!I493="","",'Frais de personnel'!I493)</f>
        <v/>
      </c>
      <c r="J494" s="279" t="str">
        <f>IF('Frais de personnel'!J493="","",'Frais de personnel'!J493)</f>
        <v/>
      </c>
      <c r="K494" s="254"/>
      <c r="L494" s="109"/>
      <c r="M494" s="109"/>
      <c r="N494" s="178" t="str">
        <f t="shared" si="42"/>
        <v/>
      </c>
      <c r="O494" s="259" t="str">
        <f t="shared" si="43"/>
        <v/>
      </c>
      <c r="P494" s="264" t="str">
        <f t="shared" si="47"/>
        <v/>
      </c>
      <c r="Q494" s="179" t="str">
        <f t="shared" si="44"/>
        <v/>
      </c>
      <c r="R494" s="266" t="str">
        <f t="shared" si="45"/>
        <v/>
      </c>
      <c r="S494" s="262" t="str">
        <f t="shared" si="46"/>
        <v/>
      </c>
      <c r="T494" s="119"/>
    </row>
    <row r="495" spans="1:20" ht="20.100000000000001" customHeight="1" x14ac:dyDescent="0.25">
      <c r="A495" s="162">
        <v>489</v>
      </c>
      <c r="B495" s="279" t="str">
        <f>IF('Frais de personnel'!B494="","",'Frais de personnel'!B494)</f>
        <v/>
      </c>
      <c r="C495" s="279" t="str">
        <f>IF('Frais de personnel'!C494="","",'Frais de personnel'!C494)</f>
        <v/>
      </c>
      <c r="D495" s="279" t="str">
        <f>IF('Frais de personnel'!D494="","",'Frais de personnel'!D494)</f>
        <v/>
      </c>
      <c r="E495" s="279" t="str">
        <f>IF('Frais de personnel'!E494="","",'Frais de personnel'!E494)</f>
        <v/>
      </c>
      <c r="F495" s="279" t="str">
        <f>IF('Frais de personnel'!F494="","",'Frais de personnel'!F494)</f>
        <v/>
      </c>
      <c r="G495" s="279" t="str">
        <f>IF('Frais de personnel'!G494="","",'Frais de personnel'!G494)</f>
        <v/>
      </c>
      <c r="H495" s="279" t="str">
        <f>IF('Frais de personnel'!H494="","",'Frais de personnel'!H494)</f>
        <v/>
      </c>
      <c r="I495" s="279" t="str">
        <f>IF('Frais de personnel'!I494="","",'Frais de personnel'!I494)</f>
        <v/>
      </c>
      <c r="J495" s="279" t="str">
        <f>IF('Frais de personnel'!J494="","",'Frais de personnel'!J494)</f>
        <v/>
      </c>
      <c r="K495" s="254"/>
      <c r="L495" s="109"/>
      <c r="M495" s="109"/>
      <c r="N495" s="178" t="str">
        <f t="shared" si="42"/>
        <v/>
      </c>
      <c r="O495" s="259" t="str">
        <f t="shared" si="43"/>
        <v/>
      </c>
      <c r="P495" s="264" t="str">
        <f t="shared" si="47"/>
        <v/>
      </c>
      <c r="Q495" s="179" t="str">
        <f t="shared" si="44"/>
        <v/>
      </c>
      <c r="R495" s="266" t="str">
        <f t="shared" si="45"/>
        <v/>
      </c>
      <c r="S495" s="262" t="str">
        <f t="shared" si="46"/>
        <v/>
      </c>
      <c r="T495" s="119"/>
    </row>
    <row r="496" spans="1:20" ht="20.100000000000001" customHeight="1" x14ac:dyDescent="0.25">
      <c r="A496" s="162">
        <v>490</v>
      </c>
      <c r="B496" s="279" t="str">
        <f>IF('Frais de personnel'!B495="","",'Frais de personnel'!B495)</f>
        <v/>
      </c>
      <c r="C496" s="279" t="str">
        <f>IF('Frais de personnel'!C495="","",'Frais de personnel'!C495)</f>
        <v/>
      </c>
      <c r="D496" s="279" t="str">
        <f>IF('Frais de personnel'!D495="","",'Frais de personnel'!D495)</f>
        <v/>
      </c>
      <c r="E496" s="279" t="str">
        <f>IF('Frais de personnel'!E495="","",'Frais de personnel'!E495)</f>
        <v/>
      </c>
      <c r="F496" s="279" t="str">
        <f>IF('Frais de personnel'!F495="","",'Frais de personnel'!F495)</f>
        <v/>
      </c>
      <c r="G496" s="279" t="str">
        <f>IF('Frais de personnel'!G495="","",'Frais de personnel'!G495)</f>
        <v/>
      </c>
      <c r="H496" s="279" t="str">
        <f>IF('Frais de personnel'!H495="","",'Frais de personnel'!H495)</f>
        <v/>
      </c>
      <c r="I496" s="279" t="str">
        <f>IF('Frais de personnel'!I495="","",'Frais de personnel'!I495)</f>
        <v/>
      </c>
      <c r="J496" s="279" t="str">
        <f>IF('Frais de personnel'!J495="","",'Frais de personnel'!J495)</f>
        <v/>
      </c>
      <c r="K496" s="254"/>
      <c r="L496" s="109"/>
      <c r="M496" s="109"/>
      <c r="N496" s="178" t="str">
        <f t="shared" si="42"/>
        <v/>
      </c>
      <c r="O496" s="259" t="str">
        <f t="shared" si="43"/>
        <v/>
      </c>
      <c r="P496" s="264" t="str">
        <f t="shared" si="47"/>
        <v/>
      </c>
      <c r="Q496" s="179" t="str">
        <f t="shared" si="44"/>
        <v/>
      </c>
      <c r="R496" s="266" t="str">
        <f t="shared" si="45"/>
        <v/>
      </c>
      <c r="S496" s="262" t="str">
        <f t="shared" si="46"/>
        <v/>
      </c>
      <c r="T496" s="119"/>
    </row>
    <row r="497" spans="1:31" ht="20.100000000000001" customHeight="1" x14ac:dyDescent="0.25">
      <c r="A497" s="162">
        <v>491</v>
      </c>
      <c r="B497" s="279" t="str">
        <f>IF('Frais de personnel'!B496="","",'Frais de personnel'!B496)</f>
        <v/>
      </c>
      <c r="C497" s="279" t="str">
        <f>IF('Frais de personnel'!C496="","",'Frais de personnel'!C496)</f>
        <v/>
      </c>
      <c r="D497" s="279" t="str">
        <f>IF('Frais de personnel'!D496="","",'Frais de personnel'!D496)</f>
        <v/>
      </c>
      <c r="E497" s="279" t="str">
        <f>IF('Frais de personnel'!E496="","",'Frais de personnel'!E496)</f>
        <v/>
      </c>
      <c r="F497" s="279" t="str">
        <f>IF('Frais de personnel'!F496="","",'Frais de personnel'!F496)</f>
        <v/>
      </c>
      <c r="G497" s="279" t="str">
        <f>IF('Frais de personnel'!G496="","",'Frais de personnel'!G496)</f>
        <v/>
      </c>
      <c r="H497" s="279" t="str">
        <f>IF('Frais de personnel'!H496="","",'Frais de personnel'!H496)</f>
        <v/>
      </c>
      <c r="I497" s="279" t="str">
        <f>IF('Frais de personnel'!I496="","",'Frais de personnel'!I496)</f>
        <v/>
      </c>
      <c r="J497" s="279" t="str">
        <f>IF('Frais de personnel'!J496="","",'Frais de personnel'!J496)</f>
        <v/>
      </c>
      <c r="K497" s="254"/>
      <c r="L497" s="109"/>
      <c r="M497" s="109"/>
      <c r="N497" s="178" t="str">
        <f t="shared" si="42"/>
        <v/>
      </c>
      <c r="O497" s="259" t="str">
        <f t="shared" si="43"/>
        <v/>
      </c>
      <c r="P497" s="264" t="str">
        <f t="shared" si="47"/>
        <v/>
      </c>
      <c r="Q497" s="179" t="str">
        <f t="shared" si="44"/>
        <v/>
      </c>
      <c r="R497" s="266" t="str">
        <f t="shared" si="45"/>
        <v/>
      </c>
      <c r="S497" s="262" t="str">
        <f t="shared" si="46"/>
        <v/>
      </c>
      <c r="T497" s="119"/>
    </row>
    <row r="498" spans="1:31" ht="20.100000000000001" customHeight="1" x14ac:dyDescent="0.25">
      <c r="A498" s="162">
        <v>492</v>
      </c>
      <c r="B498" s="279" t="str">
        <f>IF('Frais de personnel'!B497="","",'Frais de personnel'!B497)</f>
        <v/>
      </c>
      <c r="C498" s="279" t="str">
        <f>IF('Frais de personnel'!C497="","",'Frais de personnel'!C497)</f>
        <v/>
      </c>
      <c r="D498" s="279" t="str">
        <f>IF('Frais de personnel'!D497="","",'Frais de personnel'!D497)</f>
        <v/>
      </c>
      <c r="E498" s="279" t="str">
        <f>IF('Frais de personnel'!E497="","",'Frais de personnel'!E497)</f>
        <v/>
      </c>
      <c r="F498" s="279" t="str">
        <f>IF('Frais de personnel'!F497="","",'Frais de personnel'!F497)</f>
        <v/>
      </c>
      <c r="G498" s="279" t="str">
        <f>IF('Frais de personnel'!G497="","",'Frais de personnel'!G497)</f>
        <v/>
      </c>
      <c r="H498" s="279" t="str">
        <f>IF('Frais de personnel'!H497="","",'Frais de personnel'!H497)</f>
        <v/>
      </c>
      <c r="I498" s="279" t="str">
        <f>IF('Frais de personnel'!I497="","",'Frais de personnel'!I497)</f>
        <v/>
      </c>
      <c r="J498" s="279" t="str">
        <f>IF('Frais de personnel'!J497="","",'Frais de personnel'!J497)</f>
        <v/>
      </c>
      <c r="K498" s="254"/>
      <c r="L498" s="109"/>
      <c r="M498" s="109"/>
      <c r="N498" s="178" t="str">
        <f t="shared" si="42"/>
        <v/>
      </c>
      <c r="O498" s="259" t="str">
        <f t="shared" si="43"/>
        <v/>
      </c>
      <c r="P498" s="264" t="str">
        <f t="shared" si="47"/>
        <v/>
      </c>
      <c r="Q498" s="179" t="str">
        <f t="shared" si="44"/>
        <v/>
      </c>
      <c r="R498" s="266" t="str">
        <f t="shared" si="45"/>
        <v/>
      </c>
      <c r="S498" s="262" t="str">
        <f t="shared" si="46"/>
        <v/>
      </c>
      <c r="T498" s="119"/>
    </row>
    <row r="499" spans="1:31" ht="20.100000000000001" customHeight="1" x14ac:dyDescent="0.25">
      <c r="A499" s="162">
        <v>493</v>
      </c>
      <c r="B499" s="279" t="str">
        <f>IF('Frais de personnel'!B498="","",'Frais de personnel'!B498)</f>
        <v/>
      </c>
      <c r="C499" s="279" t="str">
        <f>IF('Frais de personnel'!C498="","",'Frais de personnel'!C498)</f>
        <v/>
      </c>
      <c r="D499" s="279" t="str">
        <f>IF('Frais de personnel'!D498="","",'Frais de personnel'!D498)</f>
        <v/>
      </c>
      <c r="E499" s="279" t="str">
        <f>IF('Frais de personnel'!E498="","",'Frais de personnel'!E498)</f>
        <v/>
      </c>
      <c r="F499" s="279" t="str">
        <f>IF('Frais de personnel'!F498="","",'Frais de personnel'!F498)</f>
        <v/>
      </c>
      <c r="G499" s="279" t="str">
        <f>IF('Frais de personnel'!G498="","",'Frais de personnel'!G498)</f>
        <v/>
      </c>
      <c r="H499" s="279" t="str">
        <f>IF('Frais de personnel'!H498="","",'Frais de personnel'!H498)</f>
        <v/>
      </c>
      <c r="I499" s="279" t="str">
        <f>IF('Frais de personnel'!I498="","",'Frais de personnel'!I498)</f>
        <v/>
      </c>
      <c r="J499" s="279" t="str">
        <f>IF('Frais de personnel'!J498="","",'Frais de personnel'!J498)</f>
        <v/>
      </c>
      <c r="K499" s="254"/>
      <c r="L499" s="109"/>
      <c r="M499" s="109"/>
      <c r="N499" s="178" t="str">
        <f t="shared" si="42"/>
        <v/>
      </c>
      <c r="O499" s="259" t="str">
        <f t="shared" si="43"/>
        <v/>
      </c>
      <c r="P499" s="264" t="str">
        <f t="shared" si="47"/>
        <v/>
      </c>
      <c r="Q499" s="179" t="str">
        <f t="shared" si="44"/>
        <v/>
      </c>
      <c r="R499" s="266" t="str">
        <f t="shared" si="45"/>
        <v/>
      </c>
      <c r="S499" s="262" t="str">
        <f t="shared" si="46"/>
        <v/>
      </c>
      <c r="T499" s="119"/>
    </row>
    <row r="500" spans="1:31" ht="20.100000000000001" customHeight="1" x14ac:dyDescent="0.25">
      <c r="A500" s="162">
        <v>494</v>
      </c>
      <c r="B500" s="279" t="str">
        <f>IF('Frais de personnel'!B499="","",'Frais de personnel'!B499)</f>
        <v/>
      </c>
      <c r="C500" s="279" t="str">
        <f>IF('Frais de personnel'!C499="","",'Frais de personnel'!C499)</f>
        <v/>
      </c>
      <c r="D500" s="279" t="str">
        <f>IF('Frais de personnel'!D499="","",'Frais de personnel'!D499)</f>
        <v/>
      </c>
      <c r="E500" s="279" t="str">
        <f>IF('Frais de personnel'!E499="","",'Frais de personnel'!E499)</f>
        <v/>
      </c>
      <c r="F500" s="279" t="str">
        <f>IF('Frais de personnel'!F499="","",'Frais de personnel'!F499)</f>
        <v/>
      </c>
      <c r="G500" s="279" t="str">
        <f>IF('Frais de personnel'!G499="","",'Frais de personnel'!G499)</f>
        <v/>
      </c>
      <c r="H500" s="279" t="str">
        <f>IF('Frais de personnel'!H499="","",'Frais de personnel'!H499)</f>
        <v/>
      </c>
      <c r="I500" s="279" t="str">
        <f>IF('Frais de personnel'!I499="","",'Frais de personnel'!I499)</f>
        <v/>
      </c>
      <c r="J500" s="279" t="str">
        <f>IF('Frais de personnel'!J499="","",'Frais de personnel'!J499)</f>
        <v/>
      </c>
      <c r="K500" s="254"/>
      <c r="L500" s="109"/>
      <c r="M500" s="109"/>
      <c r="N500" s="178" t="str">
        <f t="shared" si="42"/>
        <v/>
      </c>
      <c r="O500" s="259" t="str">
        <f t="shared" si="43"/>
        <v/>
      </c>
      <c r="P500" s="264" t="str">
        <f t="shared" si="47"/>
        <v/>
      </c>
      <c r="Q500" s="179" t="str">
        <f t="shared" si="44"/>
        <v/>
      </c>
      <c r="R500" s="266" t="str">
        <f t="shared" si="45"/>
        <v/>
      </c>
      <c r="S500" s="262" t="str">
        <f t="shared" si="46"/>
        <v/>
      </c>
      <c r="T500" s="119"/>
    </row>
    <row r="501" spans="1:31" ht="20.100000000000001" customHeight="1" x14ac:dyDescent="0.25">
      <c r="A501" s="162">
        <v>495</v>
      </c>
      <c r="B501" s="279" t="str">
        <f>IF('Frais de personnel'!B500="","",'Frais de personnel'!B500)</f>
        <v/>
      </c>
      <c r="C501" s="279" t="str">
        <f>IF('Frais de personnel'!C500="","",'Frais de personnel'!C500)</f>
        <v/>
      </c>
      <c r="D501" s="279" t="str">
        <f>IF('Frais de personnel'!D500="","",'Frais de personnel'!D500)</f>
        <v/>
      </c>
      <c r="E501" s="279" t="str">
        <f>IF('Frais de personnel'!E500="","",'Frais de personnel'!E500)</f>
        <v/>
      </c>
      <c r="F501" s="279" t="str">
        <f>IF('Frais de personnel'!F500="","",'Frais de personnel'!F500)</f>
        <v/>
      </c>
      <c r="G501" s="279" t="str">
        <f>IF('Frais de personnel'!G500="","",'Frais de personnel'!G500)</f>
        <v/>
      </c>
      <c r="H501" s="279" t="str">
        <f>IF('Frais de personnel'!H500="","",'Frais de personnel'!H500)</f>
        <v/>
      </c>
      <c r="I501" s="279" t="str">
        <f>IF('Frais de personnel'!I500="","",'Frais de personnel'!I500)</f>
        <v/>
      </c>
      <c r="J501" s="279" t="str">
        <f>IF('Frais de personnel'!J500="","",'Frais de personnel'!J500)</f>
        <v/>
      </c>
      <c r="K501" s="254"/>
      <c r="L501" s="109"/>
      <c r="M501" s="109"/>
      <c r="N501" s="178" t="str">
        <f t="shared" si="42"/>
        <v/>
      </c>
      <c r="O501" s="259" t="str">
        <f t="shared" si="43"/>
        <v/>
      </c>
      <c r="P501" s="264" t="str">
        <f t="shared" si="47"/>
        <v/>
      </c>
      <c r="Q501" s="179" t="str">
        <f t="shared" si="44"/>
        <v/>
      </c>
      <c r="R501" s="266" t="str">
        <f t="shared" si="45"/>
        <v/>
      </c>
      <c r="S501" s="262" t="str">
        <f t="shared" si="46"/>
        <v/>
      </c>
      <c r="T501" s="119"/>
    </row>
    <row r="502" spans="1:31" ht="20.100000000000001" customHeight="1" x14ac:dyDescent="0.25">
      <c r="A502" s="162">
        <v>496</v>
      </c>
      <c r="B502" s="279" t="str">
        <f>IF('Frais de personnel'!B501="","",'Frais de personnel'!B501)</f>
        <v/>
      </c>
      <c r="C502" s="279" t="str">
        <f>IF('Frais de personnel'!C501="","",'Frais de personnel'!C501)</f>
        <v/>
      </c>
      <c r="D502" s="279" t="str">
        <f>IF('Frais de personnel'!D501="","",'Frais de personnel'!D501)</f>
        <v/>
      </c>
      <c r="E502" s="279" t="str">
        <f>IF('Frais de personnel'!E501="","",'Frais de personnel'!E501)</f>
        <v/>
      </c>
      <c r="F502" s="279" t="str">
        <f>IF('Frais de personnel'!F501="","",'Frais de personnel'!F501)</f>
        <v/>
      </c>
      <c r="G502" s="279" t="str">
        <f>IF('Frais de personnel'!G501="","",'Frais de personnel'!G501)</f>
        <v/>
      </c>
      <c r="H502" s="279" t="str">
        <f>IF('Frais de personnel'!H501="","",'Frais de personnel'!H501)</f>
        <v/>
      </c>
      <c r="I502" s="279" t="str">
        <f>IF('Frais de personnel'!I501="","",'Frais de personnel'!I501)</f>
        <v/>
      </c>
      <c r="J502" s="279" t="str">
        <f>IF('Frais de personnel'!J501="","",'Frais de personnel'!J501)</f>
        <v/>
      </c>
      <c r="K502" s="254"/>
      <c r="L502" s="109"/>
      <c r="M502" s="109"/>
      <c r="N502" s="178" t="str">
        <f t="shared" si="42"/>
        <v/>
      </c>
      <c r="O502" s="259" t="str">
        <f t="shared" si="43"/>
        <v/>
      </c>
      <c r="P502" s="264" t="str">
        <f t="shared" si="47"/>
        <v/>
      </c>
      <c r="Q502" s="179" t="str">
        <f t="shared" si="44"/>
        <v/>
      </c>
      <c r="R502" s="266" t="str">
        <f t="shared" si="45"/>
        <v/>
      </c>
      <c r="S502" s="262" t="str">
        <f t="shared" si="46"/>
        <v/>
      </c>
      <c r="T502" s="119"/>
    </row>
    <row r="503" spans="1:31" ht="20.100000000000001" customHeight="1" x14ac:dyDescent="0.25">
      <c r="A503" s="162">
        <v>497</v>
      </c>
      <c r="B503" s="279" t="str">
        <f>IF('Frais de personnel'!B502="","",'Frais de personnel'!B502)</f>
        <v/>
      </c>
      <c r="C503" s="279" t="str">
        <f>IF('Frais de personnel'!C502="","",'Frais de personnel'!C502)</f>
        <v/>
      </c>
      <c r="D503" s="279" t="str">
        <f>IF('Frais de personnel'!D502="","",'Frais de personnel'!D502)</f>
        <v/>
      </c>
      <c r="E503" s="279" t="str">
        <f>IF('Frais de personnel'!E502="","",'Frais de personnel'!E502)</f>
        <v/>
      </c>
      <c r="F503" s="279" t="str">
        <f>IF('Frais de personnel'!F502="","",'Frais de personnel'!F502)</f>
        <v/>
      </c>
      <c r="G503" s="279" t="str">
        <f>IF('Frais de personnel'!G502="","",'Frais de personnel'!G502)</f>
        <v/>
      </c>
      <c r="H503" s="279" t="str">
        <f>IF('Frais de personnel'!H502="","",'Frais de personnel'!H502)</f>
        <v/>
      </c>
      <c r="I503" s="279" t="str">
        <f>IF('Frais de personnel'!I502="","",'Frais de personnel'!I502)</f>
        <v/>
      </c>
      <c r="J503" s="279" t="str">
        <f>IF('Frais de personnel'!J502="","",'Frais de personnel'!J502)</f>
        <v/>
      </c>
      <c r="K503" s="254"/>
      <c r="L503" s="109"/>
      <c r="M503" s="109"/>
      <c r="N503" s="178" t="str">
        <f t="shared" si="42"/>
        <v/>
      </c>
      <c r="O503" s="259" t="str">
        <f t="shared" si="43"/>
        <v/>
      </c>
      <c r="P503" s="264" t="str">
        <f t="shared" si="47"/>
        <v/>
      </c>
      <c r="Q503" s="179" t="str">
        <f t="shared" si="44"/>
        <v/>
      </c>
      <c r="R503" s="266" t="str">
        <f t="shared" si="45"/>
        <v/>
      </c>
      <c r="S503" s="262" t="str">
        <f t="shared" si="46"/>
        <v/>
      </c>
      <c r="T503" s="119"/>
    </row>
    <row r="504" spans="1:31" ht="20.100000000000001" customHeight="1" x14ac:dyDescent="0.25">
      <c r="A504" s="162">
        <v>498</v>
      </c>
      <c r="B504" s="279" t="str">
        <f>IF('Frais de personnel'!B503="","",'Frais de personnel'!B503)</f>
        <v/>
      </c>
      <c r="C504" s="279" t="str">
        <f>IF('Frais de personnel'!C503="","",'Frais de personnel'!C503)</f>
        <v/>
      </c>
      <c r="D504" s="279" t="str">
        <f>IF('Frais de personnel'!D503="","",'Frais de personnel'!D503)</f>
        <v/>
      </c>
      <c r="E504" s="279" t="str">
        <f>IF('Frais de personnel'!E503="","",'Frais de personnel'!E503)</f>
        <v/>
      </c>
      <c r="F504" s="279" t="str">
        <f>IF('Frais de personnel'!F503="","",'Frais de personnel'!F503)</f>
        <v/>
      </c>
      <c r="G504" s="279" t="str">
        <f>IF('Frais de personnel'!G503="","",'Frais de personnel'!G503)</f>
        <v/>
      </c>
      <c r="H504" s="279" t="str">
        <f>IF('Frais de personnel'!H503="","",'Frais de personnel'!H503)</f>
        <v/>
      </c>
      <c r="I504" s="279" t="str">
        <f>IF('Frais de personnel'!I503="","",'Frais de personnel'!I503)</f>
        <v/>
      </c>
      <c r="J504" s="279" t="str">
        <f>IF('Frais de personnel'!J503="","",'Frais de personnel'!J503)</f>
        <v/>
      </c>
      <c r="K504" s="254"/>
      <c r="L504" s="109"/>
      <c r="M504" s="109"/>
      <c r="N504" s="178" t="str">
        <f t="shared" si="42"/>
        <v/>
      </c>
      <c r="O504" s="259" t="str">
        <f t="shared" si="43"/>
        <v/>
      </c>
      <c r="P504" s="264" t="str">
        <f t="shared" si="47"/>
        <v/>
      </c>
      <c r="Q504" s="179" t="str">
        <f t="shared" si="44"/>
        <v/>
      </c>
      <c r="R504" s="266" t="str">
        <f t="shared" si="45"/>
        <v/>
      </c>
      <c r="S504" s="262" t="str">
        <f t="shared" si="46"/>
        <v/>
      </c>
      <c r="T504" s="119"/>
    </row>
    <row r="505" spans="1:31" ht="20.100000000000001" customHeight="1" x14ac:dyDescent="0.25">
      <c r="A505" s="162">
        <v>499</v>
      </c>
      <c r="B505" s="279" t="str">
        <f>IF('Frais de personnel'!B504="","",'Frais de personnel'!B504)</f>
        <v/>
      </c>
      <c r="C505" s="279" t="str">
        <f>IF('Frais de personnel'!C504="","",'Frais de personnel'!C504)</f>
        <v/>
      </c>
      <c r="D505" s="279" t="str">
        <f>IF('Frais de personnel'!D504="","",'Frais de personnel'!D504)</f>
        <v/>
      </c>
      <c r="E505" s="279" t="str">
        <f>IF('Frais de personnel'!E504="","",'Frais de personnel'!E504)</f>
        <v/>
      </c>
      <c r="F505" s="279" t="str">
        <f>IF('Frais de personnel'!F504="","",'Frais de personnel'!F504)</f>
        <v/>
      </c>
      <c r="G505" s="279" t="str">
        <f>IF('Frais de personnel'!G504="","",'Frais de personnel'!G504)</f>
        <v/>
      </c>
      <c r="H505" s="279" t="str">
        <f>IF('Frais de personnel'!H504="","",'Frais de personnel'!H504)</f>
        <v/>
      </c>
      <c r="I505" s="279" t="str">
        <f>IF('Frais de personnel'!I504="","",'Frais de personnel'!I504)</f>
        <v/>
      </c>
      <c r="J505" s="279" t="str">
        <f>IF('Frais de personnel'!J504="","",'Frais de personnel'!J504)</f>
        <v/>
      </c>
      <c r="K505" s="254"/>
      <c r="L505" s="109"/>
      <c r="M505" s="109"/>
      <c r="N505" s="178" t="str">
        <f t="shared" si="42"/>
        <v/>
      </c>
      <c r="O505" s="259" t="str">
        <f t="shared" si="43"/>
        <v/>
      </c>
      <c r="P505" s="264" t="str">
        <f t="shared" si="47"/>
        <v/>
      </c>
      <c r="Q505" s="179" t="str">
        <f t="shared" si="44"/>
        <v/>
      </c>
      <c r="R505" s="266" t="str">
        <f t="shared" si="45"/>
        <v/>
      </c>
      <c r="S505" s="262" t="str">
        <f t="shared" si="46"/>
        <v/>
      </c>
      <c r="T505" s="119"/>
    </row>
    <row r="506" spans="1:31" ht="20.100000000000001" customHeight="1" thickBot="1" x14ac:dyDescent="0.3">
      <c r="A506" s="163">
        <v>500</v>
      </c>
      <c r="B506" s="300" t="str">
        <f>IF('Frais de personnel'!B505="","",'Frais de personnel'!B505)</f>
        <v/>
      </c>
      <c r="C506" s="300" t="str">
        <f>IF('Frais de personnel'!C505="","",'Frais de personnel'!C505)</f>
        <v/>
      </c>
      <c r="D506" s="300" t="str">
        <f>IF('Frais de personnel'!D505="","",'Frais de personnel'!D505)</f>
        <v/>
      </c>
      <c r="E506" s="300" t="str">
        <f>IF('Frais de personnel'!E505="","",'Frais de personnel'!E505)</f>
        <v/>
      </c>
      <c r="F506" s="300" t="str">
        <f>IF('Frais de personnel'!F505="","",'Frais de personnel'!F505)</f>
        <v/>
      </c>
      <c r="G506" s="300" t="str">
        <f>IF('Frais de personnel'!G505="","",'Frais de personnel'!G505)</f>
        <v/>
      </c>
      <c r="H506" s="300" t="str">
        <f>IF('Frais de personnel'!H505="","",'Frais de personnel'!H505)</f>
        <v/>
      </c>
      <c r="I506" s="300" t="str">
        <f>IF('Frais de personnel'!I505="","",'Frais de personnel'!I505)</f>
        <v/>
      </c>
      <c r="J506" s="300" t="str">
        <f>IF('Frais de personnel'!J505="","",'Frais de personnel'!J505)</f>
        <v/>
      </c>
      <c r="K506" s="255"/>
      <c r="L506" s="299"/>
      <c r="M506" s="299"/>
      <c r="N506" s="244" t="str">
        <f t="shared" si="42"/>
        <v/>
      </c>
      <c r="O506" s="260" t="str">
        <f t="shared" si="43"/>
        <v/>
      </c>
      <c r="P506" s="265" t="str">
        <f t="shared" si="47"/>
        <v/>
      </c>
      <c r="Q506" s="245" t="str">
        <f t="shared" si="44"/>
        <v/>
      </c>
      <c r="R506" s="265" t="str">
        <f t="shared" si="45"/>
        <v/>
      </c>
      <c r="S506" s="263" t="str">
        <f t="shared" si="46"/>
        <v/>
      </c>
      <c r="T506" s="120"/>
    </row>
    <row r="507" spans="1:31" s="166" customFormat="1" ht="20.100000000000001" customHeight="1" thickBot="1" x14ac:dyDescent="0.35">
      <c r="G507" s="180"/>
      <c r="H507" s="181"/>
      <c r="I507" s="193"/>
      <c r="J507" s="193"/>
      <c r="K507" s="193"/>
      <c r="M507" s="243" t="s">
        <v>52</v>
      </c>
      <c r="N507" s="275">
        <f>SUM(N7:N506)</f>
        <v>0</v>
      </c>
      <c r="O507" s="168"/>
      <c r="Q507" s="243" t="s">
        <v>52</v>
      </c>
      <c r="R507" s="275">
        <f>SUM(R7:R506)</f>
        <v>0</v>
      </c>
      <c r="T507" s="169"/>
      <c r="X507" s="193"/>
      <c r="Y507" s="193"/>
      <c r="Z507" s="193"/>
      <c r="AA507" s="193"/>
      <c r="AB507" s="193"/>
      <c r="AC507" s="193"/>
      <c r="AD507" s="193"/>
      <c r="AE507" s="193"/>
    </row>
    <row r="529" hidden="1" x14ac:dyDescent="0.25"/>
  </sheetData>
  <sheetProtection algorithmName="SHA-512" hashValue="Ce570YxTbacapFigjWupRa9PiPZi8fcLPk50SP8iaZDWl5wzXSBduWq19FRI7RiJv/xHbgecTpLxYo5fGRmNEQ==" saltValue="2u3SCBYm5XI5joRdhKE+rg==" spinCount="100000" sheet="1" objects="1" scenarios="1"/>
  <dataConsolidate/>
  <mergeCells count="6">
    <mergeCell ref="Q4:R4"/>
    <mergeCell ref="A1:T1"/>
    <mergeCell ref="A2:T2"/>
    <mergeCell ref="A3:A4"/>
    <mergeCell ref="G4:I4"/>
    <mergeCell ref="K4:M4"/>
  </mergeCells>
  <conditionalFormatting sqref="A6 E6:L6 O6:P6 S6:T6">
    <cfRule type="expression" dxfId="40" priority="20">
      <formula>$O6="Oui"</formula>
    </cfRule>
  </conditionalFormatting>
  <conditionalFormatting sqref="B6:D6 B7:T506">
    <cfRule type="expression" dxfId="39" priority="99">
      <formula>$T6="Oui"</formula>
    </cfRule>
  </conditionalFormatting>
  <conditionalFormatting sqref="K7:M506">
    <cfRule type="cellIs" dxfId="38" priority="13" operator="notEqual">
      <formula>G7</formula>
    </cfRule>
  </conditionalFormatting>
  <conditionalFormatting sqref="P7:P506">
    <cfRule type="cellIs" dxfId="37" priority="18" operator="notEqual">
      <formula>N7</formula>
    </cfRule>
  </conditionalFormatting>
  <conditionalFormatting sqref="R7:R506">
    <cfRule type="expression" dxfId="36" priority="25">
      <formula>AND(R7&lt;&gt;P7,R7&lt;&gt;Q7)</formula>
    </cfRule>
  </conditionalFormatting>
  <conditionalFormatting sqref="S7:S506">
    <cfRule type="cellIs" dxfId="35" priority="15" operator="equal">
      <formula>"Le montant éligible retenu ne peut pas être supérieur au montant du plafond"</formula>
    </cfRule>
    <cfRule type="cellIs" dxfId="34" priority="100" operator="equal">
      <formula>"Le montant éligible retenu ne peut pas être supérieur au montant raisonnable"</formula>
    </cfRule>
  </conditionalFormatting>
  <dataValidations count="4">
    <dataValidation type="list" allowBlank="1" showInputMessage="1" showErrorMessage="1" sqref="T7:T506">
      <formula1>"Oui"</formula1>
    </dataValidation>
    <dataValidation type="decimal" operator="greaterThan" allowBlank="1" showInputMessage="1" showErrorMessage="1" sqref="R7:R506 N7:N506 K7">
      <formula1>0</formula1>
    </dataValidation>
    <dataValidation type="decimal" operator="greaterThan" allowBlank="1" showInputMessage="1" showErrorMessage="1" sqref="L7:M506 K8:K506">
      <formula1>-1</formula1>
    </dataValidation>
    <dataValidation operator="greaterThanOrEqual" allowBlank="1" showInputMessage="1" showErrorMessage="1" sqref="P7:Q506"/>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23" operator="notEqual" id="{DEB1FD2C-370A-4283-8261-CE3BC21D81C5}">
            <xm:f>'C:\PSN\6. SAFRAN\1. Dispositifs PSN\77.07 - Soutien aux projets pilotes et développement\1. Parametrage Usager\1. Envoi ASP\Envoi 2\[Fiche de Synthèse des dépenses 77.07 v1.xlsx]Frais de personnel'!#REF!</xm:f>
            <x14:dxf>
              <font>
                <color rgb="FFFF0000"/>
              </font>
            </x14:dxf>
          </x14:cfRule>
          <xm:sqref>D7:J506</xm:sqref>
        </x14:conditionalFormatting>
        <x14:conditionalFormatting xmlns:xm="http://schemas.microsoft.com/office/excel/2006/main">
          <x14:cfRule type="cellIs" priority="22" operator="notEqual" id="{856A2E5C-21EC-4A32-A041-6099C96ED23F}">
            <xm:f>'C:\PSN\6. SAFRAN\1. Dispositifs PSN\77.07 - Soutien aux projets pilotes et développement\1. Parametrage Usager\1. Envoi ASP\Envoi 2\[Fiche de Synthèse des dépenses 77.07 v1.xlsx]Frais de personnel'!#REF!</xm:f>
            <x14:dxf>
              <font>
                <color rgb="FFFF0000"/>
              </font>
            </x14:dxf>
          </x14:cfRule>
          <xm:sqref>H8:H506 I17:I506</xm:sqref>
        </x14:conditionalFormatting>
      </x14:conditionalFormattings>
    </ext>
    <ext xmlns:x14="http://schemas.microsoft.com/office/spreadsheetml/2009/9/main" uri="{CCE6A557-97BC-4b89-ADB6-D9C93CAAB3DF}">
      <x14:dataValidations xmlns:xm="http://schemas.microsoft.com/office/excel/2006/main" count="4">
        <x14:dataValidation type="list" showInputMessage="1" showErrorMessage="1">
          <x14:formula1>
            <xm:f>'T:\PSN\6. SAFRAN\1. Dispositifs PSN\77.07 - Soutien aux projets pilotes et développement\1. Parametrage Usager\1. Envoi ASP\Envoi 2\[Fiche de Synthèse des dépenses 77.07 v1.xlsx]Listes'!#REF!</xm:f>
          </x14:formula1>
          <xm:sqref>F5</xm:sqref>
        </x14:dataValidation>
        <x14:dataValidation type="list" allowBlank="1" showInputMessage="1" showErrorMessage="1">
          <x14:formula1>
            <xm:f>Listes!$A$12:$A$28</xm:f>
          </x14:formula1>
          <xm:sqref>O7:O506</xm:sqref>
        </x14:dataValidation>
        <x14:dataValidation type="list" allowBlank="1" showInputMessage="1" showErrorMessage="1">
          <x14:formula1>
            <xm:f>'T:\PSN\6. SAFRAN\1. Dispositifs PSN\77.07 - Soutien aux projets pilotes et développement\1. Parametrage Usager\1. Envoi ASP\Envoi 2\[Fiche de Synthèse des dépenses 77.07 v1.xlsx]Listes'!#REF!</xm:f>
          </x14:formula1>
          <xm:sqref>E5</xm:sqref>
        </x14:dataValidation>
        <x14:dataValidation type="list" allowBlank="1" showInputMessage="1" showErrorMessage="1">
          <x14:formula1>
            <xm:f>Listes!$G$2:$G$3</xm:f>
          </x14:formula1>
          <xm:sqref>F7:F506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theme="5" tint="0.39997558519241921"/>
    <pageSetUpPr fitToPage="1"/>
  </sheetPr>
  <dimension ref="A1:V507"/>
  <sheetViews>
    <sheetView zoomScale="85" zoomScaleNormal="85" workbookViewId="0">
      <pane ySplit="6" topLeftCell="A7" activePane="bottomLeft" state="frozen"/>
      <selection activeCell="I86" sqref="I86"/>
      <selection pane="bottomLeft" activeCell="B7" sqref="B7"/>
    </sheetView>
  </sheetViews>
  <sheetFormatPr baseColWidth="10" defaultColWidth="11.42578125" defaultRowHeight="15" x14ac:dyDescent="0.25"/>
  <cols>
    <col min="1" max="1" width="10.7109375" style="36" customWidth="1"/>
    <col min="2" max="2" width="50.7109375" style="36" customWidth="1"/>
    <col min="3" max="3" width="30.7109375" style="36" customWidth="1"/>
    <col min="4" max="4" width="20.7109375" style="36" customWidth="1"/>
    <col min="5" max="5" width="32.7109375" style="36" bestFit="1" customWidth="1"/>
    <col min="6" max="6" width="20" style="36" customWidth="1"/>
    <col min="7" max="7" width="32.7109375" style="36" customWidth="1"/>
    <col min="8" max="9" width="17.7109375" style="36" customWidth="1"/>
    <col min="10" max="10" width="72.28515625" style="36" bestFit="1" customWidth="1"/>
    <col min="11" max="13" width="17.7109375" style="36" customWidth="1"/>
    <col min="14" max="14" width="75.7109375" style="36" customWidth="1"/>
    <col min="15" max="15" width="10.7109375" style="36" customWidth="1"/>
    <col min="16" max="16" width="11.42578125" style="36"/>
    <col min="17" max="17" width="32.5703125" style="36" hidden="1" customWidth="1"/>
    <col min="18" max="18" width="27.7109375" style="36" customWidth="1"/>
    <col min="19" max="19" width="21.7109375" style="36" customWidth="1"/>
    <col min="20" max="20" width="40.85546875" style="36" customWidth="1"/>
    <col min="21" max="21" width="27.5703125" style="36" customWidth="1"/>
    <col min="22" max="22" width="35" style="36" customWidth="1"/>
    <col min="23" max="16384" width="11.42578125" style="36"/>
  </cols>
  <sheetData>
    <row r="1" spans="1:17" ht="29.25" thickBot="1" x14ac:dyDescent="0.3">
      <c r="A1" s="441" t="s">
        <v>216</v>
      </c>
      <c r="B1" s="442"/>
      <c r="C1" s="442"/>
      <c r="D1" s="442"/>
      <c r="E1" s="442"/>
      <c r="F1" s="442"/>
      <c r="G1" s="442"/>
      <c r="H1" s="442"/>
      <c r="I1" s="442"/>
      <c r="J1" s="442"/>
      <c r="K1" s="442"/>
      <c r="L1" s="442"/>
      <c r="M1" s="442"/>
      <c r="N1" s="442"/>
      <c r="O1" s="443"/>
    </row>
    <row r="2" spans="1:17" ht="45" customHeight="1" thickBot="1" x14ac:dyDescent="0.3">
      <c r="A2" s="444" t="s">
        <v>204</v>
      </c>
      <c r="B2" s="445"/>
      <c r="C2" s="445"/>
      <c r="D2" s="445"/>
      <c r="E2" s="445"/>
      <c r="F2" s="445"/>
      <c r="G2" s="445"/>
      <c r="H2" s="445"/>
      <c r="I2" s="445"/>
      <c r="J2" s="445"/>
      <c r="K2" s="445"/>
      <c r="L2" s="445"/>
      <c r="M2" s="445"/>
      <c r="N2" s="445"/>
      <c r="O2" s="446"/>
    </row>
    <row r="3" spans="1:17" ht="45" x14ac:dyDescent="0.25">
      <c r="A3" s="447" t="s">
        <v>0</v>
      </c>
      <c r="B3" s="142" t="s">
        <v>115</v>
      </c>
      <c r="C3" s="142" t="s">
        <v>116</v>
      </c>
      <c r="D3" s="142" t="s">
        <v>59</v>
      </c>
      <c r="E3" s="142" t="s">
        <v>48</v>
      </c>
      <c r="F3" s="142" t="s">
        <v>300</v>
      </c>
      <c r="G3" s="170" t="s">
        <v>158</v>
      </c>
      <c r="H3" s="170" t="s">
        <v>118</v>
      </c>
      <c r="I3" s="143" t="s">
        <v>64</v>
      </c>
      <c r="J3" s="143" t="s">
        <v>5</v>
      </c>
      <c r="K3" s="143" t="s">
        <v>223</v>
      </c>
      <c r="L3" s="143" t="s">
        <v>224</v>
      </c>
      <c r="M3" s="143" t="s">
        <v>181</v>
      </c>
      <c r="N3" s="143" t="s">
        <v>23</v>
      </c>
      <c r="O3" s="144" t="s">
        <v>73</v>
      </c>
    </row>
    <row r="4" spans="1:17" ht="25.5" x14ac:dyDescent="0.25">
      <c r="A4" s="448"/>
      <c r="B4" s="182" t="s">
        <v>151</v>
      </c>
      <c r="C4" s="458" t="s">
        <v>153</v>
      </c>
      <c r="D4" s="459"/>
      <c r="E4" s="182" t="s">
        <v>102</v>
      </c>
      <c r="F4" s="182" t="s">
        <v>292</v>
      </c>
      <c r="G4" s="182" t="s">
        <v>159</v>
      </c>
      <c r="H4" s="182" t="s">
        <v>117</v>
      </c>
      <c r="I4" s="183"/>
      <c r="J4" s="147" t="s">
        <v>72</v>
      </c>
      <c r="K4" s="183"/>
      <c r="L4" s="183"/>
      <c r="M4" s="183"/>
      <c r="N4" s="147"/>
      <c r="O4" s="184"/>
    </row>
    <row r="5" spans="1:17" ht="20.100000000000001" customHeight="1" thickBot="1" x14ac:dyDescent="0.3">
      <c r="A5" s="149" t="s">
        <v>43</v>
      </c>
      <c r="B5" s="150" t="s">
        <v>152</v>
      </c>
      <c r="C5" s="150" t="s">
        <v>160</v>
      </c>
      <c r="D5" s="150" t="s">
        <v>154</v>
      </c>
      <c r="E5" s="150" t="s">
        <v>89</v>
      </c>
      <c r="F5" s="150" t="s">
        <v>233</v>
      </c>
      <c r="G5" s="150" t="s">
        <v>155</v>
      </c>
      <c r="H5" s="152">
        <v>2500</v>
      </c>
      <c r="I5" s="153">
        <v>2500</v>
      </c>
      <c r="J5" s="150" t="s">
        <v>15</v>
      </c>
      <c r="K5" s="176">
        <v>2200</v>
      </c>
      <c r="L5" s="176">
        <v>1900</v>
      </c>
      <c r="M5" s="176">
        <v>1900</v>
      </c>
      <c r="N5" s="155"/>
      <c r="O5" s="156" t="s">
        <v>74</v>
      </c>
    </row>
    <row r="6" spans="1:17" ht="20.100000000000001" customHeight="1" thickBot="1" x14ac:dyDescent="0.35">
      <c r="A6" s="157"/>
      <c r="B6" s="159"/>
      <c r="C6" s="159"/>
      <c r="D6" s="159"/>
      <c r="E6" s="158"/>
      <c r="F6" s="158"/>
      <c r="G6" s="158"/>
      <c r="H6" s="274" t="s">
        <v>2</v>
      </c>
      <c r="I6" s="275">
        <f>SUM(I7:I506)</f>
        <v>0</v>
      </c>
      <c r="J6" s="159"/>
      <c r="K6" s="159"/>
      <c r="L6" s="274" t="s">
        <v>2</v>
      </c>
      <c r="M6" s="275">
        <f>SUM(M7:M506)</f>
        <v>0</v>
      </c>
      <c r="N6" s="158"/>
      <c r="O6" s="276"/>
    </row>
    <row r="7" spans="1:17" ht="20.100000000000001" customHeight="1" x14ac:dyDescent="0.25">
      <c r="A7" s="277">
        <v>1</v>
      </c>
      <c r="B7" s="268" t="str">
        <f>IF('Frais réels'!B6="","",'Frais réels'!$B6)</f>
        <v/>
      </c>
      <c r="C7" s="268" t="str">
        <f>IF('Frais réels'!C6="","",'Frais réels'!$D6)</f>
        <v/>
      </c>
      <c r="D7" s="268" t="str">
        <f>IF('Frais réels'!D6="","",'Frais réels'!$D6)</f>
        <v/>
      </c>
      <c r="E7" s="158" t="str">
        <f>IF('Frais réels'!E6="","",'Frais réels'!$E6)</f>
        <v/>
      </c>
      <c r="F7" s="158" t="str">
        <f>IF('Frais réels'!F6="","",'Frais réels'!F6)</f>
        <v/>
      </c>
      <c r="G7" s="158" t="str">
        <f>IF('Frais réels'!G6="","",'Frais réels'!$G6)</f>
        <v/>
      </c>
      <c r="H7" s="177" t="str">
        <f>IF('Frais réels'!H6="","",'Frais réels'!$H6)</f>
        <v/>
      </c>
      <c r="I7" s="117"/>
      <c r="J7" s="259" t="str">
        <f>IF($H7="","",IF($I7&gt;$H7,"Le montant éligible ne peut etre supérieur au montant présenté",""))</f>
        <v/>
      </c>
      <c r="K7" s="264"/>
      <c r="L7" s="185" t="str">
        <f t="shared" ref="L7:L70" si="0">IF(G7="Aller - Retour Mayotte - Hexagone",IF(1900=0,"",1900),IF(G7="Aller - Retour Mayotte - La Réunion",IF(700=0,"",700),IF(G7="Aller - Retour Mayotte - Caraïbes",IF(2200=0,"",2200),IF(E7="Billets de train",IF(I7=0,"",""),IF(E7="","")))))</f>
        <v/>
      </c>
      <c r="M7" s="266" t="str">
        <f>IF(K7="", "", IF(MIN(K7,L7)=0, "", MIN(K7,L7)))</f>
        <v/>
      </c>
      <c r="N7" s="262" t="str">
        <f>IF($M7 &gt; $K7, "Le montant éligible retenu ne peut pas être supérieur au montant raisonnable",IF($M7 &gt; $L7, "Le montant éligible retenu ne peut pas être supérieur au montant du plafond", ""))</f>
        <v/>
      </c>
      <c r="O7" s="270"/>
      <c r="Q7" s="35" t="s">
        <v>183</v>
      </c>
    </row>
    <row r="8" spans="1:17" ht="20.100000000000001" customHeight="1" x14ac:dyDescent="0.25">
      <c r="A8" s="162">
        <v>2</v>
      </c>
      <c r="B8" s="268" t="str">
        <f>IF('Frais réels'!B7="","",'Frais réels'!$B7)</f>
        <v/>
      </c>
      <c r="C8" s="268" t="str">
        <f>IF('Frais réels'!C7="","",'Frais réels'!$D7)</f>
        <v/>
      </c>
      <c r="D8" s="268" t="str">
        <f>IF('Frais réels'!D7="","",'Frais réels'!$D7)</f>
        <v/>
      </c>
      <c r="E8" s="158" t="str">
        <f>IF('Frais réels'!E7="","",'Frais réels'!$E7)</f>
        <v/>
      </c>
      <c r="F8" s="158" t="str">
        <f>IF('Frais réels'!F7="","",'Frais réels'!F7)</f>
        <v/>
      </c>
      <c r="G8" s="158" t="str">
        <f>IF('Frais réels'!G7="","",'Frais réels'!$G7)</f>
        <v/>
      </c>
      <c r="H8" s="177" t="str">
        <f>IF('Frais réels'!H7="","",'Frais réels'!$H7)</f>
        <v/>
      </c>
      <c r="I8" s="117"/>
      <c r="J8" s="259" t="str">
        <f t="shared" ref="J8:J71" si="1">IF($H8="","",IF($I8&gt;$H8,"Le montant éligible ne peut etre supérieur au montant présenté",""))</f>
        <v/>
      </c>
      <c r="K8" s="264" t="str">
        <f>IF(OR(I8=0, ISBLANK(I8)), "", I8)</f>
        <v/>
      </c>
      <c r="L8" s="185" t="str">
        <f t="shared" si="0"/>
        <v/>
      </c>
      <c r="M8" s="266" t="str">
        <f t="shared" ref="M8:M71" si="2">IF(K8="", "", IF(MIN(K8,L8)=0, "", MIN(K8,L8)))</f>
        <v/>
      </c>
      <c r="N8" s="262" t="str">
        <f t="shared" ref="N8:N71" si="3">IF($M8 &gt; $K8, "Le montant éligible retenu ne peut pas être supérieur au montant raisonnable",IF($M8 &gt; $L8, "Le montant éligible retenu ne peut pas être supérieur au montant du plafond", ""))</f>
        <v/>
      </c>
      <c r="O8" s="119"/>
      <c r="Q8" s="121">
        <f>SUMIFS($M$7:$M$506,$E$7:$E$506,"Billets d'avion")</f>
        <v>0</v>
      </c>
    </row>
    <row r="9" spans="1:17" ht="20.100000000000001" customHeight="1" x14ac:dyDescent="0.25">
      <c r="A9" s="162">
        <v>3</v>
      </c>
      <c r="B9" s="268" t="str">
        <f>IF('Frais réels'!B8="","",'Frais réels'!$B8)</f>
        <v/>
      </c>
      <c r="C9" s="268" t="str">
        <f>IF('Frais réels'!C8="","",'Frais réels'!$D8)</f>
        <v/>
      </c>
      <c r="D9" s="268" t="str">
        <f>IF('Frais réels'!D8="","",'Frais réels'!$D8)</f>
        <v/>
      </c>
      <c r="E9" s="158" t="str">
        <f>IF('Frais réels'!E8="","",'Frais réels'!$E8)</f>
        <v/>
      </c>
      <c r="F9" s="158" t="str">
        <f>IF('Frais réels'!F8="","",'Frais réels'!F8)</f>
        <v/>
      </c>
      <c r="G9" s="158" t="str">
        <f>IF('Frais réels'!G8="","",'Frais réels'!$G8)</f>
        <v/>
      </c>
      <c r="H9" s="177" t="str">
        <f>IF('Frais réels'!H8="","",'Frais réels'!$H8)</f>
        <v/>
      </c>
      <c r="I9" s="117"/>
      <c r="J9" s="259" t="str">
        <f t="shared" si="1"/>
        <v/>
      </c>
      <c r="K9" s="264" t="str">
        <f t="shared" ref="K9:K72" si="4">IF(OR(I9=0, ISBLANK(I9)), "", I9)</f>
        <v/>
      </c>
      <c r="L9" s="185" t="str">
        <f t="shared" si="0"/>
        <v/>
      </c>
      <c r="M9" s="266" t="str">
        <f t="shared" si="2"/>
        <v/>
      </c>
      <c r="N9" s="262" t="str">
        <f t="shared" si="3"/>
        <v/>
      </c>
      <c r="O9" s="119"/>
      <c r="Q9" s="121">
        <f>SUMIFS($M$7:$M$506,$E$7:$E$506,"Billets de train")</f>
        <v>0</v>
      </c>
    </row>
    <row r="10" spans="1:17" ht="20.100000000000001" customHeight="1" x14ac:dyDescent="0.25">
      <c r="A10" s="162">
        <v>4</v>
      </c>
      <c r="B10" s="268" t="str">
        <f>IF('Frais réels'!B9="","",'Frais réels'!$B9)</f>
        <v/>
      </c>
      <c r="C10" s="268" t="str">
        <f>IF('Frais réels'!C9="","",'Frais réels'!$D9)</f>
        <v/>
      </c>
      <c r="D10" s="268" t="str">
        <f>IF('Frais réels'!D9="","",'Frais réels'!$D9)</f>
        <v/>
      </c>
      <c r="E10" s="158" t="str">
        <f>IF('Frais réels'!E9="","",'Frais réels'!$E9)</f>
        <v/>
      </c>
      <c r="F10" s="158" t="str">
        <f>IF('Frais réels'!F9="","",'Frais réels'!F9)</f>
        <v/>
      </c>
      <c r="G10" s="158" t="str">
        <f>IF('Frais réels'!G9="","",'Frais réels'!$G9)</f>
        <v/>
      </c>
      <c r="H10" s="177" t="str">
        <f>IF('Frais réels'!H9="","",'Frais réels'!$H9)</f>
        <v/>
      </c>
      <c r="I10" s="117"/>
      <c r="J10" s="259" t="str">
        <f t="shared" si="1"/>
        <v/>
      </c>
      <c r="K10" s="264" t="str">
        <f t="shared" si="4"/>
        <v/>
      </c>
      <c r="L10" s="185" t="str">
        <f t="shared" si="0"/>
        <v/>
      </c>
      <c r="M10" s="266" t="str">
        <f t="shared" si="2"/>
        <v/>
      </c>
      <c r="N10" s="262" t="str">
        <f t="shared" si="3"/>
        <v/>
      </c>
      <c r="O10" s="119"/>
    </row>
    <row r="11" spans="1:17" ht="20.100000000000001" customHeight="1" x14ac:dyDescent="0.25">
      <c r="A11" s="162">
        <v>5</v>
      </c>
      <c r="B11" s="268" t="str">
        <f>IF('Frais réels'!B10="","",'Frais réels'!$B10)</f>
        <v/>
      </c>
      <c r="C11" s="268" t="str">
        <f>IF('Frais réels'!C10="","",'Frais réels'!$D10)</f>
        <v/>
      </c>
      <c r="D11" s="268" t="str">
        <f>IF('Frais réels'!D10="","",'Frais réels'!$D10)</f>
        <v/>
      </c>
      <c r="E11" s="158" t="str">
        <f>IF('Frais réels'!E10="","",'Frais réels'!$E10)</f>
        <v/>
      </c>
      <c r="F11" s="158" t="str">
        <f>IF('Frais réels'!F10="","",'Frais réels'!F10)</f>
        <v/>
      </c>
      <c r="G11" s="158" t="str">
        <f>IF('Frais réels'!G10="","",'Frais réels'!$G10)</f>
        <v/>
      </c>
      <c r="H11" s="177" t="str">
        <f>IF('Frais réels'!H10="","",'Frais réels'!$H10)</f>
        <v/>
      </c>
      <c r="I11" s="117"/>
      <c r="J11" s="259" t="str">
        <f t="shared" si="1"/>
        <v/>
      </c>
      <c r="K11" s="264" t="str">
        <f t="shared" si="4"/>
        <v/>
      </c>
      <c r="L11" s="185" t="str">
        <f t="shared" si="0"/>
        <v/>
      </c>
      <c r="M11" s="266" t="str">
        <f t="shared" si="2"/>
        <v/>
      </c>
      <c r="N11" s="262" t="str">
        <f t="shared" si="3"/>
        <v/>
      </c>
      <c r="O11" s="119"/>
    </row>
    <row r="12" spans="1:17" ht="20.100000000000001" customHeight="1" x14ac:dyDescent="0.25">
      <c r="A12" s="162">
        <v>6</v>
      </c>
      <c r="B12" s="268" t="str">
        <f>IF('Frais réels'!B11="","",'Frais réels'!$B11)</f>
        <v/>
      </c>
      <c r="C12" s="268" t="str">
        <f>IF('Frais réels'!C11="","",'Frais réels'!$D11)</f>
        <v/>
      </c>
      <c r="D12" s="268" t="str">
        <f>IF('Frais réels'!D11="","",'Frais réels'!$D11)</f>
        <v/>
      </c>
      <c r="E12" s="158" t="str">
        <f>IF('Frais réels'!E11="","",'Frais réels'!$E11)</f>
        <v/>
      </c>
      <c r="F12" s="158" t="str">
        <f>IF('Frais réels'!F11="","",'Frais réels'!F11)</f>
        <v/>
      </c>
      <c r="G12" s="158" t="str">
        <f>IF('Frais réels'!G11="","",'Frais réels'!$G11)</f>
        <v/>
      </c>
      <c r="H12" s="177" t="str">
        <f>IF('Frais réels'!H11="","",'Frais réels'!$H11)</f>
        <v/>
      </c>
      <c r="I12" s="117"/>
      <c r="J12" s="259" t="str">
        <f t="shared" si="1"/>
        <v/>
      </c>
      <c r="K12" s="264" t="str">
        <f t="shared" si="4"/>
        <v/>
      </c>
      <c r="L12" s="185" t="str">
        <f t="shared" si="0"/>
        <v/>
      </c>
      <c r="M12" s="266" t="str">
        <f t="shared" si="2"/>
        <v/>
      </c>
      <c r="N12" s="262" t="str">
        <f t="shared" si="3"/>
        <v/>
      </c>
      <c r="O12" s="119"/>
    </row>
    <row r="13" spans="1:17" ht="20.100000000000001" customHeight="1" x14ac:dyDescent="0.25">
      <c r="A13" s="162">
        <v>7</v>
      </c>
      <c r="B13" s="268" t="str">
        <f>IF('Frais réels'!B12="","",'Frais réels'!$B12)</f>
        <v/>
      </c>
      <c r="C13" s="268" t="str">
        <f>IF('Frais réels'!C12="","",'Frais réels'!$D12)</f>
        <v/>
      </c>
      <c r="D13" s="268" t="str">
        <f>IF('Frais réels'!D12="","",'Frais réels'!$D12)</f>
        <v/>
      </c>
      <c r="E13" s="158" t="str">
        <f>IF('Frais réels'!E12="","",'Frais réels'!$E12)</f>
        <v/>
      </c>
      <c r="F13" s="158" t="str">
        <f>IF('Frais réels'!F12="","",'Frais réels'!F12)</f>
        <v/>
      </c>
      <c r="G13" s="158" t="str">
        <f>IF('Frais réels'!G12="","",'Frais réels'!$G12)</f>
        <v/>
      </c>
      <c r="H13" s="177" t="str">
        <f>IF('Frais réels'!H12="","",'Frais réels'!$H12)</f>
        <v/>
      </c>
      <c r="I13" s="117"/>
      <c r="J13" s="259" t="str">
        <f t="shared" si="1"/>
        <v/>
      </c>
      <c r="K13" s="264" t="str">
        <f t="shared" si="4"/>
        <v/>
      </c>
      <c r="L13" s="185" t="str">
        <f t="shared" si="0"/>
        <v/>
      </c>
      <c r="M13" s="266" t="str">
        <f t="shared" si="2"/>
        <v/>
      </c>
      <c r="N13" s="262" t="str">
        <f t="shared" si="3"/>
        <v/>
      </c>
      <c r="O13" s="119"/>
    </row>
    <row r="14" spans="1:17" ht="20.100000000000001" customHeight="1" x14ac:dyDescent="0.25">
      <c r="A14" s="162">
        <v>8</v>
      </c>
      <c r="B14" s="268" t="str">
        <f>IF('Frais réels'!B13="","",'Frais réels'!$B13)</f>
        <v/>
      </c>
      <c r="C14" s="268" t="str">
        <f>IF('Frais réels'!C13="","",'Frais réels'!$D13)</f>
        <v/>
      </c>
      <c r="D14" s="268" t="str">
        <f>IF('Frais réels'!D13="","",'Frais réels'!$D13)</f>
        <v/>
      </c>
      <c r="E14" s="158" t="str">
        <f>IF('Frais réels'!E13="","",'Frais réels'!$E13)</f>
        <v/>
      </c>
      <c r="F14" s="158" t="str">
        <f>IF('Frais réels'!F13="","",'Frais réels'!F13)</f>
        <v/>
      </c>
      <c r="G14" s="158" t="str">
        <f>IF('Frais réels'!G13="","",'Frais réels'!$G13)</f>
        <v/>
      </c>
      <c r="H14" s="177" t="str">
        <f>IF('Frais réels'!H13="","",'Frais réels'!$H13)</f>
        <v/>
      </c>
      <c r="I14" s="117"/>
      <c r="J14" s="259" t="str">
        <f t="shared" si="1"/>
        <v/>
      </c>
      <c r="K14" s="264" t="str">
        <f t="shared" si="4"/>
        <v/>
      </c>
      <c r="L14" s="185" t="str">
        <f t="shared" si="0"/>
        <v/>
      </c>
      <c r="M14" s="266" t="str">
        <f t="shared" si="2"/>
        <v/>
      </c>
      <c r="N14" s="262" t="str">
        <f t="shared" si="3"/>
        <v/>
      </c>
      <c r="O14" s="119"/>
    </row>
    <row r="15" spans="1:17" ht="20.100000000000001" customHeight="1" x14ac:dyDescent="0.25">
      <c r="A15" s="162">
        <v>9</v>
      </c>
      <c r="B15" s="268" t="str">
        <f>IF('Frais réels'!B14="","",'Frais réels'!$B14)</f>
        <v/>
      </c>
      <c r="C15" s="268" t="str">
        <f>IF('Frais réels'!C14="","",'Frais réels'!$D14)</f>
        <v/>
      </c>
      <c r="D15" s="268" t="str">
        <f>IF('Frais réels'!D14="","",'Frais réels'!$D14)</f>
        <v/>
      </c>
      <c r="E15" s="158" t="str">
        <f>IF('Frais réels'!E14="","",'Frais réels'!$E14)</f>
        <v/>
      </c>
      <c r="F15" s="158" t="str">
        <f>IF('Frais réels'!F14="","",'Frais réels'!F14)</f>
        <v/>
      </c>
      <c r="G15" s="158" t="str">
        <f>IF('Frais réels'!G14="","",'Frais réels'!$G14)</f>
        <v/>
      </c>
      <c r="H15" s="177" t="str">
        <f>IF('Frais réels'!H14="","",'Frais réels'!$H14)</f>
        <v/>
      </c>
      <c r="I15" s="117"/>
      <c r="J15" s="259" t="str">
        <f t="shared" si="1"/>
        <v/>
      </c>
      <c r="K15" s="264" t="str">
        <f t="shared" si="4"/>
        <v/>
      </c>
      <c r="L15" s="185" t="str">
        <f t="shared" si="0"/>
        <v/>
      </c>
      <c r="M15" s="266" t="str">
        <f t="shared" si="2"/>
        <v/>
      </c>
      <c r="N15" s="262" t="str">
        <f t="shared" si="3"/>
        <v/>
      </c>
      <c r="O15" s="119"/>
    </row>
    <row r="16" spans="1:17" ht="20.100000000000001" customHeight="1" x14ac:dyDescent="0.25">
      <c r="A16" s="162">
        <v>10</v>
      </c>
      <c r="B16" s="268" t="str">
        <f>IF('Frais réels'!B15="","",'Frais réels'!$B15)</f>
        <v/>
      </c>
      <c r="C16" s="268" t="str">
        <f>IF('Frais réels'!C15="","",'Frais réels'!$D15)</f>
        <v/>
      </c>
      <c r="D16" s="268" t="str">
        <f>IF('Frais réels'!D15="","",'Frais réels'!$D15)</f>
        <v/>
      </c>
      <c r="E16" s="158" t="str">
        <f>IF('Frais réels'!E15="","",'Frais réels'!$E15)</f>
        <v/>
      </c>
      <c r="F16" s="158" t="str">
        <f>IF('Frais réels'!F15="","",'Frais réels'!F15)</f>
        <v/>
      </c>
      <c r="G16" s="158" t="str">
        <f>IF('Frais réels'!G15="","",'Frais réels'!$G15)</f>
        <v/>
      </c>
      <c r="H16" s="177" t="str">
        <f>IF('Frais réels'!H15="","",'Frais réels'!$H15)</f>
        <v/>
      </c>
      <c r="I16" s="117"/>
      <c r="J16" s="259" t="str">
        <f t="shared" si="1"/>
        <v/>
      </c>
      <c r="K16" s="264" t="str">
        <f t="shared" si="4"/>
        <v/>
      </c>
      <c r="L16" s="185" t="str">
        <f t="shared" si="0"/>
        <v/>
      </c>
      <c r="M16" s="266" t="str">
        <f t="shared" si="2"/>
        <v/>
      </c>
      <c r="N16" s="262" t="str">
        <f t="shared" si="3"/>
        <v/>
      </c>
      <c r="O16" s="119"/>
    </row>
    <row r="17" spans="1:15" ht="20.100000000000001" customHeight="1" x14ac:dyDescent="0.25">
      <c r="A17" s="162">
        <v>11</v>
      </c>
      <c r="B17" s="268" t="str">
        <f>IF('Frais réels'!B16="","",'Frais réels'!$B16)</f>
        <v/>
      </c>
      <c r="C17" s="268" t="str">
        <f>IF('Frais réels'!C16="","",'Frais réels'!$D16)</f>
        <v/>
      </c>
      <c r="D17" s="268" t="str">
        <f>IF('Frais réels'!D16="","",'Frais réels'!$D16)</f>
        <v/>
      </c>
      <c r="E17" s="158" t="str">
        <f>IF('Frais réels'!E16="","",'Frais réels'!$E16)</f>
        <v/>
      </c>
      <c r="F17" s="158" t="str">
        <f>IF('Frais réels'!F16="","",'Frais réels'!F16)</f>
        <v/>
      </c>
      <c r="G17" s="158" t="str">
        <f>IF('Frais réels'!G16="","",'Frais réels'!$G16)</f>
        <v/>
      </c>
      <c r="H17" s="177" t="str">
        <f>IF('Frais réels'!H16="","",'Frais réels'!$H16)</f>
        <v/>
      </c>
      <c r="I17" s="117"/>
      <c r="J17" s="259" t="str">
        <f t="shared" si="1"/>
        <v/>
      </c>
      <c r="K17" s="264" t="str">
        <f t="shared" si="4"/>
        <v/>
      </c>
      <c r="L17" s="185" t="str">
        <f t="shared" si="0"/>
        <v/>
      </c>
      <c r="M17" s="266" t="str">
        <f t="shared" si="2"/>
        <v/>
      </c>
      <c r="N17" s="262" t="str">
        <f t="shared" si="3"/>
        <v/>
      </c>
      <c r="O17" s="119"/>
    </row>
    <row r="18" spans="1:15" ht="20.100000000000001" customHeight="1" x14ac:dyDescent="0.25">
      <c r="A18" s="162">
        <v>12</v>
      </c>
      <c r="B18" s="268" t="str">
        <f>IF('Frais réels'!B17="","",'Frais réels'!$B17)</f>
        <v/>
      </c>
      <c r="C18" s="268" t="str">
        <f>IF('Frais réels'!C17="","",'Frais réels'!$D17)</f>
        <v/>
      </c>
      <c r="D18" s="268" t="str">
        <f>IF('Frais réels'!D17="","",'Frais réels'!$D17)</f>
        <v/>
      </c>
      <c r="E18" s="158" t="str">
        <f>IF('Frais réels'!E17="","",'Frais réels'!$E17)</f>
        <v/>
      </c>
      <c r="F18" s="158" t="str">
        <f>IF('Frais réels'!F17="","",'Frais réels'!F17)</f>
        <v/>
      </c>
      <c r="G18" s="158" t="str">
        <f>IF('Frais réels'!G17="","",'Frais réels'!$G17)</f>
        <v/>
      </c>
      <c r="H18" s="177" t="str">
        <f>IF('Frais réels'!H17="","",'Frais réels'!$H17)</f>
        <v/>
      </c>
      <c r="I18" s="117"/>
      <c r="J18" s="259" t="str">
        <f t="shared" si="1"/>
        <v/>
      </c>
      <c r="K18" s="264" t="str">
        <f t="shared" si="4"/>
        <v/>
      </c>
      <c r="L18" s="185" t="str">
        <f t="shared" si="0"/>
        <v/>
      </c>
      <c r="M18" s="266" t="str">
        <f t="shared" si="2"/>
        <v/>
      </c>
      <c r="N18" s="262" t="str">
        <f t="shared" si="3"/>
        <v/>
      </c>
      <c r="O18" s="119"/>
    </row>
    <row r="19" spans="1:15" ht="20.100000000000001" customHeight="1" x14ac:dyDescent="0.25">
      <c r="A19" s="162">
        <v>13</v>
      </c>
      <c r="B19" s="268" t="str">
        <f>IF('Frais réels'!B18="","",'Frais réels'!$B18)</f>
        <v/>
      </c>
      <c r="C19" s="268" t="str">
        <f>IF('Frais réels'!C18="","",'Frais réels'!$D18)</f>
        <v/>
      </c>
      <c r="D19" s="268" t="str">
        <f>IF('Frais réels'!D18="","",'Frais réels'!$D18)</f>
        <v/>
      </c>
      <c r="E19" s="158" t="str">
        <f>IF('Frais réels'!E18="","",'Frais réels'!$E18)</f>
        <v/>
      </c>
      <c r="F19" s="158" t="str">
        <f>IF('Frais réels'!F18="","",'Frais réels'!F18)</f>
        <v/>
      </c>
      <c r="G19" s="158" t="str">
        <f>IF('Frais réels'!G18="","",'Frais réels'!$G18)</f>
        <v/>
      </c>
      <c r="H19" s="177" t="str">
        <f>IF('Frais réels'!H18="","",'Frais réels'!$H18)</f>
        <v/>
      </c>
      <c r="I19" s="117"/>
      <c r="J19" s="259" t="str">
        <f t="shared" si="1"/>
        <v/>
      </c>
      <c r="K19" s="264" t="str">
        <f t="shared" si="4"/>
        <v/>
      </c>
      <c r="L19" s="185" t="str">
        <f t="shared" si="0"/>
        <v/>
      </c>
      <c r="M19" s="266" t="str">
        <f t="shared" si="2"/>
        <v/>
      </c>
      <c r="N19" s="262" t="str">
        <f t="shared" si="3"/>
        <v/>
      </c>
      <c r="O19" s="119"/>
    </row>
    <row r="20" spans="1:15" ht="20.100000000000001" customHeight="1" x14ac:dyDescent="0.25">
      <c r="A20" s="162">
        <v>14</v>
      </c>
      <c r="B20" s="268" t="str">
        <f>IF('Frais réels'!B19="","",'Frais réels'!$B19)</f>
        <v/>
      </c>
      <c r="C20" s="268" t="str">
        <f>IF('Frais réels'!C19="","",'Frais réels'!$D19)</f>
        <v/>
      </c>
      <c r="D20" s="268" t="str">
        <f>IF('Frais réels'!D19="","",'Frais réels'!$D19)</f>
        <v/>
      </c>
      <c r="E20" s="158" t="str">
        <f>IF('Frais réels'!E19="","",'Frais réels'!$E19)</f>
        <v/>
      </c>
      <c r="F20" s="158" t="str">
        <f>IF('Frais réels'!F19="","",'Frais réels'!F19)</f>
        <v/>
      </c>
      <c r="G20" s="158" t="str">
        <f>IF('Frais réels'!G19="","",'Frais réels'!$G19)</f>
        <v/>
      </c>
      <c r="H20" s="177" t="str">
        <f>IF('Frais réels'!H19="","",'Frais réels'!$H19)</f>
        <v/>
      </c>
      <c r="I20" s="117"/>
      <c r="J20" s="259" t="str">
        <f t="shared" si="1"/>
        <v/>
      </c>
      <c r="K20" s="264" t="str">
        <f t="shared" si="4"/>
        <v/>
      </c>
      <c r="L20" s="185" t="str">
        <f t="shared" si="0"/>
        <v/>
      </c>
      <c r="M20" s="266" t="str">
        <f t="shared" si="2"/>
        <v/>
      </c>
      <c r="N20" s="262" t="str">
        <f t="shared" si="3"/>
        <v/>
      </c>
      <c r="O20" s="119"/>
    </row>
    <row r="21" spans="1:15" ht="20.100000000000001" customHeight="1" x14ac:dyDescent="0.25">
      <c r="A21" s="162">
        <v>15</v>
      </c>
      <c r="B21" s="268" t="str">
        <f>IF('Frais réels'!B20="","",'Frais réels'!$B20)</f>
        <v/>
      </c>
      <c r="C21" s="268" t="str">
        <f>IF('Frais réels'!C20="","",'Frais réels'!$D20)</f>
        <v/>
      </c>
      <c r="D21" s="268" t="str">
        <f>IF('Frais réels'!D20="","",'Frais réels'!$D20)</f>
        <v/>
      </c>
      <c r="E21" s="158" t="str">
        <f>IF('Frais réels'!E20="","",'Frais réels'!$E20)</f>
        <v/>
      </c>
      <c r="F21" s="158" t="str">
        <f>IF('Frais réels'!F20="","",'Frais réels'!F20)</f>
        <v/>
      </c>
      <c r="G21" s="158" t="str">
        <f>IF('Frais réels'!G20="","",'Frais réels'!$G20)</f>
        <v/>
      </c>
      <c r="H21" s="177" t="str">
        <f>IF('Frais réels'!H20="","",'Frais réels'!$H20)</f>
        <v/>
      </c>
      <c r="I21" s="117"/>
      <c r="J21" s="259" t="str">
        <f t="shared" si="1"/>
        <v/>
      </c>
      <c r="K21" s="264" t="str">
        <f t="shared" si="4"/>
        <v/>
      </c>
      <c r="L21" s="185" t="str">
        <f t="shared" si="0"/>
        <v/>
      </c>
      <c r="M21" s="266" t="str">
        <f t="shared" si="2"/>
        <v/>
      </c>
      <c r="N21" s="262" t="str">
        <f t="shared" si="3"/>
        <v/>
      </c>
      <c r="O21" s="119"/>
    </row>
    <row r="22" spans="1:15" ht="20.100000000000001" customHeight="1" x14ac:dyDescent="0.25">
      <c r="A22" s="162">
        <v>16</v>
      </c>
      <c r="B22" s="268" t="str">
        <f>IF('Frais réels'!B21="","",'Frais réels'!$B21)</f>
        <v/>
      </c>
      <c r="C22" s="268" t="str">
        <f>IF('Frais réels'!C21="","",'Frais réels'!$D21)</f>
        <v/>
      </c>
      <c r="D22" s="268" t="str">
        <f>IF('Frais réels'!D21="","",'Frais réels'!$D21)</f>
        <v/>
      </c>
      <c r="E22" s="158" t="str">
        <f>IF('Frais réels'!E21="","",'Frais réels'!$E21)</f>
        <v/>
      </c>
      <c r="F22" s="158" t="str">
        <f>IF('Frais réels'!F21="","",'Frais réels'!F21)</f>
        <v/>
      </c>
      <c r="G22" s="158" t="str">
        <f>IF('Frais réels'!G21="","",'Frais réels'!$G21)</f>
        <v/>
      </c>
      <c r="H22" s="177" t="str">
        <f>IF('Frais réels'!H21="","",'Frais réels'!$H21)</f>
        <v/>
      </c>
      <c r="I22" s="117"/>
      <c r="J22" s="259" t="str">
        <f t="shared" si="1"/>
        <v/>
      </c>
      <c r="K22" s="264" t="str">
        <f t="shared" si="4"/>
        <v/>
      </c>
      <c r="L22" s="185" t="str">
        <f t="shared" si="0"/>
        <v/>
      </c>
      <c r="M22" s="266" t="str">
        <f t="shared" si="2"/>
        <v/>
      </c>
      <c r="N22" s="262" t="str">
        <f t="shared" si="3"/>
        <v/>
      </c>
      <c r="O22" s="119"/>
    </row>
    <row r="23" spans="1:15" ht="20.100000000000001" customHeight="1" x14ac:dyDescent="0.25">
      <c r="A23" s="162">
        <v>17</v>
      </c>
      <c r="B23" s="268" t="str">
        <f>IF('Frais réels'!B22="","",'Frais réels'!$B22)</f>
        <v/>
      </c>
      <c r="C23" s="268" t="str">
        <f>IF('Frais réels'!C22="","",'Frais réels'!$D22)</f>
        <v/>
      </c>
      <c r="D23" s="268" t="str">
        <f>IF('Frais réels'!D22="","",'Frais réels'!$D22)</f>
        <v/>
      </c>
      <c r="E23" s="158" t="str">
        <f>IF('Frais réels'!E22="","",'Frais réels'!$E22)</f>
        <v/>
      </c>
      <c r="F23" s="158" t="str">
        <f>IF('Frais réels'!F22="","",'Frais réels'!F22)</f>
        <v/>
      </c>
      <c r="G23" s="158" t="str">
        <f>IF('Frais réels'!G22="","",'Frais réels'!$G22)</f>
        <v/>
      </c>
      <c r="H23" s="177" t="str">
        <f>IF('Frais réels'!H22="","",'Frais réels'!$H22)</f>
        <v/>
      </c>
      <c r="I23" s="117"/>
      <c r="J23" s="259" t="str">
        <f t="shared" si="1"/>
        <v/>
      </c>
      <c r="K23" s="264" t="str">
        <f t="shared" si="4"/>
        <v/>
      </c>
      <c r="L23" s="185" t="str">
        <f t="shared" si="0"/>
        <v/>
      </c>
      <c r="M23" s="266" t="str">
        <f t="shared" si="2"/>
        <v/>
      </c>
      <c r="N23" s="262" t="str">
        <f t="shared" si="3"/>
        <v/>
      </c>
      <c r="O23" s="119"/>
    </row>
    <row r="24" spans="1:15" ht="20.100000000000001" customHeight="1" x14ac:dyDescent="0.25">
      <c r="A24" s="162">
        <v>18</v>
      </c>
      <c r="B24" s="268" t="str">
        <f>IF('Frais réels'!B23="","",'Frais réels'!$B23)</f>
        <v/>
      </c>
      <c r="C24" s="268" t="str">
        <f>IF('Frais réels'!C23="","",'Frais réels'!$D23)</f>
        <v/>
      </c>
      <c r="D24" s="268" t="str">
        <f>IF('Frais réels'!D23="","",'Frais réels'!$D23)</f>
        <v/>
      </c>
      <c r="E24" s="158" t="str">
        <f>IF('Frais réels'!E23="","",'Frais réels'!$E23)</f>
        <v/>
      </c>
      <c r="F24" s="158" t="str">
        <f>IF('Frais réels'!F23="","",'Frais réels'!F23)</f>
        <v/>
      </c>
      <c r="G24" s="158" t="str">
        <f>IF('Frais réels'!G23="","",'Frais réels'!$G23)</f>
        <v/>
      </c>
      <c r="H24" s="177" t="str">
        <f>IF('Frais réels'!H23="","",'Frais réels'!$H23)</f>
        <v/>
      </c>
      <c r="I24" s="117"/>
      <c r="J24" s="259" t="str">
        <f t="shared" si="1"/>
        <v/>
      </c>
      <c r="K24" s="264" t="str">
        <f t="shared" si="4"/>
        <v/>
      </c>
      <c r="L24" s="185" t="str">
        <f t="shared" si="0"/>
        <v/>
      </c>
      <c r="M24" s="266" t="str">
        <f t="shared" si="2"/>
        <v/>
      </c>
      <c r="N24" s="262" t="str">
        <f t="shared" si="3"/>
        <v/>
      </c>
      <c r="O24" s="119"/>
    </row>
    <row r="25" spans="1:15" ht="20.100000000000001" customHeight="1" x14ac:dyDescent="0.25">
      <c r="A25" s="162">
        <v>19</v>
      </c>
      <c r="B25" s="268" t="str">
        <f>IF('Frais réels'!B24="","",'Frais réels'!$B24)</f>
        <v/>
      </c>
      <c r="C25" s="268" t="str">
        <f>IF('Frais réels'!C24="","",'Frais réels'!$D24)</f>
        <v/>
      </c>
      <c r="D25" s="268" t="str">
        <f>IF('Frais réels'!D24="","",'Frais réels'!$D24)</f>
        <v/>
      </c>
      <c r="E25" s="158" t="str">
        <f>IF('Frais réels'!E24="","",'Frais réels'!$E24)</f>
        <v/>
      </c>
      <c r="F25" s="158" t="str">
        <f>IF('Frais réels'!F24="","",'Frais réels'!F24)</f>
        <v/>
      </c>
      <c r="G25" s="158" t="str">
        <f>IF('Frais réels'!G24="","",'Frais réels'!$G24)</f>
        <v/>
      </c>
      <c r="H25" s="177" t="str">
        <f>IF('Frais réels'!H24="","",'Frais réels'!$H24)</f>
        <v/>
      </c>
      <c r="I25" s="117"/>
      <c r="J25" s="259" t="str">
        <f t="shared" si="1"/>
        <v/>
      </c>
      <c r="K25" s="264" t="str">
        <f t="shared" si="4"/>
        <v/>
      </c>
      <c r="L25" s="185" t="str">
        <f t="shared" si="0"/>
        <v/>
      </c>
      <c r="M25" s="266" t="str">
        <f t="shared" si="2"/>
        <v/>
      </c>
      <c r="N25" s="262" t="str">
        <f t="shared" si="3"/>
        <v/>
      </c>
      <c r="O25" s="119"/>
    </row>
    <row r="26" spans="1:15" ht="20.100000000000001" customHeight="1" x14ac:dyDescent="0.25">
      <c r="A26" s="162">
        <v>20</v>
      </c>
      <c r="B26" s="268" t="str">
        <f>IF('Frais réels'!B25="","",'Frais réels'!$B25)</f>
        <v/>
      </c>
      <c r="C26" s="268" t="str">
        <f>IF('Frais réels'!C25="","",'Frais réels'!$D25)</f>
        <v/>
      </c>
      <c r="D26" s="268" t="str">
        <f>IF('Frais réels'!D25="","",'Frais réels'!$D25)</f>
        <v/>
      </c>
      <c r="E26" s="158" t="str">
        <f>IF('Frais réels'!E25="","",'Frais réels'!$E25)</f>
        <v/>
      </c>
      <c r="F26" s="158" t="str">
        <f>IF('Frais réels'!F25="","",'Frais réels'!F25)</f>
        <v/>
      </c>
      <c r="G26" s="158" t="str">
        <f>IF('Frais réels'!G25="","",'Frais réels'!$G25)</f>
        <v/>
      </c>
      <c r="H26" s="177" t="str">
        <f>IF('Frais réels'!H25="","",'Frais réels'!$H25)</f>
        <v/>
      </c>
      <c r="I26" s="117"/>
      <c r="J26" s="259" t="str">
        <f t="shared" si="1"/>
        <v/>
      </c>
      <c r="K26" s="264" t="str">
        <f t="shared" si="4"/>
        <v/>
      </c>
      <c r="L26" s="185" t="str">
        <f t="shared" si="0"/>
        <v/>
      </c>
      <c r="M26" s="266" t="str">
        <f t="shared" si="2"/>
        <v/>
      </c>
      <c r="N26" s="262" t="str">
        <f t="shared" si="3"/>
        <v/>
      </c>
      <c r="O26" s="119"/>
    </row>
    <row r="27" spans="1:15" ht="20.100000000000001" customHeight="1" x14ac:dyDescent="0.25">
      <c r="A27" s="162">
        <v>21</v>
      </c>
      <c r="B27" s="268" t="str">
        <f>IF('Frais réels'!B26="","",'Frais réels'!$B26)</f>
        <v/>
      </c>
      <c r="C27" s="268" t="str">
        <f>IF('Frais réels'!C26="","",'Frais réels'!$D26)</f>
        <v/>
      </c>
      <c r="D27" s="268" t="str">
        <f>IF('Frais réels'!D26="","",'Frais réels'!$D26)</f>
        <v/>
      </c>
      <c r="E27" s="158" t="str">
        <f>IF('Frais réels'!E26="","",'Frais réels'!$E26)</f>
        <v/>
      </c>
      <c r="F27" s="158" t="str">
        <f>IF('Frais réels'!F26="","",'Frais réels'!F26)</f>
        <v/>
      </c>
      <c r="G27" s="158" t="str">
        <f>IF('Frais réels'!G26="","",'Frais réels'!$G26)</f>
        <v/>
      </c>
      <c r="H27" s="177" t="str">
        <f>IF('Frais réels'!H26="","",'Frais réels'!$H26)</f>
        <v/>
      </c>
      <c r="I27" s="117"/>
      <c r="J27" s="259" t="str">
        <f t="shared" si="1"/>
        <v/>
      </c>
      <c r="K27" s="264" t="str">
        <f t="shared" si="4"/>
        <v/>
      </c>
      <c r="L27" s="185" t="str">
        <f t="shared" si="0"/>
        <v/>
      </c>
      <c r="M27" s="266" t="str">
        <f t="shared" si="2"/>
        <v/>
      </c>
      <c r="N27" s="262" t="str">
        <f t="shared" si="3"/>
        <v/>
      </c>
      <c r="O27" s="119"/>
    </row>
    <row r="28" spans="1:15" ht="20.100000000000001" customHeight="1" x14ac:dyDescent="0.25">
      <c r="A28" s="162">
        <v>22</v>
      </c>
      <c r="B28" s="268" t="str">
        <f>IF('Frais réels'!B27="","",'Frais réels'!$B27)</f>
        <v/>
      </c>
      <c r="C28" s="268" t="str">
        <f>IF('Frais réels'!C27="","",'Frais réels'!$D27)</f>
        <v/>
      </c>
      <c r="D28" s="268" t="str">
        <f>IF('Frais réels'!D27="","",'Frais réels'!$D27)</f>
        <v/>
      </c>
      <c r="E28" s="158" t="str">
        <f>IF('Frais réels'!E27="","",'Frais réels'!$E27)</f>
        <v/>
      </c>
      <c r="F28" s="158" t="str">
        <f>IF('Frais réels'!F27="","",'Frais réels'!F27)</f>
        <v/>
      </c>
      <c r="G28" s="158" t="str">
        <f>IF('Frais réels'!G27="","",'Frais réels'!$G27)</f>
        <v/>
      </c>
      <c r="H28" s="177" t="str">
        <f>IF('Frais réels'!H27="","",'Frais réels'!$H27)</f>
        <v/>
      </c>
      <c r="I28" s="117"/>
      <c r="J28" s="259" t="str">
        <f t="shared" si="1"/>
        <v/>
      </c>
      <c r="K28" s="264" t="str">
        <f t="shared" si="4"/>
        <v/>
      </c>
      <c r="L28" s="185" t="str">
        <f t="shared" si="0"/>
        <v/>
      </c>
      <c r="M28" s="266" t="str">
        <f t="shared" si="2"/>
        <v/>
      </c>
      <c r="N28" s="262" t="str">
        <f t="shared" si="3"/>
        <v/>
      </c>
      <c r="O28" s="119"/>
    </row>
    <row r="29" spans="1:15" ht="20.100000000000001" customHeight="1" x14ac:dyDescent="0.25">
      <c r="A29" s="162">
        <v>23</v>
      </c>
      <c r="B29" s="268" t="str">
        <f>IF('Frais réels'!B28="","",'Frais réels'!$B28)</f>
        <v/>
      </c>
      <c r="C29" s="268" t="str">
        <f>IF('Frais réels'!C28="","",'Frais réels'!$D28)</f>
        <v/>
      </c>
      <c r="D29" s="268" t="str">
        <f>IF('Frais réels'!D28="","",'Frais réels'!$D28)</f>
        <v/>
      </c>
      <c r="E29" s="158" t="str">
        <f>IF('Frais réels'!E28="","",'Frais réels'!$E28)</f>
        <v/>
      </c>
      <c r="F29" s="158" t="str">
        <f>IF('Frais réels'!F28="","",'Frais réels'!F28)</f>
        <v/>
      </c>
      <c r="G29" s="158" t="str">
        <f>IF('Frais réels'!G28="","",'Frais réels'!$G28)</f>
        <v/>
      </c>
      <c r="H29" s="177" t="str">
        <f>IF('Frais réels'!H28="","",'Frais réels'!$H28)</f>
        <v/>
      </c>
      <c r="I29" s="117"/>
      <c r="J29" s="259" t="str">
        <f t="shared" si="1"/>
        <v/>
      </c>
      <c r="K29" s="264" t="str">
        <f t="shared" si="4"/>
        <v/>
      </c>
      <c r="L29" s="185" t="str">
        <f t="shared" si="0"/>
        <v/>
      </c>
      <c r="M29" s="266" t="str">
        <f t="shared" si="2"/>
        <v/>
      </c>
      <c r="N29" s="262" t="str">
        <f t="shared" si="3"/>
        <v/>
      </c>
      <c r="O29" s="119"/>
    </row>
    <row r="30" spans="1:15" ht="20.100000000000001" customHeight="1" x14ac:dyDescent="0.25">
      <c r="A30" s="162">
        <v>24</v>
      </c>
      <c r="B30" s="268" t="str">
        <f>IF('Frais réels'!B29="","",'Frais réels'!$B29)</f>
        <v/>
      </c>
      <c r="C30" s="268" t="str">
        <f>IF('Frais réels'!C29="","",'Frais réels'!$D29)</f>
        <v/>
      </c>
      <c r="D30" s="268" t="str">
        <f>IF('Frais réels'!D29="","",'Frais réels'!$D29)</f>
        <v/>
      </c>
      <c r="E30" s="158" t="str">
        <f>IF('Frais réels'!E29="","",'Frais réels'!$E29)</f>
        <v/>
      </c>
      <c r="F30" s="158" t="str">
        <f>IF('Frais réels'!F29="","",'Frais réels'!F29)</f>
        <v/>
      </c>
      <c r="G30" s="158" t="str">
        <f>IF('Frais réels'!G29="","",'Frais réels'!$G29)</f>
        <v/>
      </c>
      <c r="H30" s="177" t="str">
        <f>IF('Frais réels'!H29="","",'Frais réels'!$H29)</f>
        <v/>
      </c>
      <c r="I30" s="117"/>
      <c r="J30" s="259" t="str">
        <f t="shared" si="1"/>
        <v/>
      </c>
      <c r="K30" s="264" t="str">
        <f t="shared" si="4"/>
        <v/>
      </c>
      <c r="L30" s="185" t="str">
        <f t="shared" si="0"/>
        <v/>
      </c>
      <c r="M30" s="266" t="str">
        <f t="shared" si="2"/>
        <v/>
      </c>
      <c r="N30" s="262" t="str">
        <f t="shared" si="3"/>
        <v/>
      </c>
      <c r="O30" s="119"/>
    </row>
    <row r="31" spans="1:15" ht="20.100000000000001" customHeight="1" x14ac:dyDescent="0.25">
      <c r="A31" s="162">
        <v>25</v>
      </c>
      <c r="B31" s="268" t="str">
        <f>IF('Frais réels'!B30="","",'Frais réels'!$B30)</f>
        <v/>
      </c>
      <c r="C31" s="268" t="str">
        <f>IF('Frais réels'!C30="","",'Frais réels'!$D30)</f>
        <v/>
      </c>
      <c r="D31" s="268" t="str">
        <f>IF('Frais réels'!D30="","",'Frais réels'!$D30)</f>
        <v/>
      </c>
      <c r="E31" s="158" t="str">
        <f>IF('Frais réels'!E30="","",'Frais réels'!$E30)</f>
        <v/>
      </c>
      <c r="F31" s="158" t="str">
        <f>IF('Frais réels'!F30="","",'Frais réels'!F30)</f>
        <v/>
      </c>
      <c r="G31" s="158" t="str">
        <f>IF('Frais réels'!G30="","",'Frais réels'!$G30)</f>
        <v/>
      </c>
      <c r="H31" s="177" t="str">
        <f>IF('Frais réels'!H30="","",'Frais réels'!$H30)</f>
        <v/>
      </c>
      <c r="I31" s="117"/>
      <c r="J31" s="259" t="str">
        <f t="shared" si="1"/>
        <v/>
      </c>
      <c r="K31" s="264" t="str">
        <f t="shared" si="4"/>
        <v/>
      </c>
      <c r="L31" s="185" t="str">
        <f t="shared" si="0"/>
        <v/>
      </c>
      <c r="M31" s="266" t="str">
        <f t="shared" si="2"/>
        <v/>
      </c>
      <c r="N31" s="262" t="str">
        <f t="shared" si="3"/>
        <v/>
      </c>
      <c r="O31" s="119"/>
    </row>
    <row r="32" spans="1:15" ht="20.100000000000001" customHeight="1" x14ac:dyDescent="0.25">
      <c r="A32" s="162">
        <v>26</v>
      </c>
      <c r="B32" s="268" t="str">
        <f>IF('Frais réels'!B31="","",'Frais réels'!$B31)</f>
        <v/>
      </c>
      <c r="C32" s="268" t="str">
        <f>IF('Frais réels'!C31="","",'Frais réels'!$D31)</f>
        <v/>
      </c>
      <c r="D32" s="268" t="str">
        <f>IF('Frais réels'!D31="","",'Frais réels'!$D31)</f>
        <v/>
      </c>
      <c r="E32" s="158" t="str">
        <f>IF('Frais réels'!E31="","",'Frais réels'!$E31)</f>
        <v/>
      </c>
      <c r="F32" s="158" t="str">
        <f>IF('Frais réels'!F31="","",'Frais réels'!F31)</f>
        <v/>
      </c>
      <c r="G32" s="158" t="str">
        <f>IF('Frais réels'!G31="","",'Frais réels'!$G31)</f>
        <v/>
      </c>
      <c r="H32" s="177" t="str">
        <f>IF('Frais réels'!H31="","",'Frais réels'!$H31)</f>
        <v/>
      </c>
      <c r="I32" s="117"/>
      <c r="J32" s="259" t="str">
        <f t="shared" si="1"/>
        <v/>
      </c>
      <c r="K32" s="264" t="str">
        <f t="shared" si="4"/>
        <v/>
      </c>
      <c r="L32" s="185" t="str">
        <f t="shared" si="0"/>
        <v/>
      </c>
      <c r="M32" s="266" t="str">
        <f t="shared" si="2"/>
        <v/>
      </c>
      <c r="N32" s="262" t="str">
        <f t="shared" si="3"/>
        <v/>
      </c>
      <c r="O32" s="119"/>
    </row>
    <row r="33" spans="1:15" ht="20.100000000000001" customHeight="1" x14ac:dyDescent="0.25">
      <c r="A33" s="162">
        <v>27</v>
      </c>
      <c r="B33" s="268" t="str">
        <f>IF('Frais réels'!B32="","",'Frais réels'!$B32)</f>
        <v/>
      </c>
      <c r="C33" s="268" t="str">
        <f>IF('Frais réels'!C32="","",'Frais réels'!$D32)</f>
        <v/>
      </c>
      <c r="D33" s="268" t="str">
        <f>IF('Frais réels'!D32="","",'Frais réels'!$D32)</f>
        <v/>
      </c>
      <c r="E33" s="158" t="str">
        <f>IF('Frais réels'!E32="","",'Frais réels'!$E32)</f>
        <v/>
      </c>
      <c r="F33" s="158" t="str">
        <f>IF('Frais réels'!F32="","",'Frais réels'!F32)</f>
        <v/>
      </c>
      <c r="G33" s="158" t="str">
        <f>IF('Frais réels'!G32="","",'Frais réels'!$G32)</f>
        <v/>
      </c>
      <c r="H33" s="177" t="str">
        <f>IF('Frais réels'!H32="","",'Frais réels'!$H32)</f>
        <v/>
      </c>
      <c r="I33" s="117"/>
      <c r="J33" s="259" t="str">
        <f t="shared" si="1"/>
        <v/>
      </c>
      <c r="K33" s="264" t="str">
        <f t="shared" si="4"/>
        <v/>
      </c>
      <c r="L33" s="185" t="str">
        <f t="shared" si="0"/>
        <v/>
      </c>
      <c r="M33" s="266" t="str">
        <f t="shared" si="2"/>
        <v/>
      </c>
      <c r="N33" s="262" t="str">
        <f t="shared" si="3"/>
        <v/>
      </c>
      <c r="O33" s="119"/>
    </row>
    <row r="34" spans="1:15" ht="20.100000000000001" customHeight="1" x14ac:dyDescent="0.25">
      <c r="A34" s="162">
        <v>28</v>
      </c>
      <c r="B34" s="268" t="str">
        <f>IF('Frais réels'!B33="","",'Frais réels'!$B33)</f>
        <v/>
      </c>
      <c r="C34" s="268" t="str">
        <f>IF('Frais réels'!C33="","",'Frais réels'!$D33)</f>
        <v/>
      </c>
      <c r="D34" s="268" t="str">
        <f>IF('Frais réels'!D33="","",'Frais réels'!$D33)</f>
        <v/>
      </c>
      <c r="E34" s="158" t="str">
        <f>IF('Frais réels'!E33="","",'Frais réels'!$E33)</f>
        <v/>
      </c>
      <c r="F34" s="158" t="str">
        <f>IF('Frais réels'!F33="","",'Frais réels'!F33)</f>
        <v/>
      </c>
      <c r="G34" s="158" t="str">
        <f>IF('Frais réels'!G33="","",'Frais réels'!$G33)</f>
        <v/>
      </c>
      <c r="H34" s="177" t="str">
        <f>IF('Frais réels'!H33="","",'Frais réels'!$H33)</f>
        <v/>
      </c>
      <c r="I34" s="117"/>
      <c r="J34" s="259" t="str">
        <f t="shared" si="1"/>
        <v/>
      </c>
      <c r="K34" s="264" t="str">
        <f t="shared" si="4"/>
        <v/>
      </c>
      <c r="L34" s="185" t="str">
        <f t="shared" si="0"/>
        <v/>
      </c>
      <c r="M34" s="266" t="str">
        <f t="shared" si="2"/>
        <v/>
      </c>
      <c r="N34" s="262" t="str">
        <f t="shared" si="3"/>
        <v/>
      </c>
      <c r="O34" s="119"/>
    </row>
    <row r="35" spans="1:15" ht="20.100000000000001" customHeight="1" x14ac:dyDescent="0.25">
      <c r="A35" s="162">
        <v>29</v>
      </c>
      <c r="B35" s="268" t="str">
        <f>IF('Frais réels'!B34="","",'Frais réels'!$B34)</f>
        <v/>
      </c>
      <c r="C35" s="268" t="str">
        <f>IF('Frais réels'!C34="","",'Frais réels'!$D34)</f>
        <v/>
      </c>
      <c r="D35" s="268" t="str">
        <f>IF('Frais réels'!D34="","",'Frais réels'!$D34)</f>
        <v/>
      </c>
      <c r="E35" s="158" t="str">
        <f>IF('Frais réels'!E34="","",'Frais réels'!$E34)</f>
        <v/>
      </c>
      <c r="F35" s="158" t="str">
        <f>IF('Frais réels'!F34="","",'Frais réels'!F34)</f>
        <v/>
      </c>
      <c r="G35" s="158" t="str">
        <f>IF('Frais réels'!G34="","",'Frais réels'!$G34)</f>
        <v/>
      </c>
      <c r="H35" s="177" t="str">
        <f>IF('Frais réels'!H34="","",'Frais réels'!$H34)</f>
        <v/>
      </c>
      <c r="I35" s="117"/>
      <c r="J35" s="259" t="str">
        <f t="shared" si="1"/>
        <v/>
      </c>
      <c r="K35" s="264" t="str">
        <f t="shared" si="4"/>
        <v/>
      </c>
      <c r="L35" s="185" t="str">
        <f t="shared" si="0"/>
        <v/>
      </c>
      <c r="M35" s="266" t="str">
        <f t="shared" si="2"/>
        <v/>
      </c>
      <c r="N35" s="262" t="str">
        <f t="shared" si="3"/>
        <v/>
      </c>
      <c r="O35" s="119"/>
    </row>
    <row r="36" spans="1:15" ht="20.100000000000001" customHeight="1" x14ac:dyDescent="0.25">
      <c r="A36" s="162">
        <v>30</v>
      </c>
      <c r="B36" s="268" t="str">
        <f>IF('Frais réels'!B35="","",'Frais réels'!$B35)</f>
        <v/>
      </c>
      <c r="C36" s="268" t="str">
        <f>IF('Frais réels'!C35="","",'Frais réels'!$D35)</f>
        <v/>
      </c>
      <c r="D36" s="268" t="str">
        <f>IF('Frais réels'!D35="","",'Frais réels'!$D35)</f>
        <v/>
      </c>
      <c r="E36" s="158" t="str">
        <f>IF('Frais réels'!E35="","",'Frais réels'!$E35)</f>
        <v/>
      </c>
      <c r="F36" s="158" t="str">
        <f>IF('Frais réels'!F35="","",'Frais réels'!F35)</f>
        <v/>
      </c>
      <c r="G36" s="158" t="str">
        <f>IF('Frais réels'!G35="","",'Frais réels'!$G35)</f>
        <v/>
      </c>
      <c r="H36" s="177" t="str">
        <f>IF('Frais réels'!H35="","",'Frais réels'!$H35)</f>
        <v/>
      </c>
      <c r="I36" s="117"/>
      <c r="J36" s="259" t="str">
        <f t="shared" si="1"/>
        <v/>
      </c>
      <c r="K36" s="264" t="str">
        <f t="shared" si="4"/>
        <v/>
      </c>
      <c r="L36" s="185" t="str">
        <f t="shared" si="0"/>
        <v/>
      </c>
      <c r="M36" s="266" t="str">
        <f t="shared" si="2"/>
        <v/>
      </c>
      <c r="N36" s="262" t="str">
        <f t="shared" si="3"/>
        <v/>
      </c>
      <c r="O36" s="119"/>
    </row>
    <row r="37" spans="1:15" ht="20.100000000000001" customHeight="1" x14ac:dyDescent="0.25">
      <c r="A37" s="162">
        <v>31</v>
      </c>
      <c r="B37" s="268" t="str">
        <f>IF('Frais réels'!B36="","",'Frais réels'!$B36)</f>
        <v/>
      </c>
      <c r="C37" s="268" t="str">
        <f>IF('Frais réels'!C36="","",'Frais réels'!$D36)</f>
        <v/>
      </c>
      <c r="D37" s="268" t="str">
        <f>IF('Frais réels'!D36="","",'Frais réels'!$D36)</f>
        <v/>
      </c>
      <c r="E37" s="158" t="str">
        <f>IF('Frais réels'!E36="","",'Frais réels'!$E36)</f>
        <v/>
      </c>
      <c r="F37" s="158" t="str">
        <f>IF('Frais réels'!F36="","",'Frais réels'!F36)</f>
        <v/>
      </c>
      <c r="G37" s="158" t="str">
        <f>IF('Frais réels'!G36="","",'Frais réels'!$G36)</f>
        <v/>
      </c>
      <c r="H37" s="177" t="str">
        <f>IF('Frais réels'!H36="","",'Frais réels'!$H36)</f>
        <v/>
      </c>
      <c r="I37" s="117"/>
      <c r="J37" s="259" t="str">
        <f t="shared" si="1"/>
        <v/>
      </c>
      <c r="K37" s="264" t="str">
        <f t="shared" si="4"/>
        <v/>
      </c>
      <c r="L37" s="185" t="str">
        <f t="shared" si="0"/>
        <v/>
      </c>
      <c r="M37" s="266" t="str">
        <f t="shared" si="2"/>
        <v/>
      </c>
      <c r="N37" s="262" t="str">
        <f t="shared" si="3"/>
        <v/>
      </c>
      <c r="O37" s="119"/>
    </row>
    <row r="38" spans="1:15" ht="20.100000000000001" customHeight="1" x14ac:dyDescent="0.25">
      <c r="A38" s="162">
        <v>32</v>
      </c>
      <c r="B38" s="268" t="str">
        <f>IF('Frais réels'!B37="","",'Frais réels'!$B37)</f>
        <v/>
      </c>
      <c r="C38" s="268" t="str">
        <f>IF('Frais réels'!C37="","",'Frais réels'!$D37)</f>
        <v/>
      </c>
      <c r="D38" s="268" t="str">
        <f>IF('Frais réels'!D37="","",'Frais réels'!$D37)</f>
        <v/>
      </c>
      <c r="E38" s="158" t="str">
        <f>IF('Frais réels'!E37="","",'Frais réels'!$E37)</f>
        <v/>
      </c>
      <c r="F38" s="158" t="str">
        <f>IF('Frais réels'!F37="","",'Frais réels'!F37)</f>
        <v/>
      </c>
      <c r="G38" s="158" t="str">
        <f>IF('Frais réels'!G37="","",'Frais réels'!$G37)</f>
        <v/>
      </c>
      <c r="H38" s="177" t="str">
        <f>IF('Frais réels'!H37="","",'Frais réels'!$H37)</f>
        <v/>
      </c>
      <c r="I38" s="117"/>
      <c r="J38" s="259" t="str">
        <f t="shared" si="1"/>
        <v/>
      </c>
      <c r="K38" s="264" t="str">
        <f t="shared" si="4"/>
        <v/>
      </c>
      <c r="L38" s="185" t="str">
        <f t="shared" si="0"/>
        <v/>
      </c>
      <c r="M38" s="266" t="str">
        <f t="shared" si="2"/>
        <v/>
      </c>
      <c r="N38" s="262" t="str">
        <f t="shared" si="3"/>
        <v/>
      </c>
      <c r="O38" s="119"/>
    </row>
    <row r="39" spans="1:15" ht="20.100000000000001" customHeight="1" x14ac:dyDescent="0.25">
      <c r="A39" s="162">
        <v>33</v>
      </c>
      <c r="B39" s="268" t="str">
        <f>IF('Frais réels'!B38="","",'Frais réels'!$B38)</f>
        <v/>
      </c>
      <c r="C39" s="268" t="str">
        <f>IF('Frais réels'!C38="","",'Frais réels'!$D38)</f>
        <v/>
      </c>
      <c r="D39" s="268" t="str">
        <f>IF('Frais réels'!D38="","",'Frais réels'!$D38)</f>
        <v/>
      </c>
      <c r="E39" s="158" t="str">
        <f>IF('Frais réels'!E38="","",'Frais réels'!$E38)</f>
        <v/>
      </c>
      <c r="F39" s="158" t="str">
        <f>IF('Frais réels'!F38="","",'Frais réels'!F38)</f>
        <v/>
      </c>
      <c r="G39" s="158" t="str">
        <f>IF('Frais réels'!G38="","",'Frais réels'!$G38)</f>
        <v/>
      </c>
      <c r="H39" s="177" t="str">
        <f>IF('Frais réels'!H38="","",'Frais réels'!$H38)</f>
        <v/>
      </c>
      <c r="I39" s="117"/>
      <c r="J39" s="259" t="str">
        <f t="shared" si="1"/>
        <v/>
      </c>
      <c r="K39" s="264" t="str">
        <f t="shared" si="4"/>
        <v/>
      </c>
      <c r="L39" s="185" t="str">
        <f t="shared" si="0"/>
        <v/>
      </c>
      <c r="M39" s="266" t="str">
        <f t="shared" si="2"/>
        <v/>
      </c>
      <c r="N39" s="262" t="str">
        <f t="shared" si="3"/>
        <v/>
      </c>
      <c r="O39" s="119"/>
    </row>
    <row r="40" spans="1:15" ht="20.100000000000001" customHeight="1" x14ac:dyDescent="0.25">
      <c r="A40" s="162">
        <v>34</v>
      </c>
      <c r="B40" s="268" t="str">
        <f>IF('Frais réels'!B39="","",'Frais réels'!$B39)</f>
        <v/>
      </c>
      <c r="C40" s="268" t="str">
        <f>IF('Frais réels'!C39="","",'Frais réels'!$D39)</f>
        <v/>
      </c>
      <c r="D40" s="268" t="str">
        <f>IF('Frais réels'!D39="","",'Frais réels'!$D39)</f>
        <v/>
      </c>
      <c r="E40" s="158" t="str">
        <f>IF('Frais réels'!E39="","",'Frais réels'!$E39)</f>
        <v/>
      </c>
      <c r="F40" s="158" t="str">
        <f>IF('Frais réels'!F39="","",'Frais réels'!F39)</f>
        <v/>
      </c>
      <c r="G40" s="158" t="str">
        <f>IF('Frais réels'!G39="","",'Frais réels'!$G39)</f>
        <v/>
      </c>
      <c r="H40" s="177" t="str">
        <f>IF('Frais réels'!H39="","",'Frais réels'!$H39)</f>
        <v/>
      </c>
      <c r="I40" s="117"/>
      <c r="J40" s="259" t="str">
        <f t="shared" si="1"/>
        <v/>
      </c>
      <c r="K40" s="264" t="str">
        <f t="shared" si="4"/>
        <v/>
      </c>
      <c r="L40" s="185" t="str">
        <f t="shared" si="0"/>
        <v/>
      </c>
      <c r="M40" s="266" t="str">
        <f t="shared" si="2"/>
        <v/>
      </c>
      <c r="N40" s="262" t="str">
        <f t="shared" si="3"/>
        <v/>
      </c>
      <c r="O40" s="119"/>
    </row>
    <row r="41" spans="1:15" ht="20.100000000000001" customHeight="1" x14ac:dyDescent="0.25">
      <c r="A41" s="162">
        <v>35</v>
      </c>
      <c r="B41" s="268" t="str">
        <f>IF('Frais réels'!B40="","",'Frais réels'!$B40)</f>
        <v/>
      </c>
      <c r="C41" s="268" t="str">
        <f>IF('Frais réels'!C40="","",'Frais réels'!$D40)</f>
        <v/>
      </c>
      <c r="D41" s="268" t="str">
        <f>IF('Frais réels'!D40="","",'Frais réels'!$D40)</f>
        <v/>
      </c>
      <c r="E41" s="158" t="str">
        <f>IF('Frais réels'!E40="","",'Frais réels'!$E40)</f>
        <v/>
      </c>
      <c r="F41" s="158" t="str">
        <f>IF('Frais réels'!F40="","",'Frais réels'!F40)</f>
        <v/>
      </c>
      <c r="G41" s="158" t="str">
        <f>IF('Frais réels'!G40="","",'Frais réels'!$G40)</f>
        <v/>
      </c>
      <c r="H41" s="177" t="str">
        <f>IF('Frais réels'!H40="","",'Frais réels'!$H40)</f>
        <v/>
      </c>
      <c r="I41" s="117"/>
      <c r="J41" s="259" t="str">
        <f t="shared" si="1"/>
        <v/>
      </c>
      <c r="K41" s="264" t="str">
        <f t="shared" si="4"/>
        <v/>
      </c>
      <c r="L41" s="185" t="str">
        <f t="shared" si="0"/>
        <v/>
      </c>
      <c r="M41" s="266" t="str">
        <f t="shared" si="2"/>
        <v/>
      </c>
      <c r="N41" s="262" t="str">
        <f t="shared" si="3"/>
        <v/>
      </c>
      <c r="O41" s="119"/>
    </row>
    <row r="42" spans="1:15" ht="20.100000000000001" customHeight="1" x14ac:dyDescent="0.25">
      <c r="A42" s="162">
        <v>36</v>
      </c>
      <c r="B42" s="268" t="str">
        <f>IF('Frais réels'!B41="","",'Frais réels'!$B41)</f>
        <v/>
      </c>
      <c r="C42" s="268" t="str">
        <f>IF('Frais réels'!C41="","",'Frais réels'!$D41)</f>
        <v/>
      </c>
      <c r="D42" s="268" t="str">
        <f>IF('Frais réels'!D41="","",'Frais réels'!$D41)</f>
        <v/>
      </c>
      <c r="E42" s="158" t="str">
        <f>IF('Frais réels'!E41="","",'Frais réels'!$E41)</f>
        <v/>
      </c>
      <c r="F42" s="158" t="str">
        <f>IF('Frais réels'!F41="","",'Frais réels'!F41)</f>
        <v/>
      </c>
      <c r="G42" s="158" t="str">
        <f>IF('Frais réels'!G41="","",'Frais réels'!$G41)</f>
        <v/>
      </c>
      <c r="H42" s="177" t="str">
        <f>IF('Frais réels'!H41="","",'Frais réels'!$H41)</f>
        <v/>
      </c>
      <c r="I42" s="117"/>
      <c r="J42" s="259" t="str">
        <f t="shared" si="1"/>
        <v/>
      </c>
      <c r="K42" s="264" t="str">
        <f t="shared" si="4"/>
        <v/>
      </c>
      <c r="L42" s="185" t="str">
        <f t="shared" si="0"/>
        <v/>
      </c>
      <c r="M42" s="266" t="str">
        <f t="shared" si="2"/>
        <v/>
      </c>
      <c r="N42" s="262" t="str">
        <f t="shared" si="3"/>
        <v/>
      </c>
      <c r="O42" s="119"/>
    </row>
    <row r="43" spans="1:15" ht="20.100000000000001" customHeight="1" x14ac:dyDescent="0.25">
      <c r="A43" s="162">
        <v>37</v>
      </c>
      <c r="B43" s="268" t="str">
        <f>IF('Frais réels'!B42="","",'Frais réels'!$B42)</f>
        <v/>
      </c>
      <c r="C43" s="268" t="str">
        <f>IF('Frais réels'!C42="","",'Frais réels'!$D42)</f>
        <v/>
      </c>
      <c r="D43" s="268" t="str">
        <f>IF('Frais réels'!D42="","",'Frais réels'!$D42)</f>
        <v/>
      </c>
      <c r="E43" s="158" t="str">
        <f>IF('Frais réels'!E42="","",'Frais réels'!$E42)</f>
        <v/>
      </c>
      <c r="F43" s="158" t="str">
        <f>IF('Frais réels'!F42="","",'Frais réels'!F42)</f>
        <v/>
      </c>
      <c r="G43" s="158" t="str">
        <f>IF('Frais réels'!G42="","",'Frais réels'!$G42)</f>
        <v/>
      </c>
      <c r="H43" s="177" t="str">
        <f>IF('Frais réels'!H42="","",'Frais réels'!$H42)</f>
        <v/>
      </c>
      <c r="I43" s="117"/>
      <c r="J43" s="259" t="str">
        <f t="shared" si="1"/>
        <v/>
      </c>
      <c r="K43" s="264" t="str">
        <f t="shared" si="4"/>
        <v/>
      </c>
      <c r="L43" s="185" t="str">
        <f t="shared" si="0"/>
        <v/>
      </c>
      <c r="M43" s="266" t="str">
        <f t="shared" si="2"/>
        <v/>
      </c>
      <c r="N43" s="262" t="str">
        <f t="shared" si="3"/>
        <v/>
      </c>
      <c r="O43" s="119"/>
    </row>
    <row r="44" spans="1:15" ht="20.100000000000001" customHeight="1" x14ac:dyDescent="0.25">
      <c r="A44" s="162">
        <v>38</v>
      </c>
      <c r="B44" s="268" t="str">
        <f>IF('Frais réels'!B43="","",'Frais réels'!$B43)</f>
        <v/>
      </c>
      <c r="C44" s="268" t="str">
        <f>IF('Frais réels'!C43="","",'Frais réels'!$D43)</f>
        <v/>
      </c>
      <c r="D44" s="268" t="str">
        <f>IF('Frais réels'!D43="","",'Frais réels'!$D43)</f>
        <v/>
      </c>
      <c r="E44" s="158" t="str">
        <f>IF('Frais réels'!E43="","",'Frais réels'!$E43)</f>
        <v/>
      </c>
      <c r="F44" s="158" t="str">
        <f>IF('Frais réels'!F43="","",'Frais réels'!F43)</f>
        <v/>
      </c>
      <c r="G44" s="158" t="str">
        <f>IF('Frais réels'!G43="","",'Frais réels'!$G43)</f>
        <v/>
      </c>
      <c r="H44" s="177" t="str">
        <f>IF('Frais réels'!H43="","",'Frais réels'!$H43)</f>
        <v/>
      </c>
      <c r="I44" s="117"/>
      <c r="J44" s="259" t="str">
        <f t="shared" si="1"/>
        <v/>
      </c>
      <c r="K44" s="264" t="str">
        <f t="shared" si="4"/>
        <v/>
      </c>
      <c r="L44" s="185" t="str">
        <f t="shared" si="0"/>
        <v/>
      </c>
      <c r="M44" s="266" t="str">
        <f t="shared" si="2"/>
        <v/>
      </c>
      <c r="N44" s="262" t="str">
        <f t="shared" si="3"/>
        <v/>
      </c>
      <c r="O44" s="119"/>
    </row>
    <row r="45" spans="1:15" ht="20.100000000000001" customHeight="1" x14ac:dyDescent="0.25">
      <c r="A45" s="162">
        <v>39</v>
      </c>
      <c r="B45" s="268" t="str">
        <f>IF('Frais réels'!B44="","",'Frais réels'!$B44)</f>
        <v/>
      </c>
      <c r="C45" s="268" t="str">
        <f>IF('Frais réels'!C44="","",'Frais réels'!$D44)</f>
        <v/>
      </c>
      <c r="D45" s="268" t="str">
        <f>IF('Frais réels'!D44="","",'Frais réels'!$D44)</f>
        <v/>
      </c>
      <c r="E45" s="158" t="str">
        <f>IF('Frais réels'!E44="","",'Frais réels'!$E44)</f>
        <v/>
      </c>
      <c r="F45" s="158" t="str">
        <f>IF('Frais réels'!F44="","",'Frais réels'!F44)</f>
        <v/>
      </c>
      <c r="G45" s="158" t="str">
        <f>IF('Frais réels'!G44="","",'Frais réels'!$G44)</f>
        <v/>
      </c>
      <c r="H45" s="177" t="str">
        <f>IF('Frais réels'!H44="","",'Frais réels'!$H44)</f>
        <v/>
      </c>
      <c r="I45" s="117"/>
      <c r="J45" s="259" t="str">
        <f t="shared" si="1"/>
        <v/>
      </c>
      <c r="K45" s="264" t="str">
        <f t="shared" si="4"/>
        <v/>
      </c>
      <c r="L45" s="185" t="str">
        <f t="shared" si="0"/>
        <v/>
      </c>
      <c r="M45" s="266" t="str">
        <f t="shared" si="2"/>
        <v/>
      </c>
      <c r="N45" s="262" t="str">
        <f t="shared" si="3"/>
        <v/>
      </c>
      <c r="O45" s="119"/>
    </row>
    <row r="46" spans="1:15" ht="20.100000000000001" customHeight="1" x14ac:dyDescent="0.25">
      <c r="A46" s="162">
        <v>40</v>
      </c>
      <c r="B46" s="268" t="str">
        <f>IF('Frais réels'!B45="","",'Frais réels'!$B45)</f>
        <v/>
      </c>
      <c r="C46" s="268" t="str">
        <f>IF('Frais réels'!C45="","",'Frais réels'!$D45)</f>
        <v/>
      </c>
      <c r="D46" s="268" t="str">
        <f>IF('Frais réels'!D45="","",'Frais réels'!$D45)</f>
        <v/>
      </c>
      <c r="E46" s="158" t="str">
        <f>IF('Frais réels'!E45="","",'Frais réels'!$E45)</f>
        <v/>
      </c>
      <c r="F46" s="158" t="str">
        <f>IF('Frais réels'!F45="","",'Frais réels'!F45)</f>
        <v/>
      </c>
      <c r="G46" s="158" t="str">
        <f>IF('Frais réels'!G45="","",'Frais réels'!$G45)</f>
        <v/>
      </c>
      <c r="H46" s="177" t="str">
        <f>IF('Frais réels'!H45="","",'Frais réels'!$H45)</f>
        <v/>
      </c>
      <c r="I46" s="117"/>
      <c r="J46" s="259" t="str">
        <f t="shared" si="1"/>
        <v/>
      </c>
      <c r="K46" s="264" t="str">
        <f t="shared" si="4"/>
        <v/>
      </c>
      <c r="L46" s="185" t="str">
        <f t="shared" si="0"/>
        <v/>
      </c>
      <c r="M46" s="266" t="str">
        <f t="shared" si="2"/>
        <v/>
      </c>
      <c r="N46" s="262" t="str">
        <f t="shared" si="3"/>
        <v/>
      </c>
      <c r="O46" s="119"/>
    </row>
    <row r="47" spans="1:15" ht="20.100000000000001" customHeight="1" x14ac:dyDescent="0.25">
      <c r="A47" s="162">
        <v>41</v>
      </c>
      <c r="B47" s="268" t="str">
        <f>IF('Frais réels'!B46="","",'Frais réels'!$B46)</f>
        <v/>
      </c>
      <c r="C47" s="268" t="str">
        <f>IF('Frais réels'!C46="","",'Frais réels'!$D46)</f>
        <v/>
      </c>
      <c r="D47" s="268" t="str">
        <f>IF('Frais réels'!D46="","",'Frais réels'!$D46)</f>
        <v/>
      </c>
      <c r="E47" s="158" t="str">
        <f>IF('Frais réels'!E46="","",'Frais réels'!$E46)</f>
        <v/>
      </c>
      <c r="F47" s="158" t="str">
        <f>IF('Frais réels'!F46="","",'Frais réels'!F46)</f>
        <v/>
      </c>
      <c r="G47" s="158" t="str">
        <f>IF('Frais réels'!G46="","",'Frais réels'!$G46)</f>
        <v/>
      </c>
      <c r="H47" s="177" t="str">
        <f>IF('Frais réels'!H46="","",'Frais réels'!$H46)</f>
        <v/>
      </c>
      <c r="I47" s="117"/>
      <c r="J47" s="259" t="str">
        <f t="shared" si="1"/>
        <v/>
      </c>
      <c r="K47" s="264" t="str">
        <f t="shared" si="4"/>
        <v/>
      </c>
      <c r="L47" s="185" t="str">
        <f t="shared" si="0"/>
        <v/>
      </c>
      <c r="M47" s="266" t="str">
        <f t="shared" si="2"/>
        <v/>
      </c>
      <c r="N47" s="262" t="str">
        <f t="shared" si="3"/>
        <v/>
      </c>
      <c r="O47" s="119"/>
    </row>
    <row r="48" spans="1:15" ht="20.100000000000001" customHeight="1" x14ac:dyDescent="0.25">
      <c r="A48" s="162">
        <v>42</v>
      </c>
      <c r="B48" s="268" t="str">
        <f>IF('Frais réels'!B47="","",'Frais réels'!$B47)</f>
        <v/>
      </c>
      <c r="C48" s="268" t="str">
        <f>IF('Frais réels'!C47="","",'Frais réels'!$D47)</f>
        <v/>
      </c>
      <c r="D48" s="268" t="str">
        <f>IF('Frais réels'!D47="","",'Frais réels'!$D47)</f>
        <v/>
      </c>
      <c r="E48" s="158" t="str">
        <f>IF('Frais réels'!E47="","",'Frais réels'!$E47)</f>
        <v/>
      </c>
      <c r="F48" s="158" t="str">
        <f>IF('Frais réels'!F47="","",'Frais réels'!F47)</f>
        <v/>
      </c>
      <c r="G48" s="158" t="str">
        <f>IF('Frais réels'!G47="","",'Frais réels'!$G47)</f>
        <v/>
      </c>
      <c r="H48" s="177" t="str">
        <f>IF('Frais réels'!H47="","",'Frais réels'!$H47)</f>
        <v/>
      </c>
      <c r="I48" s="117"/>
      <c r="J48" s="259" t="str">
        <f t="shared" si="1"/>
        <v/>
      </c>
      <c r="K48" s="264" t="str">
        <f t="shared" si="4"/>
        <v/>
      </c>
      <c r="L48" s="185" t="str">
        <f t="shared" si="0"/>
        <v/>
      </c>
      <c r="M48" s="266" t="str">
        <f t="shared" si="2"/>
        <v/>
      </c>
      <c r="N48" s="262" t="str">
        <f t="shared" si="3"/>
        <v/>
      </c>
      <c r="O48" s="119"/>
    </row>
    <row r="49" spans="1:15" ht="20.100000000000001" customHeight="1" x14ac:dyDescent="0.25">
      <c r="A49" s="162">
        <v>43</v>
      </c>
      <c r="B49" s="268" t="str">
        <f>IF('Frais réels'!B48="","",'Frais réels'!$B48)</f>
        <v/>
      </c>
      <c r="C49" s="268" t="str">
        <f>IF('Frais réels'!C48="","",'Frais réels'!$D48)</f>
        <v/>
      </c>
      <c r="D49" s="268" t="str">
        <f>IF('Frais réels'!D48="","",'Frais réels'!$D48)</f>
        <v/>
      </c>
      <c r="E49" s="158" t="str">
        <f>IF('Frais réels'!E48="","",'Frais réels'!$E48)</f>
        <v/>
      </c>
      <c r="F49" s="158" t="str">
        <f>IF('Frais réels'!F48="","",'Frais réels'!F48)</f>
        <v/>
      </c>
      <c r="G49" s="158" t="str">
        <f>IF('Frais réels'!G48="","",'Frais réels'!$G48)</f>
        <v/>
      </c>
      <c r="H49" s="177" t="str">
        <f>IF('Frais réels'!H48="","",'Frais réels'!$H48)</f>
        <v/>
      </c>
      <c r="I49" s="117"/>
      <c r="J49" s="259" t="str">
        <f t="shared" si="1"/>
        <v/>
      </c>
      <c r="K49" s="264" t="str">
        <f t="shared" si="4"/>
        <v/>
      </c>
      <c r="L49" s="185" t="str">
        <f t="shared" si="0"/>
        <v/>
      </c>
      <c r="M49" s="266" t="str">
        <f t="shared" si="2"/>
        <v/>
      </c>
      <c r="N49" s="262" t="str">
        <f t="shared" si="3"/>
        <v/>
      </c>
      <c r="O49" s="119"/>
    </row>
    <row r="50" spans="1:15" ht="20.100000000000001" customHeight="1" x14ac:dyDescent="0.25">
      <c r="A50" s="162">
        <v>44</v>
      </c>
      <c r="B50" s="268" t="str">
        <f>IF('Frais réels'!B49="","",'Frais réels'!$B49)</f>
        <v/>
      </c>
      <c r="C50" s="268" t="str">
        <f>IF('Frais réels'!C49="","",'Frais réels'!$D49)</f>
        <v/>
      </c>
      <c r="D50" s="268" t="str">
        <f>IF('Frais réels'!D49="","",'Frais réels'!$D49)</f>
        <v/>
      </c>
      <c r="E50" s="158" t="str">
        <f>IF('Frais réels'!E49="","",'Frais réels'!$E49)</f>
        <v/>
      </c>
      <c r="F50" s="158" t="str">
        <f>IF('Frais réels'!F49="","",'Frais réels'!F49)</f>
        <v/>
      </c>
      <c r="G50" s="158" t="str">
        <f>IF('Frais réels'!G49="","",'Frais réels'!$G49)</f>
        <v/>
      </c>
      <c r="H50" s="177" t="str">
        <f>IF('Frais réels'!H49="","",'Frais réels'!$H49)</f>
        <v/>
      </c>
      <c r="I50" s="117"/>
      <c r="J50" s="259" t="str">
        <f t="shared" si="1"/>
        <v/>
      </c>
      <c r="K50" s="264" t="str">
        <f t="shared" si="4"/>
        <v/>
      </c>
      <c r="L50" s="185" t="str">
        <f t="shared" si="0"/>
        <v/>
      </c>
      <c r="M50" s="266" t="str">
        <f t="shared" si="2"/>
        <v/>
      </c>
      <c r="N50" s="262" t="str">
        <f t="shared" si="3"/>
        <v/>
      </c>
      <c r="O50" s="119"/>
    </row>
    <row r="51" spans="1:15" ht="20.100000000000001" customHeight="1" x14ac:dyDescent="0.25">
      <c r="A51" s="162">
        <v>45</v>
      </c>
      <c r="B51" s="268" t="str">
        <f>IF('Frais réels'!B50="","",'Frais réels'!$B50)</f>
        <v/>
      </c>
      <c r="C51" s="268" t="str">
        <f>IF('Frais réels'!C50="","",'Frais réels'!$D50)</f>
        <v/>
      </c>
      <c r="D51" s="268" t="str">
        <f>IF('Frais réels'!D50="","",'Frais réels'!$D50)</f>
        <v/>
      </c>
      <c r="E51" s="158" t="str">
        <f>IF('Frais réels'!E50="","",'Frais réels'!$E50)</f>
        <v/>
      </c>
      <c r="F51" s="158" t="str">
        <f>IF('Frais réels'!F50="","",'Frais réels'!F50)</f>
        <v/>
      </c>
      <c r="G51" s="158" t="str">
        <f>IF('Frais réels'!G50="","",'Frais réels'!$G50)</f>
        <v/>
      </c>
      <c r="H51" s="177" t="str">
        <f>IF('Frais réels'!H50="","",'Frais réels'!$H50)</f>
        <v/>
      </c>
      <c r="I51" s="117"/>
      <c r="J51" s="259" t="str">
        <f t="shared" si="1"/>
        <v/>
      </c>
      <c r="K51" s="264" t="str">
        <f t="shared" si="4"/>
        <v/>
      </c>
      <c r="L51" s="185" t="str">
        <f t="shared" si="0"/>
        <v/>
      </c>
      <c r="M51" s="266" t="str">
        <f t="shared" si="2"/>
        <v/>
      </c>
      <c r="N51" s="262" t="str">
        <f t="shared" si="3"/>
        <v/>
      </c>
      <c r="O51" s="119"/>
    </row>
    <row r="52" spans="1:15" ht="20.100000000000001" customHeight="1" x14ac:dyDescent="0.25">
      <c r="A52" s="162">
        <v>46</v>
      </c>
      <c r="B52" s="268" t="str">
        <f>IF('Frais réels'!B51="","",'Frais réels'!$B51)</f>
        <v/>
      </c>
      <c r="C52" s="268" t="str">
        <f>IF('Frais réels'!C51="","",'Frais réels'!$D51)</f>
        <v/>
      </c>
      <c r="D52" s="268" t="str">
        <f>IF('Frais réels'!D51="","",'Frais réels'!$D51)</f>
        <v/>
      </c>
      <c r="E52" s="158" t="str">
        <f>IF('Frais réels'!E51="","",'Frais réels'!$E51)</f>
        <v/>
      </c>
      <c r="F52" s="158" t="str">
        <f>IF('Frais réels'!F51="","",'Frais réels'!F51)</f>
        <v/>
      </c>
      <c r="G52" s="158" t="str">
        <f>IF('Frais réels'!G51="","",'Frais réels'!$G51)</f>
        <v/>
      </c>
      <c r="H52" s="177" t="str">
        <f>IF('Frais réels'!H51="","",'Frais réels'!$H51)</f>
        <v/>
      </c>
      <c r="I52" s="117"/>
      <c r="J52" s="259" t="str">
        <f t="shared" si="1"/>
        <v/>
      </c>
      <c r="K52" s="264" t="str">
        <f t="shared" si="4"/>
        <v/>
      </c>
      <c r="L52" s="185" t="str">
        <f t="shared" si="0"/>
        <v/>
      </c>
      <c r="M52" s="266" t="str">
        <f t="shared" si="2"/>
        <v/>
      </c>
      <c r="N52" s="262" t="str">
        <f t="shared" si="3"/>
        <v/>
      </c>
      <c r="O52" s="119"/>
    </row>
    <row r="53" spans="1:15" ht="20.100000000000001" customHeight="1" x14ac:dyDescent="0.25">
      <c r="A53" s="162">
        <v>47</v>
      </c>
      <c r="B53" s="268" t="str">
        <f>IF('Frais réels'!B52="","",'Frais réels'!$B52)</f>
        <v/>
      </c>
      <c r="C53" s="268" t="str">
        <f>IF('Frais réels'!C52="","",'Frais réels'!$D52)</f>
        <v/>
      </c>
      <c r="D53" s="268" t="str">
        <f>IF('Frais réels'!D52="","",'Frais réels'!$D52)</f>
        <v/>
      </c>
      <c r="E53" s="158" t="str">
        <f>IF('Frais réels'!E52="","",'Frais réels'!$E52)</f>
        <v/>
      </c>
      <c r="F53" s="158" t="str">
        <f>IF('Frais réels'!F52="","",'Frais réels'!F52)</f>
        <v/>
      </c>
      <c r="G53" s="158" t="str">
        <f>IF('Frais réels'!G52="","",'Frais réels'!$G52)</f>
        <v/>
      </c>
      <c r="H53" s="177" t="str">
        <f>IF('Frais réels'!H52="","",'Frais réels'!$H52)</f>
        <v/>
      </c>
      <c r="I53" s="117"/>
      <c r="J53" s="259" t="str">
        <f t="shared" si="1"/>
        <v/>
      </c>
      <c r="K53" s="264" t="str">
        <f t="shared" si="4"/>
        <v/>
      </c>
      <c r="L53" s="185" t="str">
        <f t="shared" si="0"/>
        <v/>
      </c>
      <c r="M53" s="266" t="str">
        <f t="shared" si="2"/>
        <v/>
      </c>
      <c r="N53" s="262" t="str">
        <f t="shared" si="3"/>
        <v/>
      </c>
      <c r="O53" s="119"/>
    </row>
    <row r="54" spans="1:15" ht="20.100000000000001" customHeight="1" x14ac:dyDescent="0.25">
      <c r="A54" s="162">
        <v>48</v>
      </c>
      <c r="B54" s="268" t="str">
        <f>IF('Frais réels'!B53="","",'Frais réels'!$B53)</f>
        <v/>
      </c>
      <c r="C54" s="268" t="str">
        <f>IF('Frais réels'!C53="","",'Frais réels'!$D53)</f>
        <v/>
      </c>
      <c r="D54" s="268" t="str">
        <f>IF('Frais réels'!D53="","",'Frais réels'!$D53)</f>
        <v/>
      </c>
      <c r="E54" s="158" t="str">
        <f>IF('Frais réels'!E53="","",'Frais réels'!$E53)</f>
        <v/>
      </c>
      <c r="F54" s="158" t="str">
        <f>IF('Frais réels'!F53="","",'Frais réels'!F53)</f>
        <v/>
      </c>
      <c r="G54" s="158" t="str">
        <f>IF('Frais réels'!G53="","",'Frais réels'!$G53)</f>
        <v/>
      </c>
      <c r="H54" s="177" t="str">
        <f>IF('Frais réels'!H53="","",'Frais réels'!$H53)</f>
        <v/>
      </c>
      <c r="I54" s="117"/>
      <c r="J54" s="259" t="str">
        <f t="shared" si="1"/>
        <v/>
      </c>
      <c r="K54" s="264" t="str">
        <f t="shared" si="4"/>
        <v/>
      </c>
      <c r="L54" s="185" t="str">
        <f t="shared" si="0"/>
        <v/>
      </c>
      <c r="M54" s="266" t="str">
        <f t="shared" si="2"/>
        <v/>
      </c>
      <c r="N54" s="262" t="str">
        <f t="shared" si="3"/>
        <v/>
      </c>
      <c r="O54" s="119"/>
    </row>
    <row r="55" spans="1:15" ht="20.100000000000001" customHeight="1" x14ac:dyDescent="0.25">
      <c r="A55" s="162">
        <v>49</v>
      </c>
      <c r="B55" s="268" t="str">
        <f>IF('Frais réels'!B54="","",'Frais réels'!$B54)</f>
        <v/>
      </c>
      <c r="C55" s="268" t="str">
        <f>IF('Frais réels'!C54="","",'Frais réels'!$D54)</f>
        <v/>
      </c>
      <c r="D55" s="268" t="str">
        <f>IF('Frais réels'!D54="","",'Frais réels'!$D54)</f>
        <v/>
      </c>
      <c r="E55" s="158" t="str">
        <f>IF('Frais réels'!E54="","",'Frais réels'!$E54)</f>
        <v/>
      </c>
      <c r="F55" s="158" t="str">
        <f>IF('Frais réels'!F54="","",'Frais réels'!F54)</f>
        <v/>
      </c>
      <c r="G55" s="158" t="str">
        <f>IF('Frais réels'!G54="","",'Frais réels'!$G54)</f>
        <v/>
      </c>
      <c r="H55" s="177" t="str">
        <f>IF('Frais réels'!H54="","",'Frais réels'!$H54)</f>
        <v/>
      </c>
      <c r="I55" s="117"/>
      <c r="J55" s="259" t="str">
        <f t="shared" si="1"/>
        <v/>
      </c>
      <c r="K55" s="264" t="str">
        <f t="shared" si="4"/>
        <v/>
      </c>
      <c r="L55" s="185" t="str">
        <f t="shared" si="0"/>
        <v/>
      </c>
      <c r="M55" s="266" t="str">
        <f t="shared" si="2"/>
        <v/>
      </c>
      <c r="N55" s="262" t="str">
        <f t="shared" si="3"/>
        <v/>
      </c>
      <c r="O55" s="119"/>
    </row>
    <row r="56" spans="1:15" ht="20.100000000000001" customHeight="1" x14ac:dyDescent="0.25">
      <c r="A56" s="162">
        <v>50</v>
      </c>
      <c r="B56" s="268" t="str">
        <f>IF('Frais réels'!B55="","",'Frais réels'!$B55)</f>
        <v/>
      </c>
      <c r="C56" s="268" t="str">
        <f>IF('Frais réels'!C55="","",'Frais réels'!$D55)</f>
        <v/>
      </c>
      <c r="D56" s="268" t="str">
        <f>IF('Frais réels'!D55="","",'Frais réels'!$D55)</f>
        <v/>
      </c>
      <c r="E56" s="158" t="str">
        <f>IF('Frais réels'!E55="","",'Frais réels'!$E55)</f>
        <v/>
      </c>
      <c r="F56" s="158" t="str">
        <f>IF('Frais réels'!F55="","",'Frais réels'!F55)</f>
        <v/>
      </c>
      <c r="G56" s="158" t="str">
        <f>IF('Frais réels'!G55="","",'Frais réels'!$G55)</f>
        <v/>
      </c>
      <c r="H56" s="177" t="str">
        <f>IF('Frais réels'!H55="","",'Frais réels'!$H55)</f>
        <v/>
      </c>
      <c r="I56" s="117"/>
      <c r="J56" s="259" t="str">
        <f t="shared" si="1"/>
        <v/>
      </c>
      <c r="K56" s="264" t="str">
        <f t="shared" si="4"/>
        <v/>
      </c>
      <c r="L56" s="185" t="str">
        <f t="shared" si="0"/>
        <v/>
      </c>
      <c r="M56" s="266" t="str">
        <f t="shared" si="2"/>
        <v/>
      </c>
      <c r="N56" s="262" t="str">
        <f t="shared" si="3"/>
        <v/>
      </c>
      <c r="O56" s="119"/>
    </row>
    <row r="57" spans="1:15" ht="20.100000000000001" customHeight="1" x14ac:dyDescent="0.25">
      <c r="A57" s="162">
        <v>51</v>
      </c>
      <c r="B57" s="268" t="str">
        <f>IF('Frais réels'!B56="","",'Frais réels'!$B56)</f>
        <v/>
      </c>
      <c r="C57" s="268" t="str">
        <f>IF('Frais réels'!C56="","",'Frais réels'!$D56)</f>
        <v/>
      </c>
      <c r="D57" s="268" t="str">
        <f>IF('Frais réels'!D56="","",'Frais réels'!$D56)</f>
        <v/>
      </c>
      <c r="E57" s="158" t="str">
        <f>IF('Frais réels'!E56="","",'Frais réels'!$E56)</f>
        <v/>
      </c>
      <c r="F57" s="158" t="str">
        <f>IF('Frais réels'!F56="","",'Frais réels'!F56)</f>
        <v/>
      </c>
      <c r="G57" s="158" t="str">
        <f>IF('Frais réels'!G56="","",'Frais réels'!$G56)</f>
        <v/>
      </c>
      <c r="H57" s="177" t="str">
        <f>IF('Frais réels'!H56="","",'Frais réels'!$H56)</f>
        <v/>
      </c>
      <c r="I57" s="117"/>
      <c r="J57" s="259" t="str">
        <f t="shared" si="1"/>
        <v/>
      </c>
      <c r="K57" s="264" t="str">
        <f t="shared" si="4"/>
        <v/>
      </c>
      <c r="L57" s="185" t="str">
        <f t="shared" si="0"/>
        <v/>
      </c>
      <c r="M57" s="266" t="str">
        <f t="shared" si="2"/>
        <v/>
      </c>
      <c r="N57" s="262" t="str">
        <f t="shared" si="3"/>
        <v/>
      </c>
      <c r="O57" s="119"/>
    </row>
    <row r="58" spans="1:15" ht="20.100000000000001" customHeight="1" x14ac:dyDescent="0.25">
      <c r="A58" s="162">
        <v>52</v>
      </c>
      <c r="B58" s="268" t="str">
        <f>IF('Frais réels'!B57="","",'Frais réels'!$B57)</f>
        <v/>
      </c>
      <c r="C58" s="268" t="str">
        <f>IF('Frais réels'!C57="","",'Frais réels'!$D57)</f>
        <v/>
      </c>
      <c r="D58" s="268" t="str">
        <f>IF('Frais réels'!D57="","",'Frais réels'!$D57)</f>
        <v/>
      </c>
      <c r="E58" s="158" t="str">
        <f>IF('Frais réels'!E57="","",'Frais réels'!$E57)</f>
        <v/>
      </c>
      <c r="F58" s="158" t="str">
        <f>IF('Frais réels'!F57="","",'Frais réels'!F57)</f>
        <v/>
      </c>
      <c r="G58" s="158" t="str">
        <f>IF('Frais réels'!G57="","",'Frais réels'!$G57)</f>
        <v/>
      </c>
      <c r="H58" s="177" t="str">
        <f>IF('Frais réels'!H57="","",'Frais réels'!$H57)</f>
        <v/>
      </c>
      <c r="I58" s="117"/>
      <c r="J58" s="259" t="str">
        <f t="shared" si="1"/>
        <v/>
      </c>
      <c r="K58" s="264" t="str">
        <f t="shared" si="4"/>
        <v/>
      </c>
      <c r="L58" s="185" t="str">
        <f t="shared" si="0"/>
        <v/>
      </c>
      <c r="M58" s="266" t="str">
        <f t="shared" si="2"/>
        <v/>
      </c>
      <c r="N58" s="262" t="str">
        <f t="shared" si="3"/>
        <v/>
      </c>
      <c r="O58" s="119"/>
    </row>
    <row r="59" spans="1:15" ht="20.100000000000001" customHeight="1" x14ac:dyDescent="0.25">
      <c r="A59" s="162">
        <v>53</v>
      </c>
      <c r="B59" s="268" t="str">
        <f>IF('Frais réels'!B58="","",'Frais réels'!$B58)</f>
        <v/>
      </c>
      <c r="C59" s="268" t="str">
        <f>IF('Frais réels'!C58="","",'Frais réels'!$D58)</f>
        <v/>
      </c>
      <c r="D59" s="268" t="str">
        <f>IF('Frais réels'!D58="","",'Frais réels'!$D58)</f>
        <v/>
      </c>
      <c r="E59" s="158" t="str">
        <f>IF('Frais réels'!E58="","",'Frais réels'!$E58)</f>
        <v/>
      </c>
      <c r="F59" s="158" t="str">
        <f>IF('Frais réels'!F58="","",'Frais réels'!F58)</f>
        <v/>
      </c>
      <c r="G59" s="158" t="str">
        <f>IF('Frais réels'!G58="","",'Frais réels'!$G58)</f>
        <v/>
      </c>
      <c r="H59" s="177" t="str">
        <f>IF('Frais réels'!H58="","",'Frais réels'!$H58)</f>
        <v/>
      </c>
      <c r="I59" s="117"/>
      <c r="J59" s="259" t="str">
        <f t="shared" si="1"/>
        <v/>
      </c>
      <c r="K59" s="264" t="str">
        <f t="shared" si="4"/>
        <v/>
      </c>
      <c r="L59" s="185" t="str">
        <f t="shared" si="0"/>
        <v/>
      </c>
      <c r="M59" s="266" t="str">
        <f t="shared" si="2"/>
        <v/>
      </c>
      <c r="N59" s="262" t="str">
        <f t="shared" si="3"/>
        <v/>
      </c>
      <c r="O59" s="119"/>
    </row>
    <row r="60" spans="1:15" ht="20.100000000000001" customHeight="1" x14ac:dyDescent="0.25">
      <c r="A60" s="162">
        <v>54</v>
      </c>
      <c r="B60" s="268" t="str">
        <f>IF('Frais réels'!B59="","",'Frais réels'!$B59)</f>
        <v/>
      </c>
      <c r="C60" s="268" t="str">
        <f>IF('Frais réels'!C59="","",'Frais réels'!$D59)</f>
        <v/>
      </c>
      <c r="D60" s="268" t="str">
        <f>IF('Frais réels'!D59="","",'Frais réels'!$D59)</f>
        <v/>
      </c>
      <c r="E60" s="158" t="str">
        <f>IF('Frais réels'!E59="","",'Frais réels'!$E59)</f>
        <v/>
      </c>
      <c r="F60" s="158" t="str">
        <f>IF('Frais réels'!F59="","",'Frais réels'!F59)</f>
        <v/>
      </c>
      <c r="G60" s="158" t="str">
        <f>IF('Frais réels'!G59="","",'Frais réels'!$G59)</f>
        <v/>
      </c>
      <c r="H60" s="177" t="str">
        <f>IF('Frais réels'!H59="","",'Frais réels'!$H59)</f>
        <v/>
      </c>
      <c r="I60" s="117"/>
      <c r="J60" s="259" t="str">
        <f t="shared" si="1"/>
        <v/>
      </c>
      <c r="K60" s="264" t="str">
        <f t="shared" si="4"/>
        <v/>
      </c>
      <c r="L60" s="185" t="str">
        <f t="shared" si="0"/>
        <v/>
      </c>
      <c r="M60" s="266" t="str">
        <f t="shared" si="2"/>
        <v/>
      </c>
      <c r="N60" s="262" t="str">
        <f t="shared" si="3"/>
        <v/>
      </c>
      <c r="O60" s="119"/>
    </row>
    <row r="61" spans="1:15" ht="20.100000000000001" customHeight="1" x14ac:dyDescent="0.25">
      <c r="A61" s="162">
        <v>55</v>
      </c>
      <c r="B61" s="268" t="str">
        <f>IF('Frais réels'!B60="","",'Frais réels'!$B60)</f>
        <v/>
      </c>
      <c r="C61" s="268" t="str">
        <f>IF('Frais réels'!C60="","",'Frais réels'!$D60)</f>
        <v/>
      </c>
      <c r="D61" s="268" t="str">
        <f>IF('Frais réels'!D60="","",'Frais réels'!$D60)</f>
        <v/>
      </c>
      <c r="E61" s="158" t="str">
        <f>IF('Frais réels'!E60="","",'Frais réels'!$E60)</f>
        <v/>
      </c>
      <c r="F61" s="158" t="str">
        <f>IF('Frais réels'!F60="","",'Frais réels'!F60)</f>
        <v/>
      </c>
      <c r="G61" s="158" t="str">
        <f>IF('Frais réels'!G60="","",'Frais réels'!$G60)</f>
        <v/>
      </c>
      <c r="H61" s="177" t="str">
        <f>IF('Frais réels'!H60="","",'Frais réels'!$H60)</f>
        <v/>
      </c>
      <c r="I61" s="117"/>
      <c r="J61" s="259" t="str">
        <f t="shared" si="1"/>
        <v/>
      </c>
      <c r="K61" s="264" t="str">
        <f t="shared" si="4"/>
        <v/>
      </c>
      <c r="L61" s="185" t="str">
        <f t="shared" si="0"/>
        <v/>
      </c>
      <c r="M61" s="266" t="str">
        <f t="shared" si="2"/>
        <v/>
      </c>
      <c r="N61" s="262" t="str">
        <f t="shared" si="3"/>
        <v/>
      </c>
      <c r="O61" s="119"/>
    </row>
    <row r="62" spans="1:15" ht="20.100000000000001" customHeight="1" x14ac:dyDescent="0.25">
      <c r="A62" s="162">
        <v>56</v>
      </c>
      <c r="B62" s="268" t="str">
        <f>IF('Frais réels'!B61="","",'Frais réels'!$B61)</f>
        <v/>
      </c>
      <c r="C62" s="268" t="str">
        <f>IF('Frais réels'!C61="","",'Frais réels'!$D61)</f>
        <v/>
      </c>
      <c r="D62" s="268" t="str">
        <f>IF('Frais réels'!D61="","",'Frais réels'!$D61)</f>
        <v/>
      </c>
      <c r="E62" s="158" t="str">
        <f>IF('Frais réels'!E61="","",'Frais réels'!$E61)</f>
        <v/>
      </c>
      <c r="F62" s="158" t="str">
        <f>IF('Frais réels'!F61="","",'Frais réels'!F61)</f>
        <v/>
      </c>
      <c r="G62" s="158" t="str">
        <f>IF('Frais réels'!G61="","",'Frais réels'!$G61)</f>
        <v/>
      </c>
      <c r="H62" s="177" t="str">
        <f>IF('Frais réels'!H61="","",'Frais réels'!$H61)</f>
        <v/>
      </c>
      <c r="I62" s="117"/>
      <c r="J62" s="259" t="str">
        <f t="shared" si="1"/>
        <v/>
      </c>
      <c r="K62" s="264" t="str">
        <f t="shared" si="4"/>
        <v/>
      </c>
      <c r="L62" s="185" t="str">
        <f t="shared" si="0"/>
        <v/>
      </c>
      <c r="M62" s="266" t="str">
        <f t="shared" si="2"/>
        <v/>
      </c>
      <c r="N62" s="262" t="str">
        <f t="shared" si="3"/>
        <v/>
      </c>
      <c r="O62" s="119"/>
    </row>
    <row r="63" spans="1:15" ht="20.100000000000001" customHeight="1" x14ac:dyDescent="0.25">
      <c r="A63" s="162">
        <v>57</v>
      </c>
      <c r="B63" s="268" t="str">
        <f>IF('Frais réels'!B62="","",'Frais réels'!$B62)</f>
        <v/>
      </c>
      <c r="C63" s="268" t="str">
        <f>IF('Frais réels'!C62="","",'Frais réels'!$D62)</f>
        <v/>
      </c>
      <c r="D63" s="268" t="str">
        <f>IF('Frais réels'!D62="","",'Frais réels'!$D62)</f>
        <v/>
      </c>
      <c r="E63" s="158" t="str">
        <f>IF('Frais réels'!E62="","",'Frais réels'!$E62)</f>
        <v/>
      </c>
      <c r="F63" s="158" t="str">
        <f>IF('Frais réels'!F62="","",'Frais réels'!F62)</f>
        <v/>
      </c>
      <c r="G63" s="158" t="str">
        <f>IF('Frais réels'!G62="","",'Frais réels'!$G62)</f>
        <v/>
      </c>
      <c r="H63" s="177" t="str">
        <f>IF('Frais réels'!H62="","",'Frais réels'!$H62)</f>
        <v/>
      </c>
      <c r="I63" s="117"/>
      <c r="J63" s="259" t="str">
        <f t="shared" si="1"/>
        <v/>
      </c>
      <c r="K63" s="264" t="str">
        <f t="shared" si="4"/>
        <v/>
      </c>
      <c r="L63" s="185" t="str">
        <f t="shared" si="0"/>
        <v/>
      </c>
      <c r="M63" s="266" t="str">
        <f t="shared" si="2"/>
        <v/>
      </c>
      <c r="N63" s="262" t="str">
        <f t="shared" si="3"/>
        <v/>
      </c>
      <c r="O63" s="119"/>
    </row>
    <row r="64" spans="1:15" ht="20.100000000000001" customHeight="1" x14ac:dyDescent="0.25">
      <c r="A64" s="162">
        <v>58</v>
      </c>
      <c r="B64" s="268" t="str">
        <f>IF('Frais réels'!B63="","",'Frais réels'!$B63)</f>
        <v/>
      </c>
      <c r="C64" s="268" t="str">
        <f>IF('Frais réels'!C63="","",'Frais réels'!$D63)</f>
        <v/>
      </c>
      <c r="D64" s="268" t="str">
        <f>IF('Frais réels'!D63="","",'Frais réels'!$D63)</f>
        <v/>
      </c>
      <c r="E64" s="158" t="str">
        <f>IF('Frais réels'!E63="","",'Frais réels'!$E63)</f>
        <v/>
      </c>
      <c r="F64" s="158" t="str">
        <f>IF('Frais réels'!F63="","",'Frais réels'!F63)</f>
        <v/>
      </c>
      <c r="G64" s="158" t="str">
        <f>IF('Frais réels'!G63="","",'Frais réels'!$G63)</f>
        <v/>
      </c>
      <c r="H64" s="177" t="str">
        <f>IF('Frais réels'!H63="","",'Frais réels'!$H63)</f>
        <v/>
      </c>
      <c r="I64" s="117"/>
      <c r="J64" s="259" t="str">
        <f t="shared" si="1"/>
        <v/>
      </c>
      <c r="K64" s="264" t="str">
        <f t="shared" si="4"/>
        <v/>
      </c>
      <c r="L64" s="185" t="str">
        <f t="shared" si="0"/>
        <v/>
      </c>
      <c r="M64" s="266" t="str">
        <f t="shared" si="2"/>
        <v/>
      </c>
      <c r="N64" s="262" t="str">
        <f t="shared" si="3"/>
        <v/>
      </c>
      <c r="O64" s="119"/>
    </row>
    <row r="65" spans="1:15" ht="20.100000000000001" customHeight="1" x14ac:dyDescent="0.25">
      <c r="A65" s="162">
        <v>59</v>
      </c>
      <c r="B65" s="268" t="str">
        <f>IF('Frais réels'!B64="","",'Frais réels'!$B64)</f>
        <v/>
      </c>
      <c r="C65" s="268" t="str">
        <f>IF('Frais réels'!C64="","",'Frais réels'!$D64)</f>
        <v/>
      </c>
      <c r="D65" s="268" t="str">
        <f>IF('Frais réels'!D64="","",'Frais réels'!$D64)</f>
        <v/>
      </c>
      <c r="E65" s="158" t="str">
        <f>IF('Frais réels'!E64="","",'Frais réels'!$E64)</f>
        <v/>
      </c>
      <c r="F65" s="158" t="str">
        <f>IF('Frais réels'!F64="","",'Frais réels'!F64)</f>
        <v/>
      </c>
      <c r="G65" s="158" t="str">
        <f>IF('Frais réels'!G64="","",'Frais réels'!$G64)</f>
        <v/>
      </c>
      <c r="H65" s="177" t="str">
        <f>IF('Frais réels'!H64="","",'Frais réels'!$H64)</f>
        <v/>
      </c>
      <c r="I65" s="117"/>
      <c r="J65" s="259" t="str">
        <f t="shared" si="1"/>
        <v/>
      </c>
      <c r="K65" s="264" t="str">
        <f t="shared" si="4"/>
        <v/>
      </c>
      <c r="L65" s="185" t="str">
        <f t="shared" si="0"/>
        <v/>
      </c>
      <c r="M65" s="266" t="str">
        <f t="shared" si="2"/>
        <v/>
      </c>
      <c r="N65" s="262" t="str">
        <f t="shared" si="3"/>
        <v/>
      </c>
      <c r="O65" s="119"/>
    </row>
    <row r="66" spans="1:15" ht="20.100000000000001" customHeight="1" x14ac:dyDescent="0.25">
      <c r="A66" s="162">
        <v>60</v>
      </c>
      <c r="B66" s="268" t="str">
        <f>IF('Frais réels'!B65="","",'Frais réels'!$B65)</f>
        <v/>
      </c>
      <c r="C66" s="268" t="str">
        <f>IF('Frais réels'!C65="","",'Frais réels'!$D65)</f>
        <v/>
      </c>
      <c r="D66" s="268" t="str">
        <f>IF('Frais réels'!D65="","",'Frais réels'!$D65)</f>
        <v/>
      </c>
      <c r="E66" s="158" t="str">
        <f>IF('Frais réels'!E65="","",'Frais réels'!$E65)</f>
        <v/>
      </c>
      <c r="F66" s="158" t="str">
        <f>IF('Frais réels'!F65="","",'Frais réels'!F65)</f>
        <v/>
      </c>
      <c r="G66" s="158" t="str">
        <f>IF('Frais réels'!G65="","",'Frais réels'!$G65)</f>
        <v/>
      </c>
      <c r="H66" s="177" t="str">
        <f>IF('Frais réels'!H65="","",'Frais réels'!$H65)</f>
        <v/>
      </c>
      <c r="I66" s="117"/>
      <c r="J66" s="259" t="str">
        <f t="shared" si="1"/>
        <v/>
      </c>
      <c r="K66" s="264" t="str">
        <f t="shared" si="4"/>
        <v/>
      </c>
      <c r="L66" s="185" t="str">
        <f t="shared" si="0"/>
        <v/>
      </c>
      <c r="M66" s="266" t="str">
        <f t="shared" si="2"/>
        <v/>
      </c>
      <c r="N66" s="262" t="str">
        <f t="shared" si="3"/>
        <v/>
      </c>
      <c r="O66" s="119"/>
    </row>
    <row r="67" spans="1:15" ht="20.100000000000001" customHeight="1" x14ac:dyDescent="0.25">
      <c r="A67" s="162">
        <v>61</v>
      </c>
      <c r="B67" s="268" t="str">
        <f>IF('Frais réels'!B66="","",'Frais réels'!$B66)</f>
        <v/>
      </c>
      <c r="C67" s="268" t="str">
        <f>IF('Frais réels'!C66="","",'Frais réels'!$D66)</f>
        <v/>
      </c>
      <c r="D67" s="268" t="str">
        <f>IF('Frais réels'!D66="","",'Frais réels'!$D66)</f>
        <v/>
      </c>
      <c r="E67" s="158" t="str">
        <f>IF('Frais réels'!E66="","",'Frais réels'!$E66)</f>
        <v/>
      </c>
      <c r="F67" s="158" t="str">
        <f>IF('Frais réels'!F66="","",'Frais réels'!F66)</f>
        <v/>
      </c>
      <c r="G67" s="158" t="str">
        <f>IF('Frais réels'!G66="","",'Frais réels'!$G66)</f>
        <v/>
      </c>
      <c r="H67" s="177" t="str">
        <f>IF('Frais réels'!H66="","",'Frais réels'!$H66)</f>
        <v/>
      </c>
      <c r="I67" s="117"/>
      <c r="J67" s="259" t="str">
        <f t="shared" si="1"/>
        <v/>
      </c>
      <c r="K67" s="264" t="str">
        <f t="shared" si="4"/>
        <v/>
      </c>
      <c r="L67" s="185" t="str">
        <f t="shared" si="0"/>
        <v/>
      </c>
      <c r="M67" s="266" t="str">
        <f t="shared" si="2"/>
        <v/>
      </c>
      <c r="N67" s="262" t="str">
        <f t="shared" si="3"/>
        <v/>
      </c>
      <c r="O67" s="119"/>
    </row>
    <row r="68" spans="1:15" ht="20.100000000000001" customHeight="1" x14ac:dyDescent="0.25">
      <c r="A68" s="162">
        <v>62</v>
      </c>
      <c r="B68" s="268" t="str">
        <f>IF('Frais réels'!B67="","",'Frais réels'!$B67)</f>
        <v/>
      </c>
      <c r="C68" s="268" t="str">
        <f>IF('Frais réels'!C67="","",'Frais réels'!$D67)</f>
        <v/>
      </c>
      <c r="D68" s="268" t="str">
        <f>IF('Frais réels'!D67="","",'Frais réels'!$D67)</f>
        <v/>
      </c>
      <c r="E68" s="158" t="str">
        <f>IF('Frais réels'!E67="","",'Frais réels'!$E67)</f>
        <v/>
      </c>
      <c r="F68" s="158" t="str">
        <f>IF('Frais réels'!F67="","",'Frais réels'!F67)</f>
        <v/>
      </c>
      <c r="G68" s="158" t="str">
        <f>IF('Frais réels'!G67="","",'Frais réels'!$G67)</f>
        <v/>
      </c>
      <c r="H68" s="177" t="str">
        <f>IF('Frais réels'!H67="","",'Frais réels'!$H67)</f>
        <v/>
      </c>
      <c r="I68" s="117"/>
      <c r="J68" s="259" t="str">
        <f t="shared" si="1"/>
        <v/>
      </c>
      <c r="K68" s="264" t="str">
        <f t="shared" si="4"/>
        <v/>
      </c>
      <c r="L68" s="185" t="str">
        <f t="shared" si="0"/>
        <v/>
      </c>
      <c r="M68" s="266" t="str">
        <f t="shared" si="2"/>
        <v/>
      </c>
      <c r="N68" s="262" t="str">
        <f t="shared" si="3"/>
        <v/>
      </c>
      <c r="O68" s="119"/>
    </row>
    <row r="69" spans="1:15" ht="20.100000000000001" customHeight="1" x14ac:dyDescent="0.25">
      <c r="A69" s="162">
        <v>63</v>
      </c>
      <c r="B69" s="268" t="str">
        <f>IF('Frais réels'!B68="","",'Frais réels'!$B68)</f>
        <v/>
      </c>
      <c r="C69" s="268" t="str">
        <f>IF('Frais réels'!C68="","",'Frais réels'!$D68)</f>
        <v/>
      </c>
      <c r="D69" s="268" t="str">
        <f>IF('Frais réels'!D68="","",'Frais réels'!$D68)</f>
        <v/>
      </c>
      <c r="E69" s="158" t="str">
        <f>IF('Frais réels'!E68="","",'Frais réels'!$E68)</f>
        <v/>
      </c>
      <c r="F69" s="158" t="str">
        <f>IF('Frais réels'!F68="","",'Frais réels'!F68)</f>
        <v/>
      </c>
      <c r="G69" s="158" t="str">
        <f>IF('Frais réels'!G68="","",'Frais réels'!$G68)</f>
        <v/>
      </c>
      <c r="H69" s="177" t="str">
        <f>IF('Frais réels'!H68="","",'Frais réels'!$H68)</f>
        <v/>
      </c>
      <c r="I69" s="117"/>
      <c r="J69" s="259" t="str">
        <f t="shared" si="1"/>
        <v/>
      </c>
      <c r="K69" s="264" t="str">
        <f t="shared" si="4"/>
        <v/>
      </c>
      <c r="L69" s="185" t="str">
        <f t="shared" si="0"/>
        <v/>
      </c>
      <c r="M69" s="266" t="str">
        <f t="shared" si="2"/>
        <v/>
      </c>
      <c r="N69" s="262" t="str">
        <f t="shared" si="3"/>
        <v/>
      </c>
      <c r="O69" s="119"/>
    </row>
    <row r="70" spans="1:15" ht="20.100000000000001" customHeight="1" x14ac:dyDescent="0.25">
      <c r="A70" s="162">
        <v>64</v>
      </c>
      <c r="B70" s="268" t="str">
        <f>IF('Frais réels'!B69="","",'Frais réels'!$B69)</f>
        <v/>
      </c>
      <c r="C70" s="268" t="str">
        <f>IF('Frais réels'!C69="","",'Frais réels'!$D69)</f>
        <v/>
      </c>
      <c r="D70" s="268" t="str">
        <f>IF('Frais réels'!D69="","",'Frais réels'!$D69)</f>
        <v/>
      </c>
      <c r="E70" s="158" t="str">
        <f>IF('Frais réels'!E69="","",'Frais réels'!$E69)</f>
        <v/>
      </c>
      <c r="F70" s="158" t="str">
        <f>IF('Frais réels'!F69="","",'Frais réels'!F69)</f>
        <v/>
      </c>
      <c r="G70" s="158" t="str">
        <f>IF('Frais réels'!G69="","",'Frais réels'!$G69)</f>
        <v/>
      </c>
      <c r="H70" s="177" t="str">
        <f>IF('Frais réels'!H69="","",'Frais réels'!$H69)</f>
        <v/>
      </c>
      <c r="I70" s="117"/>
      <c r="J70" s="259" t="str">
        <f t="shared" si="1"/>
        <v/>
      </c>
      <c r="K70" s="264" t="str">
        <f t="shared" si="4"/>
        <v/>
      </c>
      <c r="L70" s="185" t="str">
        <f t="shared" si="0"/>
        <v/>
      </c>
      <c r="M70" s="266" t="str">
        <f t="shared" si="2"/>
        <v/>
      </c>
      <c r="N70" s="262" t="str">
        <f t="shared" si="3"/>
        <v/>
      </c>
      <c r="O70" s="119"/>
    </row>
    <row r="71" spans="1:15" ht="20.100000000000001" customHeight="1" x14ac:dyDescent="0.25">
      <c r="A71" s="162">
        <v>65</v>
      </c>
      <c r="B71" s="268" t="str">
        <f>IF('Frais réels'!B70="","",'Frais réels'!$B70)</f>
        <v/>
      </c>
      <c r="C71" s="268" t="str">
        <f>IF('Frais réels'!C70="","",'Frais réels'!$D70)</f>
        <v/>
      </c>
      <c r="D71" s="268" t="str">
        <f>IF('Frais réels'!D70="","",'Frais réels'!$D70)</f>
        <v/>
      </c>
      <c r="E71" s="158" t="str">
        <f>IF('Frais réels'!E70="","",'Frais réels'!$E70)</f>
        <v/>
      </c>
      <c r="F71" s="158" t="str">
        <f>IF('Frais réels'!F70="","",'Frais réels'!F70)</f>
        <v/>
      </c>
      <c r="G71" s="158" t="str">
        <f>IF('Frais réels'!G70="","",'Frais réels'!$G70)</f>
        <v/>
      </c>
      <c r="H71" s="177" t="str">
        <f>IF('Frais réels'!H70="","",'Frais réels'!$H70)</f>
        <v/>
      </c>
      <c r="I71" s="117"/>
      <c r="J71" s="259" t="str">
        <f t="shared" si="1"/>
        <v/>
      </c>
      <c r="K71" s="264" t="str">
        <f t="shared" si="4"/>
        <v/>
      </c>
      <c r="L71" s="185" t="str">
        <f t="shared" ref="L71:L134" si="5">IF(G71="Aller - Retour Mayotte - Hexagone",IF(1900=0,"",1900),IF(G71="Aller - Retour Mayotte - La Réunion",IF(700=0,"",700),IF(G71="Aller - Retour Mayotte - Caraïbes",IF(2200=0,"",2200),IF(E71="Billets de train",IF(I71=0,"",""),IF(E71="","")))))</f>
        <v/>
      </c>
      <c r="M71" s="266" t="str">
        <f t="shared" si="2"/>
        <v/>
      </c>
      <c r="N71" s="262" t="str">
        <f t="shared" si="3"/>
        <v/>
      </c>
      <c r="O71" s="119"/>
    </row>
    <row r="72" spans="1:15" ht="20.100000000000001" customHeight="1" x14ac:dyDescent="0.25">
      <c r="A72" s="162">
        <v>66</v>
      </c>
      <c r="B72" s="268" t="str">
        <f>IF('Frais réels'!B71="","",'Frais réels'!$B71)</f>
        <v/>
      </c>
      <c r="C72" s="268" t="str">
        <f>IF('Frais réels'!C71="","",'Frais réels'!$D71)</f>
        <v/>
      </c>
      <c r="D72" s="268" t="str">
        <f>IF('Frais réels'!D71="","",'Frais réels'!$D71)</f>
        <v/>
      </c>
      <c r="E72" s="158" t="str">
        <f>IF('Frais réels'!E71="","",'Frais réels'!$E71)</f>
        <v/>
      </c>
      <c r="F72" s="158" t="str">
        <f>IF('Frais réels'!F71="","",'Frais réels'!F71)</f>
        <v/>
      </c>
      <c r="G72" s="158" t="str">
        <f>IF('Frais réels'!G71="","",'Frais réels'!$G71)</f>
        <v/>
      </c>
      <c r="H72" s="177" t="str">
        <f>IF('Frais réels'!H71="","",'Frais réels'!$H71)</f>
        <v/>
      </c>
      <c r="I72" s="117"/>
      <c r="J72" s="259" t="str">
        <f t="shared" ref="J72:J135" si="6">IF($H72="","",IF($I72&gt;$H72,"Le montant éligible ne peut etre supérieur au montant présenté",""))</f>
        <v/>
      </c>
      <c r="K72" s="264" t="str">
        <f t="shared" si="4"/>
        <v/>
      </c>
      <c r="L72" s="185" t="str">
        <f t="shared" si="5"/>
        <v/>
      </c>
      <c r="M72" s="266" t="str">
        <f t="shared" ref="M72:M135" si="7">IF(K72="", "", IF(MIN(K72,L72)=0, "", MIN(K72,L72)))</f>
        <v/>
      </c>
      <c r="N72" s="262" t="str">
        <f t="shared" ref="N72:N135" si="8">IF($M72 &gt; $K72, "Le montant éligible retenu ne peut pas être supérieur au montant raisonnable",IF($M72 &gt; $L72, "Le montant éligible retenu ne peut pas être supérieur au montant du plafond", ""))</f>
        <v/>
      </c>
      <c r="O72" s="119"/>
    </row>
    <row r="73" spans="1:15" ht="20.100000000000001" customHeight="1" x14ac:dyDescent="0.25">
      <c r="A73" s="162">
        <v>67</v>
      </c>
      <c r="B73" s="268" t="str">
        <f>IF('Frais réels'!B72="","",'Frais réels'!$B72)</f>
        <v/>
      </c>
      <c r="C73" s="268" t="str">
        <f>IF('Frais réels'!C72="","",'Frais réels'!$D72)</f>
        <v/>
      </c>
      <c r="D73" s="268" t="str">
        <f>IF('Frais réels'!D72="","",'Frais réels'!$D72)</f>
        <v/>
      </c>
      <c r="E73" s="158" t="str">
        <f>IF('Frais réels'!E72="","",'Frais réels'!$E72)</f>
        <v/>
      </c>
      <c r="F73" s="158" t="str">
        <f>IF('Frais réels'!F72="","",'Frais réels'!F72)</f>
        <v/>
      </c>
      <c r="G73" s="158" t="str">
        <f>IF('Frais réels'!G72="","",'Frais réels'!$G72)</f>
        <v/>
      </c>
      <c r="H73" s="177" t="str">
        <f>IF('Frais réels'!H72="","",'Frais réels'!$H72)</f>
        <v/>
      </c>
      <c r="I73" s="117"/>
      <c r="J73" s="259" t="str">
        <f t="shared" si="6"/>
        <v/>
      </c>
      <c r="K73" s="264" t="str">
        <f t="shared" ref="K73:K136" si="9">IF(OR(I73=0, ISBLANK(I73)), "", I73)</f>
        <v/>
      </c>
      <c r="L73" s="185" t="str">
        <f t="shared" si="5"/>
        <v/>
      </c>
      <c r="M73" s="266" t="str">
        <f t="shared" si="7"/>
        <v/>
      </c>
      <c r="N73" s="262" t="str">
        <f t="shared" si="8"/>
        <v/>
      </c>
      <c r="O73" s="119"/>
    </row>
    <row r="74" spans="1:15" ht="20.100000000000001" customHeight="1" x14ac:dyDescent="0.25">
      <c r="A74" s="162">
        <v>68</v>
      </c>
      <c r="B74" s="268" t="str">
        <f>IF('Frais réels'!B73="","",'Frais réels'!$B73)</f>
        <v/>
      </c>
      <c r="C74" s="268" t="str">
        <f>IF('Frais réels'!C73="","",'Frais réels'!$D73)</f>
        <v/>
      </c>
      <c r="D74" s="268" t="str">
        <f>IF('Frais réels'!D73="","",'Frais réels'!$D73)</f>
        <v/>
      </c>
      <c r="E74" s="158" t="str">
        <f>IF('Frais réels'!E73="","",'Frais réels'!$E73)</f>
        <v/>
      </c>
      <c r="F74" s="158" t="str">
        <f>IF('Frais réels'!F73="","",'Frais réels'!F73)</f>
        <v/>
      </c>
      <c r="G74" s="158" t="str">
        <f>IF('Frais réels'!G73="","",'Frais réels'!$G73)</f>
        <v/>
      </c>
      <c r="H74" s="177" t="str">
        <f>IF('Frais réels'!H73="","",'Frais réels'!$H73)</f>
        <v/>
      </c>
      <c r="I74" s="117"/>
      <c r="J74" s="259" t="str">
        <f t="shared" si="6"/>
        <v/>
      </c>
      <c r="K74" s="264" t="str">
        <f t="shared" si="9"/>
        <v/>
      </c>
      <c r="L74" s="185" t="str">
        <f t="shared" si="5"/>
        <v/>
      </c>
      <c r="M74" s="266" t="str">
        <f t="shared" si="7"/>
        <v/>
      </c>
      <c r="N74" s="262" t="str">
        <f t="shared" si="8"/>
        <v/>
      </c>
      <c r="O74" s="119"/>
    </row>
    <row r="75" spans="1:15" ht="20.100000000000001" customHeight="1" x14ac:dyDescent="0.25">
      <c r="A75" s="162">
        <v>69</v>
      </c>
      <c r="B75" s="268" t="str">
        <f>IF('Frais réels'!B74="","",'Frais réels'!$B74)</f>
        <v/>
      </c>
      <c r="C75" s="268" t="str">
        <f>IF('Frais réels'!C74="","",'Frais réels'!$D74)</f>
        <v/>
      </c>
      <c r="D75" s="268" t="str">
        <f>IF('Frais réels'!D74="","",'Frais réels'!$D74)</f>
        <v/>
      </c>
      <c r="E75" s="158" t="str">
        <f>IF('Frais réels'!E74="","",'Frais réels'!$E74)</f>
        <v/>
      </c>
      <c r="F75" s="158" t="str">
        <f>IF('Frais réels'!F74="","",'Frais réels'!F74)</f>
        <v/>
      </c>
      <c r="G75" s="158" t="str">
        <f>IF('Frais réels'!G74="","",'Frais réels'!$G74)</f>
        <v/>
      </c>
      <c r="H75" s="177" t="str">
        <f>IF('Frais réels'!H74="","",'Frais réels'!$H74)</f>
        <v/>
      </c>
      <c r="I75" s="117"/>
      <c r="J75" s="259" t="str">
        <f t="shared" si="6"/>
        <v/>
      </c>
      <c r="K75" s="264" t="str">
        <f t="shared" si="9"/>
        <v/>
      </c>
      <c r="L75" s="185" t="str">
        <f t="shared" si="5"/>
        <v/>
      </c>
      <c r="M75" s="266" t="str">
        <f t="shared" si="7"/>
        <v/>
      </c>
      <c r="N75" s="262" t="str">
        <f t="shared" si="8"/>
        <v/>
      </c>
      <c r="O75" s="119"/>
    </row>
    <row r="76" spans="1:15" ht="20.100000000000001" customHeight="1" x14ac:dyDescent="0.25">
      <c r="A76" s="162">
        <v>70</v>
      </c>
      <c r="B76" s="268" t="str">
        <f>IF('Frais réels'!B75="","",'Frais réels'!$B75)</f>
        <v/>
      </c>
      <c r="C76" s="268" t="str">
        <f>IF('Frais réels'!C75="","",'Frais réels'!$D75)</f>
        <v/>
      </c>
      <c r="D76" s="268" t="str">
        <f>IF('Frais réels'!D75="","",'Frais réels'!$D75)</f>
        <v/>
      </c>
      <c r="E76" s="158" t="str">
        <f>IF('Frais réels'!E75="","",'Frais réels'!$E75)</f>
        <v/>
      </c>
      <c r="F76" s="158" t="str">
        <f>IF('Frais réels'!F75="","",'Frais réels'!F75)</f>
        <v/>
      </c>
      <c r="G76" s="158" t="str">
        <f>IF('Frais réels'!G75="","",'Frais réels'!$G75)</f>
        <v/>
      </c>
      <c r="H76" s="177" t="str">
        <f>IF('Frais réels'!H75="","",'Frais réels'!$H75)</f>
        <v/>
      </c>
      <c r="I76" s="117"/>
      <c r="J76" s="259" t="str">
        <f t="shared" si="6"/>
        <v/>
      </c>
      <c r="K76" s="264" t="str">
        <f t="shared" si="9"/>
        <v/>
      </c>
      <c r="L76" s="185" t="str">
        <f t="shared" si="5"/>
        <v/>
      </c>
      <c r="M76" s="266" t="str">
        <f t="shared" si="7"/>
        <v/>
      </c>
      <c r="N76" s="262" t="str">
        <f t="shared" si="8"/>
        <v/>
      </c>
      <c r="O76" s="119"/>
    </row>
    <row r="77" spans="1:15" ht="20.100000000000001" customHeight="1" x14ac:dyDescent="0.25">
      <c r="A77" s="162">
        <v>71</v>
      </c>
      <c r="B77" s="268" t="str">
        <f>IF('Frais réels'!B76="","",'Frais réels'!$B76)</f>
        <v/>
      </c>
      <c r="C77" s="268" t="str">
        <f>IF('Frais réels'!C76="","",'Frais réels'!$D76)</f>
        <v/>
      </c>
      <c r="D77" s="268" t="str">
        <f>IF('Frais réels'!D76="","",'Frais réels'!$D76)</f>
        <v/>
      </c>
      <c r="E77" s="158" t="str">
        <f>IF('Frais réels'!E76="","",'Frais réels'!$E76)</f>
        <v/>
      </c>
      <c r="F77" s="158" t="str">
        <f>IF('Frais réels'!F76="","",'Frais réels'!F76)</f>
        <v/>
      </c>
      <c r="G77" s="158" t="str">
        <f>IF('Frais réels'!G76="","",'Frais réels'!$G76)</f>
        <v/>
      </c>
      <c r="H77" s="177" t="str">
        <f>IF('Frais réels'!H76="","",'Frais réels'!$H76)</f>
        <v/>
      </c>
      <c r="I77" s="117"/>
      <c r="J77" s="259" t="str">
        <f t="shared" si="6"/>
        <v/>
      </c>
      <c r="K77" s="264" t="str">
        <f t="shared" si="9"/>
        <v/>
      </c>
      <c r="L77" s="185" t="str">
        <f t="shared" si="5"/>
        <v/>
      </c>
      <c r="M77" s="266" t="str">
        <f t="shared" si="7"/>
        <v/>
      </c>
      <c r="N77" s="262" t="str">
        <f t="shared" si="8"/>
        <v/>
      </c>
      <c r="O77" s="119"/>
    </row>
    <row r="78" spans="1:15" ht="20.100000000000001" customHeight="1" x14ac:dyDescent="0.25">
      <c r="A78" s="162">
        <v>72</v>
      </c>
      <c r="B78" s="268" t="str">
        <f>IF('Frais réels'!B77="","",'Frais réels'!$B77)</f>
        <v/>
      </c>
      <c r="C78" s="268" t="str">
        <f>IF('Frais réels'!C77="","",'Frais réels'!$D77)</f>
        <v/>
      </c>
      <c r="D78" s="268" t="str">
        <f>IF('Frais réels'!D77="","",'Frais réels'!$D77)</f>
        <v/>
      </c>
      <c r="E78" s="158" t="str">
        <f>IF('Frais réels'!E77="","",'Frais réels'!$E77)</f>
        <v/>
      </c>
      <c r="F78" s="158" t="str">
        <f>IF('Frais réels'!F77="","",'Frais réels'!F77)</f>
        <v/>
      </c>
      <c r="G78" s="158" t="str">
        <f>IF('Frais réels'!G77="","",'Frais réels'!$G77)</f>
        <v/>
      </c>
      <c r="H78" s="177" t="str">
        <f>IF('Frais réels'!H77="","",'Frais réels'!$H77)</f>
        <v/>
      </c>
      <c r="I78" s="117"/>
      <c r="J78" s="259" t="str">
        <f t="shared" si="6"/>
        <v/>
      </c>
      <c r="K78" s="264" t="str">
        <f t="shared" si="9"/>
        <v/>
      </c>
      <c r="L78" s="185" t="str">
        <f t="shared" si="5"/>
        <v/>
      </c>
      <c r="M78" s="266" t="str">
        <f t="shared" si="7"/>
        <v/>
      </c>
      <c r="N78" s="262" t="str">
        <f t="shared" si="8"/>
        <v/>
      </c>
      <c r="O78" s="119"/>
    </row>
    <row r="79" spans="1:15" ht="20.100000000000001" customHeight="1" x14ac:dyDescent="0.25">
      <c r="A79" s="162">
        <v>73</v>
      </c>
      <c r="B79" s="268" t="str">
        <f>IF('Frais réels'!B78="","",'Frais réels'!$B78)</f>
        <v/>
      </c>
      <c r="C79" s="268" t="str">
        <f>IF('Frais réels'!C78="","",'Frais réels'!$D78)</f>
        <v/>
      </c>
      <c r="D79" s="268" t="str">
        <f>IF('Frais réels'!D78="","",'Frais réels'!$D78)</f>
        <v/>
      </c>
      <c r="E79" s="158" t="str">
        <f>IF('Frais réels'!E78="","",'Frais réels'!$E78)</f>
        <v/>
      </c>
      <c r="F79" s="158" t="str">
        <f>IF('Frais réels'!F78="","",'Frais réels'!F78)</f>
        <v/>
      </c>
      <c r="G79" s="158" t="str">
        <f>IF('Frais réels'!G78="","",'Frais réels'!$G78)</f>
        <v/>
      </c>
      <c r="H79" s="177" t="str">
        <f>IF('Frais réels'!H78="","",'Frais réels'!$H78)</f>
        <v/>
      </c>
      <c r="I79" s="117"/>
      <c r="J79" s="259" t="str">
        <f t="shared" si="6"/>
        <v/>
      </c>
      <c r="K79" s="264" t="str">
        <f t="shared" si="9"/>
        <v/>
      </c>
      <c r="L79" s="185" t="str">
        <f t="shared" si="5"/>
        <v/>
      </c>
      <c r="M79" s="266" t="str">
        <f t="shared" si="7"/>
        <v/>
      </c>
      <c r="N79" s="262" t="str">
        <f t="shared" si="8"/>
        <v/>
      </c>
      <c r="O79" s="119"/>
    </row>
    <row r="80" spans="1:15" ht="20.100000000000001" customHeight="1" x14ac:dyDescent="0.25">
      <c r="A80" s="162">
        <v>74</v>
      </c>
      <c r="B80" s="268" t="str">
        <f>IF('Frais réels'!B79="","",'Frais réels'!$B79)</f>
        <v/>
      </c>
      <c r="C80" s="268" t="str">
        <f>IF('Frais réels'!C79="","",'Frais réels'!$D79)</f>
        <v/>
      </c>
      <c r="D80" s="268" t="str">
        <f>IF('Frais réels'!D79="","",'Frais réels'!$D79)</f>
        <v/>
      </c>
      <c r="E80" s="158" t="str">
        <f>IF('Frais réels'!E79="","",'Frais réels'!$E79)</f>
        <v/>
      </c>
      <c r="F80" s="158" t="str">
        <f>IF('Frais réels'!F79="","",'Frais réels'!F79)</f>
        <v/>
      </c>
      <c r="G80" s="158" t="str">
        <f>IF('Frais réels'!G79="","",'Frais réels'!$G79)</f>
        <v/>
      </c>
      <c r="H80" s="177" t="str">
        <f>IF('Frais réels'!H79="","",'Frais réels'!$H79)</f>
        <v/>
      </c>
      <c r="I80" s="117"/>
      <c r="J80" s="259" t="str">
        <f t="shared" si="6"/>
        <v/>
      </c>
      <c r="K80" s="264" t="str">
        <f t="shared" si="9"/>
        <v/>
      </c>
      <c r="L80" s="185" t="str">
        <f t="shared" si="5"/>
        <v/>
      </c>
      <c r="M80" s="266" t="str">
        <f t="shared" si="7"/>
        <v/>
      </c>
      <c r="N80" s="262" t="str">
        <f t="shared" si="8"/>
        <v/>
      </c>
      <c r="O80" s="119"/>
    </row>
    <row r="81" spans="1:15" ht="20.100000000000001" customHeight="1" x14ac:dyDescent="0.25">
      <c r="A81" s="162">
        <v>75</v>
      </c>
      <c r="B81" s="268" t="str">
        <f>IF('Frais réels'!B80="","",'Frais réels'!$B80)</f>
        <v/>
      </c>
      <c r="C81" s="268" t="str">
        <f>IF('Frais réels'!C80="","",'Frais réels'!$D80)</f>
        <v/>
      </c>
      <c r="D81" s="268" t="str">
        <f>IF('Frais réels'!D80="","",'Frais réels'!$D80)</f>
        <v/>
      </c>
      <c r="E81" s="158" t="str">
        <f>IF('Frais réels'!E80="","",'Frais réels'!$E80)</f>
        <v/>
      </c>
      <c r="F81" s="158" t="str">
        <f>IF('Frais réels'!F80="","",'Frais réels'!F80)</f>
        <v/>
      </c>
      <c r="G81" s="158" t="str">
        <f>IF('Frais réels'!G80="","",'Frais réels'!$G80)</f>
        <v/>
      </c>
      <c r="H81" s="177" t="str">
        <f>IF('Frais réels'!H80="","",'Frais réels'!$H80)</f>
        <v/>
      </c>
      <c r="I81" s="117"/>
      <c r="J81" s="259" t="str">
        <f t="shared" si="6"/>
        <v/>
      </c>
      <c r="K81" s="264" t="str">
        <f t="shared" si="9"/>
        <v/>
      </c>
      <c r="L81" s="185" t="str">
        <f t="shared" si="5"/>
        <v/>
      </c>
      <c r="M81" s="266" t="str">
        <f t="shared" si="7"/>
        <v/>
      </c>
      <c r="N81" s="262" t="str">
        <f t="shared" si="8"/>
        <v/>
      </c>
      <c r="O81" s="119"/>
    </row>
    <row r="82" spans="1:15" ht="20.100000000000001" customHeight="1" x14ac:dyDescent="0.25">
      <c r="A82" s="162">
        <v>76</v>
      </c>
      <c r="B82" s="268" t="str">
        <f>IF('Frais réels'!B81="","",'Frais réels'!$B81)</f>
        <v/>
      </c>
      <c r="C82" s="268" t="str">
        <f>IF('Frais réels'!C81="","",'Frais réels'!$D81)</f>
        <v/>
      </c>
      <c r="D82" s="268" t="str">
        <f>IF('Frais réels'!D81="","",'Frais réels'!$D81)</f>
        <v/>
      </c>
      <c r="E82" s="158" t="str">
        <f>IF('Frais réels'!E81="","",'Frais réels'!$E81)</f>
        <v/>
      </c>
      <c r="F82" s="158" t="str">
        <f>IF('Frais réels'!F81="","",'Frais réels'!F81)</f>
        <v/>
      </c>
      <c r="G82" s="158" t="str">
        <f>IF('Frais réels'!G81="","",'Frais réels'!$G81)</f>
        <v/>
      </c>
      <c r="H82" s="177" t="str">
        <f>IF('Frais réels'!H81="","",'Frais réels'!$H81)</f>
        <v/>
      </c>
      <c r="I82" s="117"/>
      <c r="J82" s="259" t="str">
        <f t="shared" si="6"/>
        <v/>
      </c>
      <c r="K82" s="264" t="str">
        <f t="shared" si="9"/>
        <v/>
      </c>
      <c r="L82" s="185" t="str">
        <f t="shared" si="5"/>
        <v/>
      </c>
      <c r="M82" s="266" t="str">
        <f t="shared" si="7"/>
        <v/>
      </c>
      <c r="N82" s="262" t="str">
        <f t="shared" si="8"/>
        <v/>
      </c>
      <c r="O82" s="119"/>
    </row>
    <row r="83" spans="1:15" ht="20.100000000000001" customHeight="1" x14ac:dyDescent="0.25">
      <c r="A83" s="162">
        <v>77</v>
      </c>
      <c r="B83" s="268" t="str">
        <f>IF('Frais réels'!B82="","",'Frais réels'!$B82)</f>
        <v/>
      </c>
      <c r="C83" s="268" t="str">
        <f>IF('Frais réels'!C82="","",'Frais réels'!$D82)</f>
        <v/>
      </c>
      <c r="D83" s="268" t="str">
        <f>IF('Frais réels'!D82="","",'Frais réels'!$D82)</f>
        <v/>
      </c>
      <c r="E83" s="158" t="str">
        <f>IF('Frais réels'!E82="","",'Frais réels'!$E82)</f>
        <v/>
      </c>
      <c r="F83" s="158" t="str">
        <f>IF('Frais réels'!F82="","",'Frais réels'!F82)</f>
        <v/>
      </c>
      <c r="G83" s="158" t="str">
        <f>IF('Frais réels'!G82="","",'Frais réels'!$G82)</f>
        <v/>
      </c>
      <c r="H83" s="177" t="str">
        <f>IF('Frais réels'!H82="","",'Frais réels'!$H82)</f>
        <v/>
      </c>
      <c r="I83" s="117"/>
      <c r="J83" s="259" t="str">
        <f t="shared" si="6"/>
        <v/>
      </c>
      <c r="K83" s="264" t="str">
        <f t="shared" si="9"/>
        <v/>
      </c>
      <c r="L83" s="185" t="str">
        <f t="shared" si="5"/>
        <v/>
      </c>
      <c r="M83" s="266" t="str">
        <f t="shared" si="7"/>
        <v/>
      </c>
      <c r="N83" s="262" t="str">
        <f t="shared" si="8"/>
        <v/>
      </c>
      <c r="O83" s="119"/>
    </row>
    <row r="84" spans="1:15" ht="20.100000000000001" customHeight="1" x14ac:dyDescent="0.25">
      <c r="A84" s="162">
        <v>78</v>
      </c>
      <c r="B84" s="268" t="str">
        <f>IF('Frais réels'!B83="","",'Frais réels'!$B83)</f>
        <v/>
      </c>
      <c r="C84" s="268" t="str">
        <f>IF('Frais réels'!C83="","",'Frais réels'!$D83)</f>
        <v/>
      </c>
      <c r="D84" s="268" t="str">
        <f>IF('Frais réels'!D83="","",'Frais réels'!$D83)</f>
        <v/>
      </c>
      <c r="E84" s="158" t="str">
        <f>IF('Frais réels'!E83="","",'Frais réels'!$E83)</f>
        <v/>
      </c>
      <c r="F84" s="158" t="str">
        <f>IF('Frais réels'!F83="","",'Frais réels'!F83)</f>
        <v/>
      </c>
      <c r="G84" s="158" t="str">
        <f>IF('Frais réels'!G83="","",'Frais réels'!$G83)</f>
        <v/>
      </c>
      <c r="H84" s="177" t="str">
        <f>IF('Frais réels'!H83="","",'Frais réels'!$H83)</f>
        <v/>
      </c>
      <c r="I84" s="117"/>
      <c r="J84" s="259" t="str">
        <f t="shared" si="6"/>
        <v/>
      </c>
      <c r="K84" s="264" t="str">
        <f t="shared" si="9"/>
        <v/>
      </c>
      <c r="L84" s="185" t="str">
        <f t="shared" si="5"/>
        <v/>
      </c>
      <c r="M84" s="266" t="str">
        <f t="shared" si="7"/>
        <v/>
      </c>
      <c r="N84" s="262" t="str">
        <f t="shared" si="8"/>
        <v/>
      </c>
      <c r="O84" s="119"/>
    </row>
    <row r="85" spans="1:15" ht="20.100000000000001" customHeight="1" x14ac:dyDescent="0.25">
      <c r="A85" s="162">
        <v>79</v>
      </c>
      <c r="B85" s="268" t="str">
        <f>IF('Frais réels'!B84="","",'Frais réels'!$B84)</f>
        <v/>
      </c>
      <c r="C85" s="268" t="str">
        <f>IF('Frais réels'!C84="","",'Frais réels'!$D84)</f>
        <v/>
      </c>
      <c r="D85" s="268" t="str">
        <f>IF('Frais réels'!D84="","",'Frais réels'!$D84)</f>
        <v/>
      </c>
      <c r="E85" s="158" t="str">
        <f>IF('Frais réels'!E84="","",'Frais réels'!$E84)</f>
        <v/>
      </c>
      <c r="F85" s="158" t="str">
        <f>IF('Frais réels'!F84="","",'Frais réels'!F84)</f>
        <v/>
      </c>
      <c r="G85" s="158" t="str">
        <f>IF('Frais réels'!G84="","",'Frais réels'!$G84)</f>
        <v/>
      </c>
      <c r="H85" s="177" t="str">
        <f>IF('Frais réels'!H84="","",'Frais réels'!$H84)</f>
        <v/>
      </c>
      <c r="I85" s="117"/>
      <c r="J85" s="259" t="str">
        <f t="shared" si="6"/>
        <v/>
      </c>
      <c r="K85" s="264" t="str">
        <f t="shared" si="9"/>
        <v/>
      </c>
      <c r="L85" s="185" t="str">
        <f t="shared" si="5"/>
        <v/>
      </c>
      <c r="M85" s="266" t="str">
        <f t="shared" si="7"/>
        <v/>
      </c>
      <c r="N85" s="262" t="str">
        <f t="shared" si="8"/>
        <v/>
      </c>
      <c r="O85" s="119"/>
    </row>
    <row r="86" spans="1:15" ht="20.100000000000001" customHeight="1" x14ac:dyDescent="0.25">
      <c r="A86" s="162">
        <v>80</v>
      </c>
      <c r="B86" s="268" t="str">
        <f>IF('Frais réels'!B85="","",'Frais réels'!$B85)</f>
        <v/>
      </c>
      <c r="C86" s="268" t="str">
        <f>IF('Frais réels'!C85="","",'Frais réels'!$D85)</f>
        <v/>
      </c>
      <c r="D86" s="268" t="str">
        <f>IF('Frais réels'!D85="","",'Frais réels'!$D85)</f>
        <v/>
      </c>
      <c r="E86" s="158" t="str">
        <f>IF('Frais réels'!E85="","",'Frais réels'!$E85)</f>
        <v/>
      </c>
      <c r="F86" s="158" t="str">
        <f>IF('Frais réels'!F85="","",'Frais réels'!F85)</f>
        <v/>
      </c>
      <c r="G86" s="158" t="str">
        <f>IF('Frais réels'!G85="","",'Frais réels'!$G85)</f>
        <v/>
      </c>
      <c r="H86" s="177" t="str">
        <f>IF('Frais réels'!H85="","",'Frais réels'!$H85)</f>
        <v/>
      </c>
      <c r="I86" s="117"/>
      <c r="J86" s="259" t="str">
        <f t="shared" si="6"/>
        <v/>
      </c>
      <c r="K86" s="264" t="str">
        <f t="shared" si="9"/>
        <v/>
      </c>
      <c r="L86" s="185" t="str">
        <f t="shared" si="5"/>
        <v/>
      </c>
      <c r="M86" s="266" t="str">
        <f t="shared" si="7"/>
        <v/>
      </c>
      <c r="N86" s="262" t="str">
        <f t="shared" si="8"/>
        <v/>
      </c>
      <c r="O86" s="119"/>
    </row>
    <row r="87" spans="1:15" ht="20.100000000000001" customHeight="1" x14ac:dyDescent="0.25">
      <c r="A87" s="162">
        <v>81</v>
      </c>
      <c r="B87" s="268" t="str">
        <f>IF('Frais réels'!B86="","",'Frais réels'!$B86)</f>
        <v/>
      </c>
      <c r="C87" s="268" t="str">
        <f>IF('Frais réels'!C86="","",'Frais réels'!$D86)</f>
        <v/>
      </c>
      <c r="D87" s="268" t="str">
        <f>IF('Frais réels'!D86="","",'Frais réels'!$D86)</f>
        <v/>
      </c>
      <c r="E87" s="158" t="str">
        <f>IF('Frais réels'!E86="","",'Frais réels'!$E86)</f>
        <v/>
      </c>
      <c r="F87" s="158" t="str">
        <f>IF('Frais réels'!F86="","",'Frais réels'!F86)</f>
        <v/>
      </c>
      <c r="G87" s="158" t="str">
        <f>IF('Frais réels'!G86="","",'Frais réels'!$G86)</f>
        <v/>
      </c>
      <c r="H87" s="177" t="str">
        <f>IF('Frais réels'!H86="","",'Frais réels'!$H86)</f>
        <v/>
      </c>
      <c r="I87" s="117"/>
      <c r="J87" s="259" t="str">
        <f t="shared" si="6"/>
        <v/>
      </c>
      <c r="K87" s="264" t="str">
        <f t="shared" si="9"/>
        <v/>
      </c>
      <c r="L87" s="185" t="str">
        <f t="shared" si="5"/>
        <v/>
      </c>
      <c r="M87" s="266" t="str">
        <f t="shared" si="7"/>
        <v/>
      </c>
      <c r="N87" s="262" t="str">
        <f t="shared" si="8"/>
        <v/>
      </c>
      <c r="O87" s="119"/>
    </row>
    <row r="88" spans="1:15" ht="20.100000000000001" customHeight="1" x14ac:dyDescent="0.25">
      <c r="A88" s="162">
        <v>82</v>
      </c>
      <c r="B88" s="268" t="str">
        <f>IF('Frais réels'!B87="","",'Frais réels'!$B87)</f>
        <v/>
      </c>
      <c r="C88" s="268" t="str">
        <f>IF('Frais réels'!C87="","",'Frais réels'!$D87)</f>
        <v/>
      </c>
      <c r="D88" s="268" t="str">
        <f>IF('Frais réels'!D87="","",'Frais réels'!$D87)</f>
        <v/>
      </c>
      <c r="E88" s="158" t="str">
        <f>IF('Frais réels'!E87="","",'Frais réels'!$E87)</f>
        <v/>
      </c>
      <c r="F88" s="158" t="str">
        <f>IF('Frais réels'!F87="","",'Frais réels'!F87)</f>
        <v/>
      </c>
      <c r="G88" s="158" t="str">
        <f>IF('Frais réels'!G87="","",'Frais réels'!$G87)</f>
        <v/>
      </c>
      <c r="H88" s="177" t="str">
        <f>IF('Frais réels'!H87="","",'Frais réels'!$H87)</f>
        <v/>
      </c>
      <c r="I88" s="117"/>
      <c r="J88" s="259" t="str">
        <f t="shared" si="6"/>
        <v/>
      </c>
      <c r="K88" s="264" t="str">
        <f t="shared" si="9"/>
        <v/>
      </c>
      <c r="L88" s="185" t="str">
        <f t="shared" si="5"/>
        <v/>
      </c>
      <c r="M88" s="266" t="str">
        <f t="shared" si="7"/>
        <v/>
      </c>
      <c r="N88" s="262" t="str">
        <f t="shared" si="8"/>
        <v/>
      </c>
      <c r="O88" s="119"/>
    </row>
    <row r="89" spans="1:15" ht="20.100000000000001" customHeight="1" x14ac:dyDescent="0.25">
      <c r="A89" s="162">
        <v>83</v>
      </c>
      <c r="B89" s="268" t="str">
        <f>IF('Frais réels'!B88="","",'Frais réels'!$B88)</f>
        <v/>
      </c>
      <c r="C89" s="268" t="str">
        <f>IF('Frais réels'!C88="","",'Frais réels'!$D88)</f>
        <v/>
      </c>
      <c r="D89" s="268" t="str">
        <f>IF('Frais réels'!D88="","",'Frais réels'!$D88)</f>
        <v/>
      </c>
      <c r="E89" s="158" t="str">
        <f>IF('Frais réels'!E88="","",'Frais réels'!$E88)</f>
        <v/>
      </c>
      <c r="F89" s="158" t="str">
        <f>IF('Frais réels'!F88="","",'Frais réels'!F88)</f>
        <v/>
      </c>
      <c r="G89" s="158" t="str">
        <f>IF('Frais réels'!G88="","",'Frais réels'!$G88)</f>
        <v/>
      </c>
      <c r="H89" s="177" t="str">
        <f>IF('Frais réels'!H88="","",'Frais réels'!$H88)</f>
        <v/>
      </c>
      <c r="I89" s="117"/>
      <c r="J89" s="259" t="str">
        <f t="shared" si="6"/>
        <v/>
      </c>
      <c r="K89" s="264" t="str">
        <f t="shared" si="9"/>
        <v/>
      </c>
      <c r="L89" s="185" t="str">
        <f t="shared" si="5"/>
        <v/>
      </c>
      <c r="M89" s="266" t="str">
        <f t="shared" si="7"/>
        <v/>
      </c>
      <c r="N89" s="262" t="str">
        <f t="shared" si="8"/>
        <v/>
      </c>
      <c r="O89" s="119"/>
    </row>
    <row r="90" spans="1:15" ht="20.100000000000001" customHeight="1" x14ac:dyDescent="0.25">
      <c r="A90" s="162">
        <v>84</v>
      </c>
      <c r="B90" s="268" t="str">
        <f>IF('Frais réels'!B89="","",'Frais réels'!$B89)</f>
        <v/>
      </c>
      <c r="C90" s="268" t="str">
        <f>IF('Frais réels'!C89="","",'Frais réels'!$D89)</f>
        <v/>
      </c>
      <c r="D90" s="268" t="str">
        <f>IF('Frais réels'!D89="","",'Frais réels'!$D89)</f>
        <v/>
      </c>
      <c r="E90" s="158" t="str">
        <f>IF('Frais réels'!E89="","",'Frais réels'!$E89)</f>
        <v/>
      </c>
      <c r="F90" s="158" t="str">
        <f>IF('Frais réels'!F89="","",'Frais réels'!F89)</f>
        <v/>
      </c>
      <c r="G90" s="158" t="str">
        <f>IF('Frais réels'!G89="","",'Frais réels'!$G89)</f>
        <v/>
      </c>
      <c r="H90" s="177" t="str">
        <f>IF('Frais réels'!H89="","",'Frais réels'!$H89)</f>
        <v/>
      </c>
      <c r="I90" s="117"/>
      <c r="J90" s="259" t="str">
        <f t="shared" si="6"/>
        <v/>
      </c>
      <c r="K90" s="264" t="str">
        <f t="shared" si="9"/>
        <v/>
      </c>
      <c r="L90" s="185" t="str">
        <f t="shared" si="5"/>
        <v/>
      </c>
      <c r="M90" s="266" t="str">
        <f t="shared" si="7"/>
        <v/>
      </c>
      <c r="N90" s="262" t="str">
        <f t="shared" si="8"/>
        <v/>
      </c>
      <c r="O90" s="119"/>
    </row>
    <row r="91" spans="1:15" ht="20.100000000000001" customHeight="1" x14ac:dyDescent="0.25">
      <c r="A91" s="162">
        <v>85</v>
      </c>
      <c r="B91" s="268" t="str">
        <f>IF('Frais réels'!B90="","",'Frais réels'!$B90)</f>
        <v/>
      </c>
      <c r="C91" s="268" t="str">
        <f>IF('Frais réels'!C90="","",'Frais réels'!$D90)</f>
        <v/>
      </c>
      <c r="D91" s="268" t="str">
        <f>IF('Frais réels'!D90="","",'Frais réels'!$D90)</f>
        <v/>
      </c>
      <c r="E91" s="158" t="str">
        <f>IF('Frais réels'!E90="","",'Frais réels'!$E90)</f>
        <v/>
      </c>
      <c r="F91" s="158" t="str">
        <f>IF('Frais réels'!F90="","",'Frais réels'!F90)</f>
        <v/>
      </c>
      <c r="G91" s="158" t="str">
        <f>IF('Frais réels'!G90="","",'Frais réels'!$G90)</f>
        <v/>
      </c>
      <c r="H91" s="177" t="str">
        <f>IF('Frais réels'!H90="","",'Frais réels'!$H90)</f>
        <v/>
      </c>
      <c r="I91" s="117"/>
      <c r="J91" s="259" t="str">
        <f t="shared" si="6"/>
        <v/>
      </c>
      <c r="K91" s="264" t="str">
        <f t="shared" si="9"/>
        <v/>
      </c>
      <c r="L91" s="185" t="str">
        <f t="shared" si="5"/>
        <v/>
      </c>
      <c r="M91" s="266" t="str">
        <f t="shared" si="7"/>
        <v/>
      </c>
      <c r="N91" s="262" t="str">
        <f t="shared" si="8"/>
        <v/>
      </c>
      <c r="O91" s="119"/>
    </row>
    <row r="92" spans="1:15" ht="20.100000000000001" customHeight="1" x14ac:dyDescent="0.25">
      <c r="A92" s="162">
        <v>86</v>
      </c>
      <c r="B92" s="268" t="str">
        <f>IF('Frais réels'!B91="","",'Frais réels'!$B91)</f>
        <v/>
      </c>
      <c r="C92" s="268" t="str">
        <f>IF('Frais réels'!C91="","",'Frais réels'!$D91)</f>
        <v/>
      </c>
      <c r="D92" s="268" t="str">
        <f>IF('Frais réels'!D91="","",'Frais réels'!$D91)</f>
        <v/>
      </c>
      <c r="E92" s="158" t="str">
        <f>IF('Frais réels'!E91="","",'Frais réels'!$E91)</f>
        <v/>
      </c>
      <c r="F92" s="158" t="str">
        <f>IF('Frais réels'!F91="","",'Frais réels'!F91)</f>
        <v/>
      </c>
      <c r="G92" s="158" t="str">
        <f>IF('Frais réels'!G91="","",'Frais réels'!$G91)</f>
        <v/>
      </c>
      <c r="H92" s="177" t="str">
        <f>IF('Frais réels'!H91="","",'Frais réels'!$H91)</f>
        <v/>
      </c>
      <c r="I92" s="117"/>
      <c r="J92" s="259" t="str">
        <f t="shared" si="6"/>
        <v/>
      </c>
      <c r="K92" s="264" t="str">
        <f t="shared" si="9"/>
        <v/>
      </c>
      <c r="L92" s="185" t="str">
        <f t="shared" si="5"/>
        <v/>
      </c>
      <c r="M92" s="266" t="str">
        <f t="shared" si="7"/>
        <v/>
      </c>
      <c r="N92" s="262" t="str">
        <f t="shared" si="8"/>
        <v/>
      </c>
      <c r="O92" s="119"/>
    </row>
    <row r="93" spans="1:15" ht="20.100000000000001" customHeight="1" x14ac:dyDescent="0.25">
      <c r="A93" s="162">
        <v>87</v>
      </c>
      <c r="B93" s="268" t="str">
        <f>IF('Frais réels'!B92="","",'Frais réels'!$B92)</f>
        <v/>
      </c>
      <c r="C93" s="268" t="str">
        <f>IF('Frais réels'!C92="","",'Frais réels'!$D92)</f>
        <v/>
      </c>
      <c r="D93" s="268" t="str">
        <f>IF('Frais réels'!D92="","",'Frais réels'!$D92)</f>
        <v/>
      </c>
      <c r="E93" s="158" t="str">
        <f>IF('Frais réels'!E92="","",'Frais réels'!$E92)</f>
        <v/>
      </c>
      <c r="F93" s="158" t="str">
        <f>IF('Frais réels'!F92="","",'Frais réels'!F92)</f>
        <v/>
      </c>
      <c r="G93" s="158" t="str">
        <f>IF('Frais réels'!G92="","",'Frais réels'!$G92)</f>
        <v/>
      </c>
      <c r="H93" s="177" t="str">
        <f>IF('Frais réels'!H92="","",'Frais réels'!$H92)</f>
        <v/>
      </c>
      <c r="I93" s="117"/>
      <c r="J93" s="259" t="str">
        <f t="shared" si="6"/>
        <v/>
      </c>
      <c r="K93" s="264" t="str">
        <f t="shared" si="9"/>
        <v/>
      </c>
      <c r="L93" s="185" t="str">
        <f t="shared" si="5"/>
        <v/>
      </c>
      <c r="M93" s="266" t="str">
        <f t="shared" si="7"/>
        <v/>
      </c>
      <c r="N93" s="262" t="str">
        <f t="shared" si="8"/>
        <v/>
      </c>
      <c r="O93" s="119"/>
    </row>
    <row r="94" spans="1:15" ht="20.100000000000001" customHeight="1" x14ac:dyDescent="0.25">
      <c r="A94" s="162">
        <v>88</v>
      </c>
      <c r="B94" s="268" t="str">
        <f>IF('Frais réels'!B93="","",'Frais réels'!$B93)</f>
        <v/>
      </c>
      <c r="C94" s="268" t="str">
        <f>IF('Frais réels'!C93="","",'Frais réels'!$D93)</f>
        <v/>
      </c>
      <c r="D94" s="268" t="str">
        <f>IF('Frais réels'!D93="","",'Frais réels'!$D93)</f>
        <v/>
      </c>
      <c r="E94" s="158" t="str">
        <f>IF('Frais réels'!E93="","",'Frais réels'!$E93)</f>
        <v/>
      </c>
      <c r="F94" s="158" t="str">
        <f>IF('Frais réels'!F93="","",'Frais réels'!F93)</f>
        <v/>
      </c>
      <c r="G94" s="158" t="str">
        <f>IF('Frais réels'!G93="","",'Frais réels'!$G93)</f>
        <v/>
      </c>
      <c r="H94" s="177" t="str">
        <f>IF('Frais réels'!H93="","",'Frais réels'!$H93)</f>
        <v/>
      </c>
      <c r="I94" s="117"/>
      <c r="J94" s="259" t="str">
        <f t="shared" si="6"/>
        <v/>
      </c>
      <c r="K94" s="264" t="str">
        <f t="shared" si="9"/>
        <v/>
      </c>
      <c r="L94" s="185" t="str">
        <f t="shared" si="5"/>
        <v/>
      </c>
      <c r="M94" s="266" t="str">
        <f t="shared" si="7"/>
        <v/>
      </c>
      <c r="N94" s="262" t="str">
        <f t="shared" si="8"/>
        <v/>
      </c>
      <c r="O94" s="119"/>
    </row>
    <row r="95" spans="1:15" ht="20.100000000000001" customHeight="1" x14ac:dyDescent="0.25">
      <c r="A95" s="162">
        <v>89</v>
      </c>
      <c r="B95" s="268" t="str">
        <f>IF('Frais réels'!B94="","",'Frais réels'!$B94)</f>
        <v/>
      </c>
      <c r="C95" s="268" t="str">
        <f>IF('Frais réels'!C94="","",'Frais réels'!$D94)</f>
        <v/>
      </c>
      <c r="D95" s="268" t="str">
        <f>IF('Frais réels'!D94="","",'Frais réels'!$D94)</f>
        <v/>
      </c>
      <c r="E95" s="158" t="str">
        <f>IF('Frais réels'!E94="","",'Frais réels'!$E94)</f>
        <v/>
      </c>
      <c r="F95" s="158" t="str">
        <f>IF('Frais réels'!F94="","",'Frais réels'!F94)</f>
        <v/>
      </c>
      <c r="G95" s="158" t="str">
        <f>IF('Frais réels'!G94="","",'Frais réels'!$G94)</f>
        <v/>
      </c>
      <c r="H95" s="177" t="str">
        <f>IF('Frais réels'!H94="","",'Frais réels'!$H94)</f>
        <v/>
      </c>
      <c r="I95" s="117"/>
      <c r="J95" s="259" t="str">
        <f t="shared" si="6"/>
        <v/>
      </c>
      <c r="K95" s="264" t="str">
        <f t="shared" si="9"/>
        <v/>
      </c>
      <c r="L95" s="185" t="str">
        <f t="shared" si="5"/>
        <v/>
      </c>
      <c r="M95" s="266" t="str">
        <f t="shared" si="7"/>
        <v/>
      </c>
      <c r="N95" s="262" t="str">
        <f t="shared" si="8"/>
        <v/>
      </c>
      <c r="O95" s="119"/>
    </row>
    <row r="96" spans="1:15" ht="20.100000000000001" customHeight="1" x14ac:dyDescent="0.25">
      <c r="A96" s="162">
        <v>90</v>
      </c>
      <c r="B96" s="268" t="str">
        <f>IF('Frais réels'!B95="","",'Frais réels'!$B95)</f>
        <v/>
      </c>
      <c r="C96" s="268" t="str">
        <f>IF('Frais réels'!C95="","",'Frais réels'!$D95)</f>
        <v/>
      </c>
      <c r="D96" s="268" t="str">
        <f>IF('Frais réels'!D95="","",'Frais réels'!$D95)</f>
        <v/>
      </c>
      <c r="E96" s="158" t="str">
        <f>IF('Frais réels'!E95="","",'Frais réels'!$E95)</f>
        <v/>
      </c>
      <c r="F96" s="158" t="str">
        <f>IF('Frais réels'!F95="","",'Frais réels'!F95)</f>
        <v/>
      </c>
      <c r="G96" s="158" t="str">
        <f>IF('Frais réels'!G95="","",'Frais réels'!$G95)</f>
        <v/>
      </c>
      <c r="H96" s="177" t="str">
        <f>IF('Frais réels'!H95="","",'Frais réels'!$H95)</f>
        <v/>
      </c>
      <c r="I96" s="117"/>
      <c r="J96" s="259" t="str">
        <f t="shared" si="6"/>
        <v/>
      </c>
      <c r="K96" s="264" t="str">
        <f t="shared" si="9"/>
        <v/>
      </c>
      <c r="L96" s="185" t="str">
        <f t="shared" si="5"/>
        <v/>
      </c>
      <c r="M96" s="266" t="str">
        <f t="shared" si="7"/>
        <v/>
      </c>
      <c r="N96" s="262" t="str">
        <f t="shared" si="8"/>
        <v/>
      </c>
      <c r="O96" s="119"/>
    </row>
    <row r="97" spans="1:15" ht="20.100000000000001" customHeight="1" x14ac:dyDescent="0.25">
      <c r="A97" s="162">
        <v>91</v>
      </c>
      <c r="B97" s="268" t="str">
        <f>IF('Frais réels'!B96="","",'Frais réels'!$B96)</f>
        <v/>
      </c>
      <c r="C97" s="268" t="str">
        <f>IF('Frais réels'!C96="","",'Frais réels'!$D96)</f>
        <v/>
      </c>
      <c r="D97" s="268" t="str">
        <f>IF('Frais réels'!D96="","",'Frais réels'!$D96)</f>
        <v/>
      </c>
      <c r="E97" s="158" t="str">
        <f>IF('Frais réels'!E96="","",'Frais réels'!$E96)</f>
        <v/>
      </c>
      <c r="F97" s="158" t="str">
        <f>IF('Frais réels'!F96="","",'Frais réels'!F96)</f>
        <v/>
      </c>
      <c r="G97" s="158" t="str">
        <f>IF('Frais réels'!G96="","",'Frais réels'!$G96)</f>
        <v/>
      </c>
      <c r="H97" s="177" t="str">
        <f>IF('Frais réels'!H96="","",'Frais réels'!$H96)</f>
        <v/>
      </c>
      <c r="I97" s="117"/>
      <c r="J97" s="259" t="str">
        <f t="shared" si="6"/>
        <v/>
      </c>
      <c r="K97" s="264" t="str">
        <f t="shared" si="9"/>
        <v/>
      </c>
      <c r="L97" s="185" t="str">
        <f t="shared" si="5"/>
        <v/>
      </c>
      <c r="M97" s="266" t="str">
        <f t="shared" si="7"/>
        <v/>
      </c>
      <c r="N97" s="262" t="str">
        <f t="shared" si="8"/>
        <v/>
      </c>
      <c r="O97" s="119"/>
    </row>
    <row r="98" spans="1:15" ht="20.100000000000001" customHeight="1" x14ac:dyDescent="0.25">
      <c r="A98" s="162">
        <v>92</v>
      </c>
      <c r="B98" s="268" t="str">
        <f>IF('Frais réels'!B97="","",'Frais réels'!$B97)</f>
        <v/>
      </c>
      <c r="C98" s="268" t="str">
        <f>IF('Frais réels'!C97="","",'Frais réels'!$D97)</f>
        <v/>
      </c>
      <c r="D98" s="268" t="str">
        <f>IF('Frais réels'!D97="","",'Frais réels'!$D97)</f>
        <v/>
      </c>
      <c r="E98" s="158" t="str">
        <f>IF('Frais réels'!E97="","",'Frais réels'!$E97)</f>
        <v/>
      </c>
      <c r="F98" s="158" t="str">
        <f>IF('Frais réels'!F97="","",'Frais réels'!F97)</f>
        <v/>
      </c>
      <c r="G98" s="158" t="str">
        <f>IF('Frais réels'!G97="","",'Frais réels'!$G97)</f>
        <v/>
      </c>
      <c r="H98" s="177" t="str">
        <f>IF('Frais réels'!H97="","",'Frais réels'!$H97)</f>
        <v/>
      </c>
      <c r="I98" s="117"/>
      <c r="J98" s="259" t="str">
        <f t="shared" si="6"/>
        <v/>
      </c>
      <c r="K98" s="264" t="str">
        <f t="shared" si="9"/>
        <v/>
      </c>
      <c r="L98" s="185" t="str">
        <f t="shared" si="5"/>
        <v/>
      </c>
      <c r="M98" s="266" t="str">
        <f t="shared" si="7"/>
        <v/>
      </c>
      <c r="N98" s="262" t="str">
        <f t="shared" si="8"/>
        <v/>
      </c>
      <c r="O98" s="119"/>
    </row>
    <row r="99" spans="1:15" ht="20.100000000000001" customHeight="1" x14ac:dyDescent="0.25">
      <c r="A99" s="162">
        <v>93</v>
      </c>
      <c r="B99" s="268" t="str">
        <f>IF('Frais réels'!B98="","",'Frais réels'!$B98)</f>
        <v/>
      </c>
      <c r="C99" s="268" t="str">
        <f>IF('Frais réels'!C98="","",'Frais réels'!$D98)</f>
        <v/>
      </c>
      <c r="D99" s="268" t="str">
        <f>IF('Frais réels'!D98="","",'Frais réels'!$D98)</f>
        <v/>
      </c>
      <c r="E99" s="158" t="str">
        <f>IF('Frais réels'!E98="","",'Frais réels'!$E98)</f>
        <v/>
      </c>
      <c r="F99" s="158" t="str">
        <f>IF('Frais réels'!F98="","",'Frais réels'!F98)</f>
        <v/>
      </c>
      <c r="G99" s="158" t="str">
        <f>IF('Frais réels'!G98="","",'Frais réels'!$G98)</f>
        <v/>
      </c>
      <c r="H99" s="177" t="str">
        <f>IF('Frais réels'!H98="","",'Frais réels'!$H98)</f>
        <v/>
      </c>
      <c r="I99" s="117"/>
      <c r="J99" s="259" t="str">
        <f t="shared" si="6"/>
        <v/>
      </c>
      <c r="K99" s="264" t="str">
        <f t="shared" si="9"/>
        <v/>
      </c>
      <c r="L99" s="185" t="str">
        <f t="shared" si="5"/>
        <v/>
      </c>
      <c r="M99" s="266" t="str">
        <f t="shared" si="7"/>
        <v/>
      </c>
      <c r="N99" s="262" t="str">
        <f t="shared" si="8"/>
        <v/>
      </c>
      <c r="O99" s="119"/>
    </row>
    <row r="100" spans="1:15" ht="20.100000000000001" customHeight="1" x14ac:dyDescent="0.25">
      <c r="A100" s="162">
        <v>94</v>
      </c>
      <c r="B100" s="268" t="str">
        <f>IF('Frais réels'!B99="","",'Frais réels'!$B99)</f>
        <v/>
      </c>
      <c r="C100" s="268" t="str">
        <f>IF('Frais réels'!C99="","",'Frais réels'!$D99)</f>
        <v/>
      </c>
      <c r="D100" s="268" t="str">
        <f>IF('Frais réels'!D99="","",'Frais réels'!$D99)</f>
        <v/>
      </c>
      <c r="E100" s="158" t="str">
        <f>IF('Frais réels'!E99="","",'Frais réels'!$E99)</f>
        <v/>
      </c>
      <c r="F100" s="158" t="str">
        <f>IF('Frais réels'!F99="","",'Frais réels'!F99)</f>
        <v/>
      </c>
      <c r="G100" s="158" t="str">
        <f>IF('Frais réels'!G99="","",'Frais réels'!$G99)</f>
        <v/>
      </c>
      <c r="H100" s="177" t="str">
        <f>IF('Frais réels'!H99="","",'Frais réels'!$H99)</f>
        <v/>
      </c>
      <c r="I100" s="117"/>
      <c r="J100" s="259" t="str">
        <f t="shared" si="6"/>
        <v/>
      </c>
      <c r="K100" s="264" t="str">
        <f t="shared" si="9"/>
        <v/>
      </c>
      <c r="L100" s="185" t="str">
        <f t="shared" si="5"/>
        <v/>
      </c>
      <c r="M100" s="266" t="str">
        <f t="shared" si="7"/>
        <v/>
      </c>
      <c r="N100" s="262" t="str">
        <f t="shared" si="8"/>
        <v/>
      </c>
      <c r="O100" s="119"/>
    </row>
    <row r="101" spans="1:15" ht="20.100000000000001" customHeight="1" x14ac:dyDescent="0.25">
      <c r="A101" s="162">
        <v>95</v>
      </c>
      <c r="B101" s="268" t="str">
        <f>IF('Frais réels'!B100="","",'Frais réels'!$B100)</f>
        <v/>
      </c>
      <c r="C101" s="268" t="str">
        <f>IF('Frais réels'!C100="","",'Frais réels'!$D100)</f>
        <v/>
      </c>
      <c r="D101" s="268" t="str">
        <f>IF('Frais réels'!D100="","",'Frais réels'!$D100)</f>
        <v/>
      </c>
      <c r="E101" s="158" t="str">
        <f>IF('Frais réels'!E100="","",'Frais réels'!$E100)</f>
        <v/>
      </c>
      <c r="F101" s="158" t="str">
        <f>IF('Frais réels'!F100="","",'Frais réels'!F100)</f>
        <v/>
      </c>
      <c r="G101" s="158" t="str">
        <f>IF('Frais réels'!G100="","",'Frais réels'!$G100)</f>
        <v/>
      </c>
      <c r="H101" s="177" t="str">
        <f>IF('Frais réels'!H100="","",'Frais réels'!$H100)</f>
        <v/>
      </c>
      <c r="I101" s="117"/>
      <c r="J101" s="259" t="str">
        <f t="shared" si="6"/>
        <v/>
      </c>
      <c r="K101" s="264" t="str">
        <f t="shared" si="9"/>
        <v/>
      </c>
      <c r="L101" s="185" t="str">
        <f t="shared" si="5"/>
        <v/>
      </c>
      <c r="M101" s="266" t="str">
        <f t="shared" si="7"/>
        <v/>
      </c>
      <c r="N101" s="262" t="str">
        <f t="shared" si="8"/>
        <v/>
      </c>
      <c r="O101" s="119"/>
    </row>
    <row r="102" spans="1:15" ht="20.100000000000001" customHeight="1" x14ac:dyDescent="0.25">
      <c r="A102" s="162">
        <v>96</v>
      </c>
      <c r="B102" s="268" t="str">
        <f>IF('Frais réels'!B101="","",'Frais réels'!$B101)</f>
        <v/>
      </c>
      <c r="C102" s="268" t="str">
        <f>IF('Frais réels'!C101="","",'Frais réels'!$D101)</f>
        <v/>
      </c>
      <c r="D102" s="268" t="str">
        <f>IF('Frais réels'!D101="","",'Frais réels'!$D101)</f>
        <v/>
      </c>
      <c r="E102" s="158" t="str">
        <f>IF('Frais réels'!E101="","",'Frais réels'!$E101)</f>
        <v/>
      </c>
      <c r="F102" s="158" t="str">
        <f>IF('Frais réels'!F101="","",'Frais réels'!F101)</f>
        <v/>
      </c>
      <c r="G102" s="158" t="str">
        <f>IF('Frais réels'!G101="","",'Frais réels'!$G101)</f>
        <v/>
      </c>
      <c r="H102" s="177" t="str">
        <f>IF('Frais réels'!H101="","",'Frais réels'!$H101)</f>
        <v/>
      </c>
      <c r="I102" s="117"/>
      <c r="J102" s="259" t="str">
        <f t="shared" si="6"/>
        <v/>
      </c>
      <c r="K102" s="264" t="str">
        <f t="shared" si="9"/>
        <v/>
      </c>
      <c r="L102" s="185" t="str">
        <f t="shared" si="5"/>
        <v/>
      </c>
      <c r="M102" s="266" t="str">
        <f t="shared" si="7"/>
        <v/>
      </c>
      <c r="N102" s="262" t="str">
        <f t="shared" si="8"/>
        <v/>
      </c>
      <c r="O102" s="119"/>
    </row>
    <row r="103" spans="1:15" ht="20.100000000000001" customHeight="1" x14ac:dyDescent="0.25">
      <c r="A103" s="162">
        <v>97</v>
      </c>
      <c r="B103" s="268" t="str">
        <f>IF('Frais réels'!B102="","",'Frais réels'!$B102)</f>
        <v/>
      </c>
      <c r="C103" s="268" t="str">
        <f>IF('Frais réels'!C102="","",'Frais réels'!$D102)</f>
        <v/>
      </c>
      <c r="D103" s="268" t="str">
        <f>IF('Frais réels'!D102="","",'Frais réels'!$D102)</f>
        <v/>
      </c>
      <c r="E103" s="158" t="str">
        <f>IF('Frais réels'!E102="","",'Frais réels'!$E102)</f>
        <v/>
      </c>
      <c r="F103" s="158" t="str">
        <f>IF('Frais réels'!F102="","",'Frais réels'!F102)</f>
        <v/>
      </c>
      <c r="G103" s="158" t="str">
        <f>IF('Frais réels'!G102="","",'Frais réels'!$G102)</f>
        <v/>
      </c>
      <c r="H103" s="177" t="str">
        <f>IF('Frais réels'!H102="","",'Frais réels'!$H102)</f>
        <v/>
      </c>
      <c r="I103" s="117"/>
      <c r="J103" s="259" t="str">
        <f t="shared" si="6"/>
        <v/>
      </c>
      <c r="K103" s="264" t="str">
        <f t="shared" si="9"/>
        <v/>
      </c>
      <c r="L103" s="185" t="str">
        <f t="shared" si="5"/>
        <v/>
      </c>
      <c r="M103" s="266" t="str">
        <f t="shared" si="7"/>
        <v/>
      </c>
      <c r="N103" s="262" t="str">
        <f t="shared" si="8"/>
        <v/>
      </c>
      <c r="O103" s="119"/>
    </row>
    <row r="104" spans="1:15" ht="20.100000000000001" customHeight="1" x14ac:dyDescent="0.25">
      <c r="A104" s="162">
        <v>98</v>
      </c>
      <c r="B104" s="268" t="str">
        <f>IF('Frais réels'!B103="","",'Frais réels'!$B103)</f>
        <v/>
      </c>
      <c r="C104" s="268" t="str">
        <f>IF('Frais réels'!C103="","",'Frais réels'!$D103)</f>
        <v/>
      </c>
      <c r="D104" s="268" t="str">
        <f>IF('Frais réels'!D103="","",'Frais réels'!$D103)</f>
        <v/>
      </c>
      <c r="E104" s="158" t="str">
        <f>IF('Frais réels'!E103="","",'Frais réels'!$E103)</f>
        <v/>
      </c>
      <c r="F104" s="158" t="str">
        <f>IF('Frais réels'!F103="","",'Frais réels'!F103)</f>
        <v/>
      </c>
      <c r="G104" s="158" t="str">
        <f>IF('Frais réels'!G103="","",'Frais réels'!$G103)</f>
        <v/>
      </c>
      <c r="H104" s="177" t="str">
        <f>IF('Frais réels'!H103="","",'Frais réels'!$H103)</f>
        <v/>
      </c>
      <c r="I104" s="117"/>
      <c r="J104" s="259" t="str">
        <f t="shared" si="6"/>
        <v/>
      </c>
      <c r="K104" s="264" t="str">
        <f t="shared" si="9"/>
        <v/>
      </c>
      <c r="L104" s="185" t="str">
        <f t="shared" si="5"/>
        <v/>
      </c>
      <c r="M104" s="266" t="str">
        <f t="shared" si="7"/>
        <v/>
      </c>
      <c r="N104" s="262" t="str">
        <f t="shared" si="8"/>
        <v/>
      </c>
      <c r="O104" s="119"/>
    </row>
    <row r="105" spans="1:15" ht="20.100000000000001" customHeight="1" x14ac:dyDescent="0.25">
      <c r="A105" s="162">
        <v>99</v>
      </c>
      <c r="B105" s="268" t="str">
        <f>IF('Frais réels'!B104="","",'Frais réels'!$B104)</f>
        <v/>
      </c>
      <c r="C105" s="268" t="str">
        <f>IF('Frais réels'!C104="","",'Frais réels'!$D104)</f>
        <v/>
      </c>
      <c r="D105" s="268" t="str">
        <f>IF('Frais réels'!D104="","",'Frais réels'!$D104)</f>
        <v/>
      </c>
      <c r="E105" s="158" t="str">
        <f>IF('Frais réels'!E104="","",'Frais réels'!$E104)</f>
        <v/>
      </c>
      <c r="F105" s="158" t="str">
        <f>IF('Frais réels'!F104="","",'Frais réels'!F104)</f>
        <v/>
      </c>
      <c r="G105" s="158" t="str">
        <f>IF('Frais réels'!G104="","",'Frais réels'!$G104)</f>
        <v/>
      </c>
      <c r="H105" s="177" t="str">
        <f>IF('Frais réels'!H104="","",'Frais réels'!$H104)</f>
        <v/>
      </c>
      <c r="I105" s="117"/>
      <c r="J105" s="259" t="str">
        <f t="shared" si="6"/>
        <v/>
      </c>
      <c r="K105" s="264" t="str">
        <f t="shared" si="9"/>
        <v/>
      </c>
      <c r="L105" s="185" t="str">
        <f t="shared" si="5"/>
        <v/>
      </c>
      <c r="M105" s="266" t="str">
        <f t="shared" si="7"/>
        <v/>
      </c>
      <c r="N105" s="262" t="str">
        <f t="shared" si="8"/>
        <v/>
      </c>
      <c r="O105" s="119"/>
    </row>
    <row r="106" spans="1:15" ht="20.100000000000001" customHeight="1" x14ac:dyDescent="0.25">
      <c r="A106" s="162">
        <v>100</v>
      </c>
      <c r="B106" s="268" t="str">
        <f>IF('Frais réels'!B105="","",'Frais réels'!$B105)</f>
        <v/>
      </c>
      <c r="C106" s="268" t="str">
        <f>IF('Frais réels'!C105="","",'Frais réels'!$D105)</f>
        <v/>
      </c>
      <c r="D106" s="268" t="str">
        <f>IF('Frais réels'!D105="","",'Frais réels'!$D105)</f>
        <v/>
      </c>
      <c r="E106" s="158" t="str">
        <f>IF('Frais réels'!E105="","",'Frais réels'!$E105)</f>
        <v/>
      </c>
      <c r="F106" s="158" t="str">
        <f>IF('Frais réels'!F105="","",'Frais réels'!F105)</f>
        <v/>
      </c>
      <c r="G106" s="158" t="str">
        <f>IF('Frais réels'!G105="","",'Frais réels'!$G105)</f>
        <v/>
      </c>
      <c r="H106" s="177" t="str">
        <f>IF('Frais réels'!H105="","",'Frais réels'!$H105)</f>
        <v/>
      </c>
      <c r="I106" s="117"/>
      <c r="J106" s="259" t="str">
        <f t="shared" si="6"/>
        <v/>
      </c>
      <c r="K106" s="264" t="str">
        <f t="shared" si="9"/>
        <v/>
      </c>
      <c r="L106" s="185" t="str">
        <f t="shared" si="5"/>
        <v/>
      </c>
      <c r="M106" s="266" t="str">
        <f t="shared" si="7"/>
        <v/>
      </c>
      <c r="N106" s="262" t="str">
        <f t="shared" si="8"/>
        <v/>
      </c>
      <c r="O106" s="119"/>
    </row>
    <row r="107" spans="1:15" ht="20.100000000000001" customHeight="1" x14ac:dyDescent="0.25">
      <c r="A107" s="162">
        <v>101</v>
      </c>
      <c r="B107" s="268" t="str">
        <f>IF('Frais réels'!B106="","",'Frais réels'!$B106)</f>
        <v/>
      </c>
      <c r="C107" s="268" t="str">
        <f>IF('Frais réels'!C106="","",'Frais réels'!$D106)</f>
        <v/>
      </c>
      <c r="D107" s="268" t="str">
        <f>IF('Frais réels'!D106="","",'Frais réels'!$D106)</f>
        <v/>
      </c>
      <c r="E107" s="158" t="str">
        <f>IF('Frais réels'!E106="","",'Frais réels'!$E106)</f>
        <v/>
      </c>
      <c r="F107" s="158" t="str">
        <f>IF('Frais réels'!F106="","",'Frais réels'!F106)</f>
        <v/>
      </c>
      <c r="G107" s="158" t="str">
        <f>IF('Frais réels'!G106="","",'Frais réels'!$G106)</f>
        <v/>
      </c>
      <c r="H107" s="177" t="str">
        <f>IF('Frais réels'!H106="","",'Frais réels'!$H106)</f>
        <v/>
      </c>
      <c r="I107" s="117"/>
      <c r="J107" s="259" t="str">
        <f t="shared" si="6"/>
        <v/>
      </c>
      <c r="K107" s="264" t="str">
        <f t="shared" si="9"/>
        <v/>
      </c>
      <c r="L107" s="185" t="str">
        <f t="shared" si="5"/>
        <v/>
      </c>
      <c r="M107" s="266" t="str">
        <f t="shared" si="7"/>
        <v/>
      </c>
      <c r="N107" s="262" t="str">
        <f t="shared" si="8"/>
        <v/>
      </c>
      <c r="O107" s="119"/>
    </row>
    <row r="108" spans="1:15" ht="20.100000000000001" customHeight="1" x14ac:dyDescent="0.25">
      <c r="A108" s="162">
        <v>102</v>
      </c>
      <c r="B108" s="268" t="str">
        <f>IF('Frais réels'!B107="","",'Frais réels'!$B107)</f>
        <v/>
      </c>
      <c r="C108" s="268" t="str">
        <f>IF('Frais réels'!C107="","",'Frais réels'!$D107)</f>
        <v/>
      </c>
      <c r="D108" s="268" t="str">
        <f>IF('Frais réels'!D107="","",'Frais réels'!$D107)</f>
        <v/>
      </c>
      <c r="E108" s="158" t="str">
        <f>IF('Frais réels'!E107="","",'Frais réels'!$E107)</f>
        <v/>
      </c>
      <c r="F108" s="158" t="str">
        <f>IF('Frais réels'!F107="","",'Frais réels'!F107)</f>
        <v/>
      </c>
      <c r="G108" s="158" t="str">
        <f>IF('Frais réels'!G107="","",'Frais réels'!$G107)</f>
        <v/>
      </c>
      <c r="H108" s="177" t="str">
        <f>IF('Frais réels'!H107="","",'Frais réels'!$H107)</f>
        <v/>
      </c>
      <c r="I108" s="117"/>
      <c r="J108" s="259" t="str">
        <f t="shared" si="6"/>
        <v/>
      </c>
      <c r="K108" s="264" t="str">
        <f t="shared" si="9"/>
        <v/>
      </c>
      <c r="L108" s="185" t="str">
        <f t="shared" si="5"/>
        <v/>
      </c>
      <c r="M108" s="266" t="str">
        <f t="shared" si="7"/>
        <v/>
      </c>
      <c r="N108" s="262" t="str">
        <f t="shared" si="8"/>
        <v/>
      </c>
      <c r="O108" s="119"/>
    </row>
    <row r="109" spans="1:15" ht="20.100000000000001" customHeight="1" x14ac:dyDescent="0.25">
      <c r="A109" s="162">
        <v>103</v>
      </c>
      <c r="B109" s="268" t="str">
        <f>IF('Frais réels'!B108="","",'Frais réels'!$B108)</f>
        <v/>
      </c>
      <c r="C109" s="268" t="str">
        <f>IF('Frais réels'!C108="","",'Frais réels'!$D108)</f>
        <v/>
      </c>
      <c r="D109" s="268" t="str">
        <f>IF('Frais réels'!D108="","",'Frais réels'!$D108)</f>
        <v/>
      </c>
      <c r="E109" s="158" t="str">
        <f>IF('Frais réels'!E108="","",'Frais réels'!$E108)</f>
        <v/>
      </c>
      <c r="F109" s="158" t="str">
        <f>IF('Frais réels'!F108="","",'Frais réels'!F108)</f>
        <v/>
      </c>
      <c r="G109" s="158" t="str">
        <f>IF('Frais réels'!G108="","",'Frais réels'!$G108)</f>
        <v/>
      </c>
      <c r="H109" s="177" t="str">
        <f>IF('Frais réels'!H108="","",'Frais réels'!$H108)</f>
        <v/>
      </c>
      <c r="I109" s="117"/>
      <c r="J109" s="259" t="str">
        <f t="shared" si="6"/>
        <v/>
      </c>
      <c r="K109" s="264" t="str">
        <f t="shared" si="9"/>
        <v/>
      </c>
      <c r="L109" s="185" t="str">
        <f t="shared" si="5"/>
        <v/>
      </c>
      <c r="M109" s="266" t="str">
        <f t="shared" si="7"/>
        <v/>
      </c>
      <c r="N109" s="262" t="str">
        <f t="shared" si="8"/>
        <v/>
      </c>
      <c r="O109" s="119"/>
    </row>
    <row r="110" spans="1:15" ht="20.100000000000001" customHeight="1" x14ac:dyDescent="0.25">
      <c r="A110" s="162">
        <v>104</v>
      </c>
      <c r="B110" s="268" t="str">
        <f>IF('Frais réels'!B109="","",'Frais réels'!$B109)</f>
        <v/>
      </c>
      <c r="C110" s="268" t="str">
        <f>IF('Frais réels'!C109="","",'Frais réels'!$D109)</f>
        <v/>
      </c>
      <c r="D110" s="268" t="str">
        <f>IF('Frais réels'!D109="","",'Frais réels'!$D109)</f>
        <v/>
      </c>
      <c r="E110" s="158" t="str">
        <f>IF('Frais réels'!E109="","",'Frais réels'!$E109)</f>
        <v/>
      </c>
      <c r="F110" s="158" t="str">
        <f>IF('Frais réels'!F109="","",'Frais réels'!F109)</f>
        <v/>
      </c>
      <c r="G110" s="158" t="str">
        <f>IF('Frais réels'!G109="","",'Frais réels'!$G109)</f>
        <v/>
      </c>
      <c r="H110" s="177" t="str">
        <f>IF('Frais réels'!H109="","",'Frais réels'!$H109)</f>
        <v/>
      </c>
      <c r="I110" s="117"/>
      <c r="J110" s="259" t="str">
        <f t="shared" si="6"/>
        <v/>
      </c>
      <c r="K110" s="264" t="str">
        <f t="shared" si="9"/>
        <v/>
      </c>
      <c r="L110" s="185" t="str">
        <f t="shared" si="5"/>
        <v/>
      </c>
      <c r="M110" s="266" t="str">
        <f t="shared" si="7"/>
        <v/>
      </c>
      <c r="N110" s="262" t="str">
        <f t="shared" si="8"/>
        <v/>
      </c>
      <c r="O110" s="119"/>
    </row>
    <row r="111" spans="1:15" ht="20.100000000000001" customHeight="1" x14ac:dyDescent="0.25">
      <c r="A111" s="162">
        <v>105</v>
      </c>
      <c r="B111" s="268" t="str">
        <f>IF('Frais réels'!B110="","",'Frais réels'!$B110)</f>
        <v/>
      </c>
      <c r="C111" s="268" t="str">
        <f>IF('Frais réels'!C110="","",'Frais réels'!$D110)</f>
        <v/>
      </c>
      <c r="D111" s="268" t="str">
        <f>IF('Frais réels'!D110="","",'Frais réels'!$D110)</f>
        <v/>
      </c>
      <c r="E111" s="158" t="str">
        <f>IF('Frais réels'!E110="","",'Frais réels'!$E110)</f>
        <v/>
      </c>
      <c r="F111" s="158" t="str">
        <f>IF('Frais réels'!F110="","",'Frais réels'!F110)</f>
        <v/>
      </c>
      <c r="G111" s="158" t="str">
        <f>IF('Frais réels'!G110="","",'Frais réels'!$G110)</f>
        <v/>
      </c>
      <c r="H111" s="177" t="str">
        <f>IF('Frais réels'!H110="","",'Frais réels'!$H110)</f>
        <v/>
      </c>
      <c r="I111" s="117"/>
      <c r="J111" s="259" t="str">
        <f t="shared" si="6"/>
        <v/>
      </c>
      <c r="K111" s="264" t="str">
        <f t="shared" si="9"/>
        <v/>
      </c>
      <c r="L111" s="185" t="str">
        <f t="shared" si="5"/>
        <v/>
      </c>
      <c r="M111" s="266" t="str">
        <f t="shared" si="7"/>
        <v/>
      </c>
      <c r="N111" s="262" t="str">
        <f t="shared" si="8"/>
        <v/>
      </c>
      <c r="O111" s="119"/>
    </row>
    <row r="112" spans="1:15" ht="20.100000000000001" customHeight="1" x14ac:dyDescent="0.25">
      <c r="A112" s="162">
        <v>106</v>
      </c>
      <c r="B112" s="268" t="str">
        <f>IF('Frais réels'!B111="","",'Frais réels'!$B111)</f>
        <v/>
      </c>
      <c r="C112" s="268" t="str">
        <f>IF('Frais réels'!C111="","",'Frais réels'!$D111)</f>
        <v/>
      </c>
      <c r="D112" s="268" t="str">
        <f>IF('Frais réels'!D111="","",'Frais réels'!$D111)</f>
        <v/>
      </c>
      <c r="E112" s="158" t="str">
        <f>IF('Frais réels'!E111="","",'Frais réels'!$E111)</f>
        <v/>
      </c>
      <c r="F112" s="158" t="str">
        <f>IF('Frais réels'!F111="","",'Frais réels'!F111)</f>
        <v/>
      </c>
      <c r="G112" s="158" t="str">
        <f>IF('Frais réels'!G111="","",'Frais réels'!$G111)</f>
        <v/>
      </c>
      <c r="H112" s="177" t="str">
        <f>IF('Frais réels'!H111="","",'Frais réels'!$H111)</f>
        <v/>
      </c>
      <c r="I112" s="117"/>
      <c r="J112" s="259" t="str">
        <f t="shared" si="6"/>
        <v/>
      </c>
      <c r="K112" s="264" t="str">
        <f t="shared" si="9"/>
        <v/>
      </c>
      <c r="L112" s="185" t="str">
        <f t="shared" si="5"/>
        <v/>
      </c>
      <c r="M112" s="266" t="str">
        <f t="shared" si="7"/>
        <v/>
      </c>
      <c r="N112" s="262" t="str">
        <f t="shared" si="8"/>
        <v/>
      </c>
      <c r="O112" s="119"/>
    </row>
    <row r="113" spans="1:15" ht="20.100000000000001" customHeight="1" x14ac:dyDescent="0.25">
      <c r="A113" s="162">
        <v>107</v>
      </c>
      <c r="B113" s="268" t="str">
        <f>IF('Frais réels'!B112="","",'Frais réels'!$B112)</f>
        <v/>
      </c>
      <c r="C113" s="268" t="str">
        <f>IF('Frais réels'!C112="","",'Frais réels'!$D112)</f>
        <v/>
      </c>
      <c r="D113" s="268" t="str">
        <f>IF('Frais réels'!D112="","",'Frais réels'!$D112)</f>
        <v/>
      </c>
      <c r="E113" s="158" t="str">
        <f>IF('Frais réels'!E112="","",'Frais réels'!$E112)</f>
        <v/>
      </c>
      <c r="F113" s="158" t="str">
        <f>IF('Frais réels'!F112="","",'Frais réels'!F112)</f>
        <v/>
      </c>
      <c r="G113" s="158" t="str">
        <f>IF('Frais réels'!G112="","",'Frais réels'!$G112)</f>
        <v/>
      </c>
      <c r="H113" s="177" t="str">
        <f>IF('Frais réels'!H112="","",'Frais réels'!$H112)</f>
        <v/>
      </c>
      <c r="I113" s="117"/>
      <c r="J113" s="259" t="str">
        <f t="shared" si="6"/>
        <v/>
      </c>
      <c r="K113" s="264" t="str">
        <f t="shared" si="9"/>
        <v/>
      </c>
      <c r="L113" s="185" t="str">
        <f t="shared" si="5"/>
        <v/>
      </c>
      <c r="M113" s="266" t="str">
        <f t="shared" si="7"/>
        <v/>
      </c>
      <c r="N113" s="262" t="str">
        <f t="shared" si="8"/>
        <v/>
      </c>
      <c r="O113" s="119"/>
    </row>
    <row r="114" spans="1:15" ht="20.100000000000001" customHeight="1" x14ac:dyDescent="0.25">
      <c r="A114" s="162">
        <v>108</v>
      </c>
      <c r="B114" s="268" t="str">
        <f>IF('Frais réels'!B113="","",'Frais réels'!$B113)</f>
        <v/>
      </c>
      <c r="C114" s="268" t="str">
        <f>IF('Frais réels'!C113="","",'Frais réels'!$D113)</f>
        <v/>
      </c>
      <c r="D114" s="268" t="str">
        <f>IF('Frais réels'!D113="","",'Frais réels'!$D113)</f>
        <v/>
      </c>
      <c r="E114" s="158" t="str">
        <f>IF('Frais réels'!E113="","",'Frais réels'!$E113)</f>
        <v/>
      </c>
      <c r="F114" s="158" t="str">
        <f>IF('Frais réels'!F113="","",'Frais réels'!F113)</f>
        <v/>
      </c>
      <c r="G114" s="158" t="str">
        <f>IF('Frais réels'!G113="","",'Frais réels'!$G113)</f>
        <v/>
      </c>
      <c r="H114" s="177" t="str">
        <f>IF('Frais réels'!H113="","",'Frais réels'!$H113)</f>
        <v/>
      </c>
      <c r="I114" s="117"/>
      <c r="J114" s="259" t="str">
        <f t="shared" si="6"/>
        <v/>
      </c>
      <c r="K114" s="264" t="str">
        <f t="shared" si="9"/>
        <v/>
      </c>
      <c r="L114" s="185" t="str">
        <f t="shared" si="5"/>
        <v/>
      </c>
      <c r="M114" s="266" t="str">
        <f t="shared" si="7"/>
        <v/>
      </c>
      <c r="N114" s="262" t="str">
        <f t="shared" si="8"/>
        <v/>
      </c>
      <c r="O114" s="119"/>
    </row>
    <row r="115" spans="1:15" ht="20.100000000000001" customHeight="1" x14ac:dyDescent="0.25">
      <c r="A115" s="162">
        <v>109</v>
      </c>
      <c r="B115" s="268" t="str">
        <f>IF('Frais réels'!B114="","",'Frais réels'!$B114)</f>
        <v/>
      </c>
      <c r="C115" s="268" t="str">
        <f>IF('Frais réels'!C114="","",'Frais réels'!$D114)</f>
        <v/>
      </c>
      <c r="D115" s="268" t="str">
        <f>IF('Frais réels'!D114="","",'Frais réels'!$D114)</f>
        <v/>
      </c>
      <c r="E115" s="158" t="str">
        <f>IF('Frais réels'!E114="","",'Frais réels'!$E114)</f>
        <v/>
      </c>
      <c r="F115" s="158" t="str">
        <f>IF('Frais réels'!F114="","",'Frais réels'!F114)</f>
        <v/>
      </c>
      <c r="G115" s="158" t="str">
        <f>IF('Frais réels'!G114="","",'Frais réels'!$G114)</f>
        <v/>
      </c>
      <c r="H115" s="177" t="str">
        <f>IF('Frais réels'!H114="","",'Frais réels'!$H114)</f>
        <v/>
      </c>
      <c r="I115" s="117"/>
      <c r="J115" s="259" t="str">
        <f t="shared" si="6"/>
        <v/>
      </c>
      <c r="K115" s="264" t="str">
        <f t="shared" si="9"/>
        <v/>
      </c>
      <c r="L115" s="185" t="str">
        <f t="shared" si="5"/>
        <v/>
      </c>
      <c r="M115" s="266" t="str">
        <f t="shared" si="7"/>
        <v/>
      </c>
      <c r="N115" s="262" t="str">
        <f t="shared" si="8"/>
        <v/>
      </c>
      <c r="O115" s="119"/>
    </row>
    <row r="116" spans="1:15" ht="20.100000000000001" customHeight="1" x14ac:dyDescent="0.25">
      <c r="A116" s="162">
        <v>110</v>
      </c>
      <c r="B116" s="268" t="str">
        <f>IF('Frais réels'!B115="","",'Frais réels'!$B115)</f>
        <v/>
      </c>
      <c r="C116" s="268" t="str">
        <f>IF('Frais réels'!C115="","",'Frais réels'!$D115)</f>
        <v/>
      </c>
      <c r="D116" s="268" t="str">
        <f>IF('Frais réels'!D115="","",'Frais réels'!$D115)</f>
        <v/>
      </c>
      <c r="E116" s="158" t="str">
        <f>IF('Frais réels'!E115="","",'Frais réels'!$E115)</f>
        <v/>
      </c>
      <c r="F116" s="158" t="str">
        <f>IF('Frais réels'!F115="","",'Frais réels'!F115)</f>
        <v/>
      </c>
      <c r="G116" s="158" t="str">
        <f>IF('Frais réels'!G115="","",'Frais réels'!$G115)</f>
        <v/>
      </c>
      <c r="H116" s="177" t="str">
        <f>IF('Frais réels'!H115="","",'Frais réels'!$H115)</f>
        <v/>
      </c>
      <c r="I116" s="117"/>
      <c r="J116" s="259" t="str">
        <f t="shared" si="6"/>
        <v/>
      </c>
      <c r="K116" s="264" t="str">
        <f t="shared" si="9"/>
        <v/>
      </c>
      <c r="L116" s="185" t="str">
        <f t="shared" si="5"/>
        <v/>
      </c>
      <c r="M116" s="266" t="str">
        <f t="shared" si="7"/>
        <v/>
      </c>
      <c r="N116" s="262" t="str">
        <f t="shared" si="8"/>
        <v/>
      </c>
      <c r="O116" s="119"/>
    </row>
    <row r="117" spans="1:15" ht="20.100000000000001" customHeight="1" x14ac:dyDescent="0.25">
      <c r="A117" s="162">
        <v>111</v>
      </c>
      <c r="B117" s="268" t="str">
        <f>IF('Frais réels'!B116="","",'Frais réels'!$B116)</f>
        <v/>
      </c>
      <c r="C117" s="268" t="str">
        <f>IF('Frais réels'!C116="","",'Frais réels'!$D116)</f>
        <v/>
      </c>
      <c r="D117" s="268" t="str">
        <f>IF('Frais réels'!D116="","",'Frais réels'!$D116)</f>
        <v/>
      </c>
      <c r="E117" s="158" t="str">
        <f>IF('Frais réels'!E116="","",'Frais réels'!$E116)</f>
        <v/>
      </c>
      <c r="F117" s="158" t="str">
        <f>IF('Frais réels'!F116="","",'Frais réels'!F116)</f>
        <v/>
      </c>
      <c r="G117" s="158" t="str">
        <f>IF('Frais réels'!G116="","",'Frais réels'!$G116)</f>
        <v/>
      </c>
      <c r="H117" s="177" t="str">
        <f>IF('Frais réels'!H116="","",'Frais réels'!$H116)</f>
        <v/>
      </c>
      <c r="I117" s="117"/>
      <c r="J117" s="259" t="str">
        <f t="shared" si="6"/>
        <v/>
      </c>
      <c r="K117" s="264" t="str">
        <f t="shared" si="9"/>
        <v/>
      </c>
      <c r="L117" s="185" t="str">
        <f t="shared" si="5"/>
        <v/>
      </c>
      <c r="M117" s="266" t="str">
        <f t="shared" si="7"/>
        <v/>
      </c>
      <c r="N117" s="262" t="str">
        <f t="shared" si="8"/>
        <v/>
      </c>
      <c r="O117" s="119"/>
    </row>
    <row r="118" spans="1:15" ht="20.100000000000001" customHeight="1" x14ac:dyDescent="0.25">
      <c r="A118" s="162">
        <v>112</v>
      </c>
      <c r="B118" s="268" t="str">
        <f>IF('Frais réels'!B117="","",'Frais réels'!$B117)</f>
        <v/>
      </c>
      <c r="C118" s="268" t="str">
        <f>IF('Frais réels'!C117="","",'Frais réels'!$D117)</f>
        <v/>
      </c>
      <c r="D118" s="268" t="str">
        <f>IF('Frais réels'!D117="","",'Frais réels'!$D117)</f>
        <v/>
      </c>
      <c r="E118" s="158" t="str">
        <f>IF('Frais réels'!E117="","",'Frais réels'!$E117)</f>
        <v/>
      </c>
      <c r="F118" s="158" t="str">
        <f>IF('Frais réels'!F117="","",'Frais réels'!F117)</f>
        <v/>
      </c>
      <c r="G118" s="158" t="str">
        <f>IF('Frais réels'!G117="","",'Frais réels'!$G117)</f>
        <v/>
      </c>
      <c r="H118" s="177" t="str">
        <f>IF('Frais réels'!H117="","",'Frais réels'!$H117)</f>
        <v/>
      </c>
      <c r="I118" s="117"/>
      <c r="J118" s="259" t="str">
        <f t="shared" si="6"/>
        <v/>
      </c>
      <c r="K118" s="264" t="str">
        <f t="shared" si="9"/>
        <v/>
      </c>
      <c r="L118" s="185" t="str">
        <f t="shared" si="5"/>
        <v/>
      </c>
      <c r="M118" s="266" t="str">
        <f t="shared" si="7"/>
        <v/>
      </c>
      <c r="N118" s="262" t="str">
        <f t="shared" si="8"/>
        <v/>
      </c>
      <c r="O118" s="119"/>
    </row>
    <row r="119" spans="1:15" ht="20.100000000000001" customHeight="1" x14ac:dyDescent="0.25">
      <c r="A119" s="162">
        <v>113</v>
      </c>
      <c r="B119" s="268" t="str">
        <f>IF('Frais réels'!B118="","",'Frais réels'!$B118)</f>
        <v/>
      </c>
      <c r="C119" s="268" t="str">
        <f>IF('Frais réels'!C118="","",'Frais réels'!$D118)</f>
        <v/>
      </c>
      <c r="D119" s="268" t="str">
        <f>IF('Frais réels'!D118="","",'Frais réels'!$D118)</f>
        <v/>
      </c>
      <c r="E119" s="158" t="str">
        <f>IF('Frais réels'!E118="","",'Frais réels'!$E118)</f>
        <v/>
      </c>
      <c r="F119" s="158" t="str">
        <f>IF('Frais réels'!F118="","",'Frais réels'!F118)</f>
        <v/>
      </c>
      <c r="G119" s="158" t="str">
        <f>IF('Frais réels'!G118="","",'Frais réels'!$G118)</f>
        <v/>
      </c>
      <c r="H119" s="177" t="str">
        <f>IF('Frais réels'!H118="","",'Frais réels'!$H118)</f>
        <v/>
      </c>
      <c r="I119" s="117"/>
      <c r="J119" s="259" t="str">
        <f t="shared" si="6"/>
        <v/>
      </c>
      <c r="K119" s="264" t="str">
        <f t="shared" si="9"/>
        <v/>
      </c>
      <c r="L119" s="185" t="str">
        <f t="shared" si="5"/>
        <v/>
      </c>
      <c r="M119" s="266" t="str">
        <f t="shared" si="7"/>
        <v/>
      </c>
      <c r="N119" s="262" t="str">
        <f t="shared" si="8"/>
        <v/>
      </c>
      <c r="O119" s="119"/>
    </row>
    <row r="120" spans="1:15" ht="20.100000000000001" customHeight="1" x14ac:dyDescent="0.25">
      <c r="A120" s="162">
        <v>114</v>
      </c>
      <c r="B120" s="268" t="str">
        <f>IF('Frais réels'!B119="","",'Frais réels'!$B119)</f>
        <v/>
      </c>
      <c r="C120" s="268" t="str">
        <f>IF('Frais réels'!C119="","",'Frais réels'!$D119)</f>
        <v/>
      </c>
      <c r="D120" s="268" t="str">
        <f>IF('Frais réels'!D119="","",'Frais réels'!$D119)</f>
        <v/>
      </c>
      <c r="E120" s="158" t="str">
        <f>IF('Frais réels'!E119="","",'Frais réels'!$E119)</f>
        <v/>
      </c>
      <c r="F120" s="158" t="str">
        <f>IF('Frais réels'!F119="","",'Frais réels'!F119)</f>
        <v/>
      </c>
      <c r="G120" s="158" t="str">
        <f>IF('Frais réels'!G119="","",'Frais réels'!$G119)</f>
        <v/>
      </c>
      <c r="H120" s="177" t="str">
        <f>IF('Frais réels'!H119="","",'Frais réels'!$H119)</f>
        <v/>
      </c>
      <c r="I120" s="117"/>
      <c r="J120" s="259" t="str">
        <f t="shared" si="6"/>
        <v/>
      </c>
      <c r="K120" s="264" t="str">
        <f t="shared" si="9"/>
        <v/>
      </c>
      <c r="L120" s="185" t="str">
        <f t="shared" si="5"/>
        <v/>
      </c>
      <c r="M120" s="266" t="str">
        <f t="shared" si="7"/>
        <v/>
      </c>
      <c r="N120" s="262" t="str">
        <f t="shared" si="8"/>
        <v/>
      </c>
      <c r="O120" s="119"/>
    </row>
    <row r="121" spans="1:15" ht="20.100000000000001" customHeight="1" x14ac:dyDescent="0.25">
      <c r="A121" s="162">
        <v>115</v>
      </c>
      <c r="B121" s="268" t="str">
        <f>IF('Frais réels'!B120="","",'Frais réels'!$B120)</f>
        <v/>
      </c>
      <c r="C121" s="268" t="str">
        <f>IF('Frais réels'!C120="","",'Frais réels'!$D120)</f>
        <v/>
      </c>
      <c r="D121" s="268" t="str">
        <f>IF('Frais réels'!D120="","",'Frais réels'!$D120)</f>
        <v/>
      </c>
      <c r="E121" s="158" t="str">
        <f>IF('Frais réels'!E120="","",'Frais réels'!$E120)</f>
        <v/>
      </c>
      <c r="F121" s="158" t="str">
        <f>IF('Frais réels'!F120="","",'Frais réels'!F120)</f>
        <v/>
      </c>
      <c r="G121" s="158" t="str">
        <f>IF('Frais réels'!G120="","",'Frais réels'!$G120)</f>
        <v/>
      </c>
      <c r="H121" s="177" t="str">
        <f>IF('Frais réels'!H120="","",'Frais réels'!$H120)</f>
        <v/>
      </c>
      <c r="I121" s="117"/>
      <c r="J121" s="259" t="str">
        <f t="shared" si="6"/>
        <v/>
      </c>
      <c r="K121" s="264" t="str">
        <f t="shared" si="9"/>
        <v/>
      </c>
      <c r="L121" s="185" t="str">
        <f t="shared" si="5"/>
        <v/>
      </c>
      <c r="M121" s="266" t="str">
        <f t="shared" si="7"/>
        <v/>
      </c>
      <c r="N121" s="262" t="str">
        <f t="shared" si="8"/>
        <v/>
      </c>
      <c r="O121" s="119"/>
    </row>
    <row r="122" spans="1:15" ht="20.100000000000001" customHeight="1" x14ac:dyDescent="0.25">
      <c r="A122" s="162">
        <v>116</v>
      </c>
      <c r="B122" s="268" t="str">
        <f>IF('Frais réels'!B121="","",'Frais réels'!$B121)</f>
        <v/>
      </c>
      <c r="C122" s="268" t="str">
        <f>IF('Frais réels'!C121="","",'Frais réels'!$D121)</f>
        <v/>
      </c>
      <c r="D122" s="268" t="str">
        <f>IF('Frais réels'!D121="","",'Frais réels'!$D121)</f>
        <v/>
      </c>
      <c r="E122" s="158" t="str">
        <f>IF('Frais réels'!E121="","",'Frais réels'!$E121)</f>
        <v/>
      </c>
      <c r="F122" s="158" t="str">
        <f>IF('Frais réels'!F121="","",'Frais réels'!F121)</f>
        <v/>
      </c>
      <c r="G122" s="158" t="str">
        <f>IF('Frais réels'!G121="","",'Frais réels'!$G121)</f>
        <v/>
      </c>
      <c r="H122" s="177" t="str">
        <f>IF('Frais réels'!H121="","",'Frais réels'!$H121)</f>
        <v/>
      </c>
      <c r="I122" s="117"/>
      <c r="J122" s="259" t="str">
        <f t="shared" si="6"/>
        <v/>
      </c>
      <c r="K122" s="264" t="str">
        <f t="shared" si="9"/>
        <v/>
      </c>
      <c r="L122" s="185" t="str">
        <f t="shared" si="5"/>
        <v/>
      </c>
      <c r="M122" s="266" t="str">
        <f t="shared" si="7"/>
        <v/>
      </c>
      <c r="N122" s="262" t="str">
        <f t="shared" si="8"/>
        <v/>
      </c>
      <c r="O122" s="119"/>
    </row>
    <row r="123" spans="1:15" ht="20.100000000000001" customHeight="1" x14ac:dyDescent="0.25">
      <c r="A123" s="162">
        <v>117</v>
      </c>
      <c r="B123" s="268" t="str">
        <f>IF('Frais réels'!B122="","",'Frais réels'!$B122)</f>
        <v/>
      </c>
      <c r="C123" s="268" t="str">
        <f>IF('Frais réels'!C122="","",'Frais réels'!$D122)</f>
        <v/>
      </c>
      <c r="D123" s="268" t="str">
        <f>IF('Frais réels'!D122="","",'Frais réels'!$D122)</f>
        <v/>
      </c>
      <c r="E123" s="158" t="str">
        <f>IF('Frais réels'!E122="","",'Frais réels'!$E122)</f>
        <v/>
      </c>
      <c r="F123" s="158" t="str">
        <f>IF('Frais réels'!F122="","",'Frais réels'!F122)</f>
        <v/>
      </c>
      <c r="G123" s="158" t="str">
        <f>IF('Frais réels'!G122="","",'Frais réels'!$G122)</f>
        <v/>
      </c>
      <c r="H123" s="177" t="str">
        <f>IF('Frais réels'!H122="","",'Frais réels'!$H122)</f>
        <v/>
      </c>
      <c r="I123" s="117"/>
      <c r="J123" s="259" t="str">
        <f t="shared" si="6"/>
        <v/>
      </c>
      <c r="K123" s="264" t="str">
        <f t="shared" si="9"/>
        <v/>
      </c>
      <c r="L123" s="185" t="str">
        <f t="shared" si="5"/>
        <v/>
      </c>
      <c r="M123" s="266" t="str">
        <f t="shared" si="7"/>
        <v/>
      </c>
      <c r="N123" s="262" t="str">
        <f t="shared" si="8"/>
        <v/>
      </c>
      <c r="O123" s="119"/>
    </row>
    <row r="124" spans="1:15" ht="20.100000000000001" customHeight="1" x14ac:dyDescent="0.25">
      <c r="A124" s="162">
        <v>118</v>
      </c>
      <c r="B124" s="268" t="str">
        <f>IF('Frais réels'!B123="","",'Frais réels'!$B123)</f>
        <v/>
      </c>
      <c r="C124" s="268" t="str">
        <f>IF('Frais réels'!C123="","",'Frais réels'!$D123)</f>
        <v/>
      </c>
      <c r="D124" s="268" t="str">
        <f>IF('Frais réels'!D123="","",'Frais réels'!$D123)</f>
        <v/>
      </c>
      <c r="E124" s="158" t="str">
        <f>IF('Frais réels'!E123="","",'Frais réels'!$E123)</f>
        <v/>
      </c>
      <c r="F124" s="158" t="str">
        <f>IF('Frais réels'!F123="","",'Frais réels'!F123)</f>
        <v/>
      </c>
      <c r="G124" s="158" t="str">
        <f>IF('Frais réels'!G123="","",'Frais réels'!$G123)</f>
        <v/>
      </c>
      <c r="H124" s="177" t="str">
        <f>IF('Frais réels'!H123="","",'Frais réels'!$H123)</f>
        <v/>
      </c>
      <c r="I124" s="117"/>
      <c r="J124" s="259" t="str">
        <f t="shared" si="6"/>
        <v/>
      </c>
      <c r="K124" s="264" t="str">
        <f t="shared" si="9"/>
        <v/>
      </c>
      <c r="L124" s="185" t="str">
        <f t="shared" si="5"/>
        <v/>
      </c>
      <c r="M124" s="266" t="str">
        <f t="shared" si="7"/>
        <v/>
      </c>
      <c r="N124" s="262" t="str">
        <f t="shared" si="8"/>
        <v/>
      </c>
      <c r="O124" s="119"/>
    </row>
    <row r="125" spans="1:15" ht="20.100000000000001" customHeight="1" x14ac:dyDescent="0.25">
      <c r="A125" s="162">
        <v>119</v>
      </c>
      <c r="B125" s="268" t="str">
        <f>IF('Frais réels'!B124="","",'Frais réels'!$B124)</f>
        <v/>
      </c>
      <c r="C125" s="268" t="str">
        <f>IF('Frais réels'!C124="","",'Frais réels'!$D124)</f>
        <v/>
      </c>
      <c r="D125" s="268" t="str">
        <f>IF('Frais réels'!D124="","",'Frais réels'!$D124)</f>
        <v/>
      </c>
      <c r="E125" s="158" t="str">
        <f>IF('Frais réels'!E124="","",'Frais réels'!$E124)</f>
        <v/>
      </c>
      <c r="F125" s="158" t="str">
        <f>IF('Frais réels'!F124="","",'Frais réels'!F124)</f>
        <v/>
      </c>
      <c r="G125" s="158" t="str">
        <f>IF('Frais réels'!G124="","",'Frais réels'!$G124)</f>
        <v/>
      </c>
      <c r="H125" s="177" t="str">
        <f>IF('Frais réels'!H124="","",'Frais réels'!$H124)</f>
        <v/>
      </c>
      <c r="I125" s="117"/>
      <c r="J125" s="259" t="str">
        <f t="shared" si="6"/>
        <v/>
      </c>
      <c r="K125" s="264" t="str">
        <f t="shared" si="9"/>
        <v/>
      </c>
      <c r="L125" s="185" t="str">
        <f t="shared" si="5"/>
        <v/>
      </c>
      <c r="M125" s="266" t="str">
        <f t="shared" si="7"/>
        <v/>
      </c>
      <c r="N125" s="262" t="str">
        <f t="shared" si="8"/>
        <v/>
      </c>
      <c r="O125" s="119"/>
    </row>
    <row r="126" spans="1:15" ht="20.100000000000001" customHeight="1" x14ac:dyDescent="0.25">
      <c r="A126" s="162">
        <v>120</v>
      </c>
      <c r="B126" s="268" t="str">
        <f>IF('Frais réels'!B125="","",'Frais réels'!$B125)</f>
        <v/>
      </c>
      <c r="C126" s="268" t="str">
        <f>IF('Frais réels'!C125="","",'Frais réels'!$D125)</f>
        <v/>
      </c>
      <c r="D126" s="268" t="str">
        <f>IF('Frais réels'!D125="","",'Frais réels'!$D125)</f>
        <v/>
      </c>
      <c r="E126" s="158" t="str">
        <f>IF('Frais réels'!E125="","",'Frais réels'!$E125)</f>
        <v/>
      </c>
      <c r="F126" s="158" t="str">
        <f>IF('Frais réels'!F125="","",'Frais réels'!F125)</f>
        <v/>
      </c>
      <c r="G126" s="158" t="str">
        <f>IF('Frais réels'!G125="","",'Frais réels'!$G125)</f>
        <v/>
      </c>
      <c r="H126" s="177" t="str">
        <f>IF('Frais réels'!H125="","",'Frais réels'!$H125)</f>
        <v/>
      </c>
      <c r="I126" s="117"/>
      <c r="J126" s="259" t="str">
        <f t="shared" si="6"/>
        <v/>
      </c>
      <c r="K126" s="264" t="str">
        <f t="shared" si="9"/>
        <v/>
      </c>
      <c r="L126" s="185" t="str">
        <f t="shared" si="5"/>
        <v/>
      </c>
      <c r="M126" s="266" t="str">
        <f t="shared" si="7"/>
        <v/>
      </c>
      <c r="N126" s="262" t="str">
        <f t="shared" si="8"/>
        <v/>
      </c>
      <c r="O126" s="119"/>
    </row>
    <row r="127" spans="1:15" ht="20.100000000000001" customHeight="1" x14ac:dyDescent="0.25">
      <c r="A127" s="162">
        <v>121</v>
      </c>
      <c r="B127" s="268" t="str">
        <f>IF('Frais réels'!B126="","",'Frais réels'!$B126)</f>
        <v/>
      </c>
      <c r="C127" s="268" t="str">
        <f>IF('Frais réels'!C126="","",'Frais réels'!$D126)</f>
        <v/>
      </c>
      <c r="D127" s="268" t="str">
        <f>IF('Frais réels'!D126="","",'Frais réels'!$D126)</f>
        <v/>
      </c>
      <c r="E127" s="158" t="str">
        <f>IF('Frais réels'!E126="","",'Frais réels'!$E126)</f>
        <v/>
      </c>
      <c r="F127" s="158" t="str">
        <f>IF('Frais réels'!F126="","",'Frais réels'!F126)</f>
        <v/>
      </c>
      <c r="G127" s="158" t="str">
        <f>IF('Frais réels'!G126="","",'Frais réels'!$G126)</f>
        <v/>
      </c>
      <c r="H127" s="177" t="str">
        <f>IF('Frais réels'!H126="","",'Frais réels'!$H126)</f>
        <v/>
      </c>
      <c r="I127" s="117"/>
      <c r="J127" s="259" t="str">
        <f t="shared" si="6"/>
        <v/>
      </c>
      <c r="K127" s="264" t="str">
        <f t="shared" si="9"/>
        <v/>
      </c>
      <c r="L127" s="185" t="str">
        <f t="shared" si="5"/>
        <v/>
      </c>
      <c r="M127" s="266" t="str">
        <f t="shared" si="7"/>
        <v/>
      </c>
      <c r="N127" s="262" t="str">
        <f t="shared" si="8"/>
        <v/>
      </c>
      <c r="O127" s="119"/>
    </row>
    <row r="128" spans="1:15" ht="20.100000000000001" customHeight="1" x14ac:dyDescent="0.25">
      <c r="A128" s="162">
        <v>122</v>
      </c>
      <c r="B128" s="268" t="str">
        <f>IF('Frais réels'!B127="","",'Frais réels'!$B127)</f>
        <v/>
      </c>
      <c r="C128" s="268" t="str">
        <f>IF('Frais réels'!C127="","",'Frais réels'!$D127)</f>
        <v/>
      </c>
      <c r="D128" s="268" t="str">
        <f>IF('Frais réels'!D127="","",'Frais réels'!$D127)</f>
        <v/>
      </c>
      <c r="E128" s="158" t="str">
        <f>IF('Frais réels'!E127="","",'Frais réels'!$E127)</f>
        <v/>
      </c>
      <c r="F128" s="158" t="str">
        <f>IF('Frais réels'!F127="","",'Frais réels'!F127)</f>
        <v/>
      </c>
      <c r="G128" s="158" t="str">
        <f>IF('Frais réels'!G127="","",'Frais réels'!$G127)</f>
        <v/>
      </c>
      <c r="H128" s="177" t="str">
        <f>IF('Frais réels'!H127="","",'Frais réels'!$H127)</f>
        <v/>
      </c>
      <c r="I128" s="117"/>
      <c r="J128" s="259" t="str">
        <f t="shared" si="6"/>
        <v/>
      </c>
      <c r="K128" s="264" t="str">
        <f t="shared" si="9"/>
        <v/>
      </c>
      <c r="L128" s="185" t="str">
        <f t="shared" si="5"/>
        <v/>
      </c>
      <c r="M128" s="266" t="str">
        <f t="shared" si="7"/>
        <v/>
      </c>
      <c r="N128" s="262" t="str">
        <f t="shared" si="8"/>
        <v/>
      </c>
      <c r="O128" s="119"/>
    </row>
    <row r="129" spans="1:15" ht="20.100000000000001" customHeight="1" x14ac:dyDescent="0.25">
      <c r="A129" s="162">
        <v>123</v>
      </c>
      <c r="B129" s="268" t="str">
        <f>IF('Frais réels'!B128="","",'Frais réels'!$B128)</f>
        <v/>
      </c>
      <c r="C129" s="268" t="str">
        <f>IF('Frais réels'!C128="","",'Frais réels'!$D128)</f>
        <v/>
      </c>
      <c r="D129" s="268" t="str">
        <f>IF('Frais réels'!D128="","",'Frais réels'!$D128)</f>
        <v/>
      </c>
      <c r="E129" s="158" t="str">
        <f>IF('Frais réels'!E128="","",'Frais réels'!$E128)</f>
        <v/>
      </c>
      <c r="F129" s="158" t="str">
        <f>IF('Frais réels'!F128="","",'Frais réels'!F128)</f>
        <v/>
      </c>
      <c r="G129" s="158" t="str">
        <f>IF('Frais réels'!G128="","",'Frais réels'!$G128)</f>
        <v/>
      </c>
      <c r="H129" s="177" t="str">
        <f>IF('Frais réels'!H128="","",'Frais réels'!$H128)</f>
        <v/>
      </c>
      <c r="I129" s="117"/>
      <c r="J129" s="259" t="str">
        <f t="shared" si="6"/>
        <v/>
      </c>
      <c r="K129" s="264" t="str">
        <f t="shared" si="9"/>
        <v/>
      </c>
      <c r="L129" s="185" t="str">
        <f t="shared" si="5"/>
        <v/>
      </c>
      <c r="M129" s="266" t="str">
        <f t="shared" si="7"/>
        <v/>
      </c>
      <c r="N129" s="262" t="str">
        <f t="shared" si="8"/>
        <v/>
      </c>
      <c r="O129" s="119"/>
    </row>
    <row r="130" spans="1:15" ht="20.100000000000001" customHeight="1" x14ac:dyDescent="0.25">
      <c r="A130" s="162">
        <v>124</v>
      </c>
      <c r="B130" s="268" t="str">
        <f>IF('Frais réels'!B129="","",'Frais réels'!$B129)</f>
        <v/>
      </c>
      <c r="C130" s="268" t="str">
        <f>IF('Frais réels'!C129="","",'Frais réels'!$D129)</f>
        <v/>
      </c>
      <c r="D130" s="268" t="str">
        <f>IF('Frais réels'!D129="","",'Frais réels'!$D129)</f>
        <v/>
      </c>
      <c r="E130" s="158" t="str">
        <f>IF('Frais réels'!E129="","",'Frais réels'!$E129)</f>
        <v/>
      </c>
      <c r="F130" s="158" t="str">
        <f>IF('Frais réels'!F129="","",'Frais réels'!F129)</f>
        <v/>
      </c>
      <c r="G130" s="158" t="str">
        <f>IF('Frais réels'!G129="","",'Frais réels'!$G129)</f>
        <v/>
      </c>
      <c r="H130" s="177" t="str">
        <f>IF('Frais réels'!H129="","",'Frais réels'!$H129)</f>
        <v/>
      </c>
      <c r="I130" s="117"/>
      <c r="J130" s="259" t="str">
        <f t="shared" si="6"/>
        <v/>
      </c>
      <c r="K130" s="264" t="str">
        <f t="shared" si="9"/>
        <v/>
      </c>
      <c r="L130" s="185" t="str">
        <f t="shared" si="5"/>
        <v/>
      </c>
      <c r="M130" s="266" t="str">
        <f t="shared" si="7"/>
        <v/>
      </c>
      <c r="N130" s="262" t="str">
        <f t="shared" si="8"/>
        <v/>
      </c>
      <c r="O130" s="119"/>
    </row>
    <row r="131" spans="1:15" ht="20.100000000000001" customHeight="1" x14ac:dyDescent="0.25">
      <c r="A131" s="162">
        <v>125</v>
      </c>
      <c r="B131" s="268" t="str">
        <f>IF('Frais réels'!B130="","",'Frais réels'!$B130)</f>
        <v/>
      </c>
      <c r="C131" s="268" t="str">
        <f>IF('Frais réels'!C130="","",'Frais réels'!$D130)</f>
        <v/>
      </c>
      <c r="D131" s="268" t="str">
        <f>IF('Frais réels'!D130="","",'Frais réels'!$D130)</f>
        <v/>
      </c>
      <c r="E131" s="158" t="str">
        <f>IF('Frais réels'!E130="","",'Frais réels'!$E130)</f>
        <v/>
      </c>
      <c r="F131" s="158" t="str">
        <f>IF('Frais réels'!F130="","",'Frais réels'!F130)</f>
        <v/>
      </c>
      <c r="G131" s="158" t="str">
        <f>IF('Frais réels'!G130="","",'Frais réels'!$G130)</f>
        <v/>
      </c>
      <c r="H131" s="177" t="str">
        <f>IF('Frais réels'!H130="","",'Frais réels'!$H130)</f>
        <v/>
      </c>
      <c r="I131" s="117"/>
      <c r="J131" s="259" t="str">
        <f t="shared" si="6"/>
        <v/>
      </c>
      <c r="K131" s="264" t="str">
        <f t="shared" si="9"/>
        <v/>
      </c>
      <c r="L131" s="185" t="str">
        <f t="shared" si="5"/>
        <v/>
      </c>
      <c r="M131" s="266" t="str">
        <f t="shared" si="7"/>
        <v/>
      </c>
      <c r="N131" s="262" t="str">
        <f t="shared" si="8"/>
        <v/>
      </c>
      <c r="O131" s="119"/>
    </row>
    <row r="132" spans="1:15" ht="20.100000000000001" customHeight="1" x14ac:dyDescent="0.25">
      <c r="A132" s="162">
        <v>126</v>
      </c>
      <c r="B132" s="268" t="str">
        <f>IF('Frais réels'!B131="","",'Frais réels'!$B131)</f>
        <v/>
      </c>
      <c r="C132" s="268" t="str">
        <f>IF('Frais réels'!C131="","",'Frais réels'!$D131)</f>
        <v/>
      </c>
      <c r="D132" s="268" t="str">
        <f>IF('Frais réels'!D131="","",'Frais réels'!$D131)</f>
        <v/>
      </c>
      <c r="E132" s="158" t="str">
        <f>IF('Frais réels'!E131="","",'Frais réels'!$E131)</f>
        <v/>
      </c>
      <c r="F132" s="158" t="str">
        <f>IF('Frais réels'!F131="","",'Frais réels'!F131)</f>
        <v/>
      </c>
      <c r="G132" s="158" t="str">
        <f>IF('Frais réels'!G131="","",'Frais réels'!$G131)</f>
        <v/>
      </c>
      <c r="H132" s="177" t="str">
        <f>IF('Frais réels'!H131="","",'Frais réels'!$H131)</f>
        <v/>
      </c>
      <c r="I132" s="117"/>
      <c r="J132" s="259" t="str">
        <f t="shared" si="6"/>
        <v/>
      </c>
      <c r="K132" s="264" t="str">
        <f t="shared" si="9"/>
        <v/>
      </c>
      <c r="L132" s="185" t="str">
        <f t="shared" si="5"/>
        <v/>
      </c>
      <c r="M132" s="266" t="str">
        <f t="shared" si="7"/>
        <v/>
      </c>
      <c r="N132" s="262" t="str">
        <f t="shared" si="8"/>
        <v/>
      </c>
      <c r="O132" s="119"/>
    </row>
    <row r="133" spans="1:15" ht="20.100000000000001" customHeight="1" x14ac:dyDescent="0.25">
      <c r="A133" s="162">
        <v>127</v>
      </c>
      <c r="B133" s="268" t="str">
        <f>IF('Frais réels'!B132="","",'Frais réels'!$B132)</f>
        <v/>
      </c>
      <c r="C133" s="268" t="str">
        <f>IF('Frais réels'!C132="","",'Frais réels'!$D132)</f>
        <v/>
      </c>
      <c r="D133" s="268" t="str">
        <f>IF('Frais réels'!D132="","",'Frais réels'!$D132)</f>
        <v/>
      </c>
      <c r="E133" s="158" t="str">
        <f>IF('Frais réels'!E132="","",'Frais réels'!$E132)</f>
        <v/>
      </c>
      <c r="F133" s="158" t="str">
        <f>IF('Frais réels'!F132="","",'Frais réels'!F132)</f>
        <v/>
      </c>
      <c r="G133" s="158" t="str">
        <f>IF('Frais réels'!G132="","",'Frais réels'!$G132)</f>
        <v/>
      </c>
      <c r="H133" s="177" t="str">
        <f>IF('Frais réels'!H132="","",'Frais réels'!$H132)</f>
        <v/>
      </c>
      <c r="I133" s="117"/>
      <c r="J133" s="259" t="str">
        <f t="shared" si="6"/>
        <v/>
      </c>
      <c r="K133" s="264" t="str">
        <f t="shared" si="9"/>
        <v/>
      </c>
      <c r="L133" s="185" t="str">
        <f t="shared" si="5"/>
        <v/>
      </c>
      <c r="M133" s="266" t="str">
        <f t="shared" si="7"/>
        <v/>
      </c>
      <c r="N133" s="262" t="str">
        <f t="shared" si="8"/>
        <v/>
      </c>
      <c r="O133" s="119"/>
    </row>
    <row r="134" spans="1:15" ht="20.100000000000001" customHeight="1" x14ac:dyDescent="0.25">
      <c r="A134" s="162">
        <v>128</v>
      </c>
      <c r="B134" s="268" t="str">
        <f>IF('Frais réels'!B133="","",'Frais réels'!$B133)</f>
        <v/>
      </c>
      <c r="C134" s="268" t="str">
        <f>IF('Frais réels'!C133="","",'Frais réels'!$D133)</f>
        <v/>
      </c>
      <c r="D134" s="268" t="str">
        <f>IF('Frais réels'!D133="","",'Frais réels'!$D133)</f>
        <v/>
      </c>
      <c r="E134" s="158" t="str">
        <f>IF('Frais réels'!E133="","",'Frais réels'!$E133)</f>
        <v/>
      </c>
      <c r="F134" s="158" t="str">
        <f>IF('Frais réels'!F133="","",'Frais réels'!F133)</f>
        <v/>
      </c>
      <c r="G134" s="158" t="str">
        <f>IF('Frais réels'!G133="","",'Frais réels'!$G133)</f>
        <v/>
      </c>
      <c r="H134" s="177" t="str">
        <f>IF('Frais réels'!H133="","",'Frais réels'!$H133)</f>
        <v/>
      </c>
      <c r="I134" s="117"/>
      <c r="J134" s="259" t="str">
        <f t="shared" si="6"/>
        <v/>
      </c>
      <c r="K134" s="264" t="str">
        <f t="shared" si="9"/>
        <v/>
      </c>
      <c r="L134" s="185" t="str">
        <f t="shared" si="5"/>
        <v/>
      </c>
      <c r="M134" s="266" t="str">
        <f t="shared" si="7"/>
        <v/>
      </c>
      <c r="N134" s="262" t="str">
        <f t="shared" si="8"/>
        <v/>
      </c>
      <c r="O134" s="119"/>
    </row>
    <row r="135" spans="1:15" ht="20.100000000000001" customHeight="1" x14ac:dyDescent="0.25">
      <c r="A135" s="162">
        <v>129</v>
      </c>
      <c r="B135" s="268" t="str">
        <f>IF('Frais réels'!B134="","",'Frais réels'!$B134)</f>
        <v/>
      </c>
      <c r="C135" s="268" t="str">
        <f>IF('Frais réels'!C134="","",'Frais réels'!$D134)</f>
        <v/>
      </c>
      <c r="D135" s="268" t="str">
        <f>IF('Frais réels'!D134="","",'Frais réels'!$D134)</f>
        <v/>
      </c>
      <c r="E135" s="158" t="str">
        <f>IF('Frais réels'!E134="","",'Frais réels'!$E134)</f>
        <v/>
      </c>
      <c r="F135" s="158" t="str">
        <f>IF('Frais réels'!F134="","",'Frais réels'!F134)</f>
        <v/>
      </c>
      <c r="G135" s="158" t="str">
        <f>IF('Frais réels'!G134="","",'Frais réels'!$G134)</f>
        <v/>
      </c>
      <c r="H135" s="177" t="str">
        <f>IF('Frais réels'!H134="","",'Frais réels'!$H134)</f>
        <v/>
      </c>
      <c r="I135" s="117"/>
      <c r="J135" s="259" t="str">
        <f t="shared" si="6"/>
        <v/>
      </c>
      <c r="K135" s="264" t="str">
        <f t="shared" si="9"/>
        <v/>
      </c>
      <c r="L135" s="185" t="str">
        <f t="shared" ref="L135:L198" si="10">IF(G135="Aller - Retour Mayotte - Hexagone",IF(1900=0,"",1900),IF(G135="Aller - Retour Mayotte - La Réunion",IF(700=0,"",700),IF(G135="Aller - Retour Mayotte - Caraïbes",IF(2200=0,"",2200),IF(E135="Billets de train",IF(I135=0,"",""),IF(E135="","")))))</f>
        <v/>
      </c>
      <c r="M135" s="266" t="str">
        <f t="shared" si="7"/>
        <v/>
      </c>
      <c r="N135" s="262" t="str">
        <f t="shared" si="8"/>
        <v/>
      </c>
      <c r="O135" s="119"/>
    </row>
    <row r="136" spans="1:15" ht="20.100000000000001" customHeight="1" x14ac:dyDescent="0.25">
      <c r="A136" s="162">
        <v>130</v>
      </c>
      <c r="B136" s="268" t="str">
        <f>IF('Frais réels'!B135="","",'Frais réels'!$B135)</f>
        <v/>
      </c>
      <c r="C136" s="268" t="str">
        <f>IF('Frais réels'!C135="","",'Frais réels'!$D135)</f>
        <v/>
      </c>
      <c r="D136" s="268" t="str">
        <f>IF('Frais réels'!D135="","",'Frais réels'!$D135)</f>
        <v/>
      </c>
      <c r="E136" s="158" t="str">
        <f>IF('Frais réels'!E135="","",'Frais réels'!$E135)</f>
        <v/>
      </c>
      <c r="F136" s="158" t="str">
        <f>IF('Frais réels'!F135="","",'Frais réels'!F135)</f>
        <v/>
      </c>
      <c r="G136" s="158" t="str">
        <f>IF('Frais réels'!G135="","",'Frais réels'!$G135)</f>
        <v/>
      </c>
      <c r="H136" s="177" t="str">
        <f>IF('Frais réels'!H135="","",'Frais réels'!$H135)</f>
        <v/>
      </c>
      <c r="I136" s="117"/>
      <c r="J136" s="259" t="str">
        <f t="shared" ref="J136:J199" si="11">IF($H136="","",IF($I136&gt;$H136,"Le montant éligible ne peut etre supérieur au montant présenté",""))</f>
        <v/>
      </c>
      <c r="K136" s="264" t="str">
        <f t="shared" si="9"/>
        <v/>
      </c>
      <c r="L136" s="185" t="str">
        <f t="shared" si="10"/>
        <v/>
      </c>
      <c r="M136" s="266" t="str">
        <f t="shared" ref="M136:M199" si="12">IF(K136="", "", IF(MIN(K136,L136)=0, "", MIN(K136,L136)))</f>
        <v/>
      </c>
      <c r="N136" s="262" t="str">
        <f t="shared" ref="N136:N199" si="13">IF($M136 &gt; $K136, "Le montant éligible retenu ne peut pas être supérieur au montant raisonnable",IF($M136 &gt; $L136, "Le montant éligible retenu ne peut pas être supérieur au montant du plafond", ""))</f>
        <v/>
      </c>
      <c r="O136" s="119"/>
    </row>
    <row r="137" spans="1:15" ht="20.100000000000001" customHeight="1" x14ac:dyDescent="0.25">
      <c r="A137" s="162">
        <v>131</v>
      </c>
      <c r="B137" s="268" t="str">
        <f>IF('Frais réels'!B136="","",'Frais réels'!$B136)</f>
        <v/>
      </c>
      <c r="C137" s="268" t="str">
        <f>IF('Frais réels'!C136="","",'Frais réels'!$D136)</f>
        <v/>
      </c>
      <c r="D137" s="268" t="str">
        <f>IF('Frais réels'!D136="","",'Frais réels'!$D136)</f>
        <v/>
      </c>
      <c r="E137" s="158" t="str">
        <f>IF('Frais réels'!E136="","",'Frais réels'!$E136)</f>
        <v/>
      </c>
      <c r="F137" s="158" t="str">
        <f>IF('Frais réels'!F136="","",'Frais réels'!F136)</f>
        <v/>
      </c>
      <c r="G137" s="158" t="str">
        <f>IF('Frais réels'!G136="","",'Frais réels'!$G136)</f>
        <v/>
      </c>
      <c r="H137" s="177" t="str">
        <f>IF('Frais réels'!H136="","",'Frais réels'!$H136)</f>
        <v/>
      </c>
      <c r="I137" s="117"/>
      <c r="J137" s="259" t="str">
        <f t="shared" si="11"/>
        <v/>
      </c>
      <c r="K137" s="264" t="str">
        <f t="shared" ref="K137:K200" si="14">IF(OR(I137=0, ISBLANK(I137)), "", I137)</f>
        <v/>
      </c>
      <c r="L137" s="185" t="str">
        <f t="shared" si="10"/>
        <v/>
      </c>
      <c r="M137" s="266" t="str">
        <f t="shared" si="12"/>
        <v/>
      </c>
      <c r="N137" s="262" t="str">
        <f t="shared" si="13"/>
        <v/>
      </c>
      <c r="O137" s="119"/>
    </row>
    <row r="138" spans="1:15" ht="20.100000000000001" customHeight="1" x14ac:dyDescent="0.25">
      <c r="A138" s="162">
        <v>132</v>
      </c>
      <c r="B138" s="268" t="str">
        <f>IF('Frais réels'!B137="","",'Frais réels'!$B137)</f>
        <v/>
      </c>
      <c r="C138" s="268" t="str">
        <f>IF('Frais réels'!C137="","",'Frais réels'!$D137)</f>
        <v/>
      </c>
      <c r="D138" s="268" t="str">
        <f>IF('Frais réels'!D137="","",'Frais réels'!$D137)</f>
        <v/>
      </c>
      <c r="E138" s="158" t="str">
        <f>IF('Frais réels'!E137="","",'Frais réels'!$E137)</f>
        <v/>
      </c>
      <c r="F138" s="158" t="str">
        <f>IF('Frais réels'!F137="","",'Frais réels'!F137)</f>
        <v/>
      </c>
      <c r="G138" s="158" t="str">
        <f>IF('Frais réels'!G137="","",'Frais réels'!$G137)</f>
        <v/>
      </c>
      <c r="H138" s="177" t="str">
        <f>IF('Frais réels'!H137="","",'Frais réels'!$H137)</f>
        <v/>
      </c>
      <c r="I138" s="117"/>
      <c r="J138" s="259" t="str">
        <f t="shared" si="11"/>
        <v/>
      </c>
      <c r="K138" s="264" t="str">
        <f t="shared" si="14"/>
        <v/>
      </c>
      <c r="L138" s="185" t="str">
        <f t="shared" si="10"/>
        <v/>
      </c>
      <c r="M138" s="266" t="str">
        <f t="shared" si="12"/>
        <v/>
      </c>
      <c r="N138" s="262" t="str">
        <f t="shared" si="13"/>
        <v/>
      </c>
      <c r="O138" s="119"/>
    </row>
    <row r="139" spans="1:15" ht="20.100000000000001" customHeight="1" x14ac:dyDescent="0.25">
      <c r="A139" s="162">
        <v>133</v>
      </c>
      <c r="B139" s="268" t="str">
        <f>IF('Frais réels'!B138="","",'Frais réels'!$B138)</f>
        <v/>
      </c>
      <c r="C139" s="268" t="str">
        <f>IF('Frais réels'!C138="","",'Frais réels'!$D138)</f>
        <v/>
      </c>
      <c r="D139" s="268" t="str">
        <f>IF('Frais réels'!D138="","",'Frais réels'!$D138)</f>
        <v/>
      </c>
      <c r="E139" s="158" t="str">
        <f>IF('Frais réels'!E138="","",'Frais réels'!$E138)</f>
        <v/>
      </c>
      <c r="F139" s="158" t="str">
        <f>IF('Frais réels'!F138="","",'Frais réels'!F138)</f>
        <v/>
      </c>
      <c r="G139" s="158" t="str">
        <f>IF('Frais réels'!G138="","",'Frais réels'!$G138)</f>
        <v/>
      </c>
      <c r="H139" s="177" t="str">
        <f>IF('Frais réels'!H138="","",'Frais réels'!$H138)</f>
        <v/>
      </c>
      <c r="I139" s="117"/>
      <c r="J139" s="259" t="str">
        <f t="shared" si="11"/>
        <v/>
      </c>
      <c r="K139" s="264" t="str">
        <f t="shared" si="14"/>
        <v/>
      </c>
      <c r="L139" s="185" t="str">
        <f t="shared" si="10"/>
        <v/>
      </c>
      <c r="M139" s="266" t="str">
        <f t="shared" si="12"/>
        <v/>
      </c>
      <c r="N139" s="262" t="str">
        <f t="shared" si="13"/>
        <v/>
      </c>
      <c r="O139" s="119"/>
    </row>
    <row r="140" spans="1:15" ht="20.100000000000001" customHeight="1" x14ac:dyDescent="0.25">
      <c r="A140" s="162">
        <v>134</v>
      </c>
      <c r="B140" s="268" t="str">
        <f>IF('Frais réels'!B139="","",'Frais réels'!$B139)</f>
        <v/>
      </c>
      <c r="C140" s="268" t="str">
        <f>IF('Frais réels'!C139="","",'Frais réels'!$D139)</f>
        <v/>
      </c>
      <c r="D140" s="268" t="str">
        <f>IF('Frais réels'!D139="","",'Frais réels'!$D139)</f>
        <v/>
      </c>
      <c r="E140" s="158" t="str">
        <f>IF('Frais réels'!E139="","",'Frais réels'!$E139)</f>
        <v/>
      </c>
      <c r="F140" s="158" t="str">
        <f>IF('Frais réels'!F139="","",'Frais réels'!F139)</f>
        <v/>
      </c>
      <c r="G140" s="158" t="str">
        <f>IF('Frais réels'!G139="","",'Frais réels'!$G139)</f>
        <v/>
      </c>
      <c r="H140" s="177" t="str">
        <f>IF('Frais réels'!H139="","",'Frais réels'!$H139)</f>
        <v/>
      </c>
      <c r="I140" s="117"/>
      <c r="J140" s="259" t="str">
        <f t="shared" si="11"/>
        <v/>
      </c>
      <c r="K140" s="264" t="str">
        <f t="shared" si="14"/>
        <v/>
      </c>
      <c r="L140" s="185" t="str">
        <f t="shared" si="10"/>
        <v/>
      </c>
      <c r="M140" s="266" t="str">
        <f t="shared" si="12"/>
        <v/>
      </c>
      <c r="N140" s="262" t="str">
        <f t="shared" si="13"/>
        <v/>
      </c>
      <c r="O140" s="119"/>
    </row>
    <row r="141" spans="1:15" ht="20.100000000000001" customHeight="1" x14ac:dyDescent="0.25">
      <c r="A141" s="162">
        <v>135</v>
      </c>
      <c r="B141" s="268" t="str">
        <f>IF('Frais réels'!B140="","",'Frais réels'!$B140)</f>
        <v/>
      </c>
      <c r="C141" s="268" t="str">
        <f>IF('Frais réels'!C140="","",'Frais réels'!$D140)</f>
        <v/>
      </c>
      <c r="D141" s="268" t="str">
        <f>IF('Frais réels'!D140="","",'Frais réels'!$D140)</f>
        <v/>
      </c>
      <c r="E141" s="158" t="str">
        <f>IF('Frais réels'!E140="","",'Frais réels'!$E140)</f>
        <v/>
      </c>
      <c r="F141" s="158" t="str">
        <f>IF('Frais réels'!F140="","",'Frais réels'!F140)</f>
        <v/>
      </c>
      <c r="G141" s="158" t="str">
        <f>IF('Frais réels'!G140="","",'Frais réels'!$G140)</f>
        <v/>
      </c>
      <c r="H141" s="177" t="str">
        <f>IF('Frais réels'!H140="","",'Frais réels'!$H140)</f>
        <v/>
      </c>
      <c r="I141" s="117"/>
      <c r="J141" s="259" t="str">
        <f t="shared" si="11"/>
        <v/>
      </c>
      <c r="K141" s="264" t="str">
        <f t="shared" si="14"/>
        <v/>
      </c>
      <c r="L141" s="185" t="str">
        <f t="shared" si="10"/>
        <v/>
      </c>
      <c r="M141" s="266" t="str">
        <f t="shared" si="12"/>
        <v/>
      </c>
      <c r="N141" s="262" t="str">
        <f t="shared" si="13"/>
        <v/>
      </c>
      <c r="O141" s="119"/>
    </row>
    <row r="142" spans="1:15" ht="20.100000000000001" customHeight="1" x14ac:dyDescent="0.25">
      <c r="A142" s="162">
        <v>136</v>
      </c>
      <c r="B142" s="268" t="str">
        <f>IF('Frais réels'!B141="","",'Frais réels'!$B141)</f>
        <v/>
      </c>
      <c r="C142" s="268" t="str">
        <f>IF('Frais réels'!C141="","",'Frais réels'!$D141)</f>
        <v/>
      </c>
      <c r="D142" s="268" t="str">
        <f>IF('Frais réels'!D141="","",'Frais réels'!$D141)</f>
        <v/>
      </c>
      <c r="E142" s="158" t="str">
        <f>IF('Frais réels'!E141="","",'Frais réels'!$E141)</f>
        <v/>
      </c>
      <c r="F142" s="158" t="str">
        <f>IF('Frais réels'!F141="","",'Frais réels'!F141)</f>
        <v/>
      </c>
      <c r="G142" s="158" t="str">
        <f>IF('Frais réels'!G141="","",'Frais réels'!$G141)</f>
        <v/>
      </c>
      <c r="H142" s="177" t="str">
        <f>IF('Frais réels'!H141="","",'Frais réels'!$H141)</f>
        <v/>
      </c>
      <c r="I142" s="117"/>
      <c r="J142" s="259" t="str">
        <f t="shared" si="11"/>
        <v/>
      </c>
      <c r="K142" s="264" t="str">
        <f t="shared" si="14"/>
        <v/>
      </c>
      <c r="L142" s="185" t="str">
        <f t="shared" si="10"/>
        <v/>
      </c>
      <c r="M142" s="266" t="str">
        <f t="shared" si="12"/>
        <v/>
      </c>
      <c r="N142" s="262" t="str">
        <f t="shared" si="13"/>
        <v/>
      </c>
      <c r="O142" s="119"/>
    </row>
    <row r="143" spans="1:15" ht="20.100000000000001" customHeight="1" x14ac:dyDescent="0.25">
      <c r="A143" s="162">
        <v>137</v>
      </c>
      <c r="B143" s="268" t="str">
        <f>IF('Frais réels'!B142="","",'Frais réels'!$B142)</f>
        <v/>
      </c>
      <c r="C143" s="268" t="str">
        <f>IF('Frais réels'!C142="","",'Frais réels'!$D142)</f>
        <v/>
      </c>
      <c r="D143" s="268" t="str">
        <f>IF('Frais réels'!D142="","",'Frais réels'!$D142)</f>
        <v/>
      </c>
      <c r="E143" s="158" t="str">
        <f>IF('Frais réels'!E142="","",'Frais réels'!$E142)</f>
        <v/>
      </c>
      <c r="F143" s="158" t="str">
        <f>IF('Frais réels'!F142="","",'Frais réels'!F142)</f>
        <v/>
      </c>
      <c r="G143" s="158" t="str">
        <f>IF('Frais réels'!G142="","",'Frais réels'!$G142)</f>
        <v/>
      </c>
      <c r="H143" s="177" t="str">
        <f>IF('Frais réels'!H142="","",'Frais réels'!$H142)</f>
        <v/>
      </c>
      <c r="I143" s="117"/>
      <c r="J143" s="259" t="str">
        <f t="shared" si="11"/>
        <v/>
      </c>
      <c r="K143" s="264" t="str">
        <f t="shared" si="14"/>
        <v/>
      </c>
      <c r="L143" s="185" t="str">
        <f t="shared" si="10"/>
        <v/>
      </c>
      <c r="M143" s="266" t="str">
        <f t="shared" si="12"/>
        <v/>
      </c>
      <c r="N143" s="262" t="str">
        <f t="shared" si="13"/>
        <v/>
      </c>
      <c r="O143" s="119"/>
    </row>
    <row r="144" spans="1:15" ht="20.100000000000001" customHeight="1" x14ac:dyDescent="0.25">
      <c r="A144" s="162">
        <v>138</v>
      </c>
      <c r="B144" s="268" t="str">
        <f>IF('Frais réels'!B143="","",'Frais réels'!$B143)</f>
        <v/>
      </c>
      <c r="C144" s="268" t="str">
        <f>IF('Frais réels'!C143="","",'Frais réels'!$D143)</f>
        <v/>
      </c>
      <c r="D144" s="268" t="str">
        <f>IF('Frais réels'!D143="","",'Frais réels'!$D143)</f>
        <v/>
      </c>
      <c r="E144" s="158" t="str">
        <f>IF('Frais réels'!E143="","",'Frais réels'!$E143)</f>
        <v/>
      </c>
      <c r="F144" s="158" t="str">
        <f>IF('Frais réels'!F143="","",'Frais réels'!F143)</f>
        <v/>
      </c>
      <c r="G144" s="158" t="str">
        <f>IF('Frais réels'!G143="","",'Frais réels'!$G143)</f>
        <v/>
      </c>
      <c r="H144" s="177" t="str">
        <f>IF('Frais réels'!H143="","",'Frais réels'!$H143)</f>
        <v/>
      </c>
      <c r="I144" s="117"/>
      <c r="J144" s="259" t="str">
        <f t="shared" si="11"/>
        <v/>
      </c>
      <c r="K144" s="264" t="str">
        <f t="shared" si="14"/>
        <v/>
      </c>
      <c r="L144" s="185" t="str">
        <f t="shared" si="10"/>
        <v/>
      </c>
      <c r="M144" s="266" t="str">
        <f t="shared" si="12"/>
        <v/>
      </c>
      <c r="N144" s="262" t="str">
        <f t="shared" si="13"/>
        <v/>
      </c>
      <c r="O144" s="119"/>
    </row>
    <row r="145" spans="1:15" ht="20.100000000000001" customHeight="1" x14ac:dyDescent="0.25">
      <c r="A145" s="162">
        <v>139</v>
      </c>
      <c r="B145" s="268" t="str">
        <f>IF('Frais réels'!B144="","",'Frais réels'!$B144)</f>
        <v/>
      </c>
      <c r="C145" s="268" t="str">
        <f>IF('Frais réels'!C144="","",'Frais réels'!$D144)</f>
        <v/>
      </c>
      <c r="D145" s="268" t="str">
        <f>IF('Frais réels'!D144="","",'Frais réels'!$D144)</f>
        <v/>
      </c>
      <c r="E145" s="158" t="str">
        <f>IF('Frais réels'!E144="","",'Frais réels'!$E144)</f>
        <v/>
      </c>
      <c r="F145" s="158" t="str">
        <f>IF('Frais réels'!F144="","",'Frais réels'!F144)</f>
        <v/>
      </c>
      <c r="G145" s="158" t="str">
        <f>IF('Frais réels'!G144="","",'Frais réels'!$G144)</f>
        <v/>
      </c>
      <c r="H145" s="177" t="str">
        <f>IF('Frais réels'!H144="","",'Frais réels'!$H144)</f>
        <v/>
      </c>
      <c r="I145" s="117"/>
      <c r="J145" s="259" t="str">
        <f t="shared" si="11"/>
        <v/>
      </c>
      <c r="K145" s="264" t="str">
        <f t="shared" si="14"/>
        <v/>
      </c>
      <c r="L145" s="185" t="str">
        <f t="shared" si="10"/>
        <v/>
      </c>
      <c r="M145" s="266" t="str">
        <f t="shared" si="12"/>
        <v/>
      </c>
      <c r="N145" s="262" t="str">
        <f t="shared" si="13"/>
        <v/>
      </c>
      <c r="O145" s="119"/>
    </row>
    <row r="146" spans="1:15" ht="20.100000000000001" customHeight="1" x14ac:dyDescent="0.25">
      <c r="A146" s="162">
        <v>140</v>
      </c>
      <c r="B146" s="268" t="str">
        <f>IF('Frais réels'!B145="","",'Frais réels'!$B145)</f>
        <v/>
      </c>
      <c r="C146" s="268" t="str">
        <f>IF('Frais réels'!C145="","",'Frais réels'!$D145)</f>
        <v/>
      </c>
      <c r="D146" s="268" t="str">
        <f>IF('Frais réels'!D145="","",'Frais réels'!$D145)</f>
        <v/>
      </c>
      <c r="E146" s="158" t="str">
        <f>IF('Frais réels'!E145="","",'Frais réels'!$E145)</f>
        <v/>
      </c>
      <c r="F146" s="158" t="str">
        <f>IF('Frais réels'!F145="","",'Frais réels'!F145)</f>
        <v/>
      </c>
      <c r="G146" s="158" t="str">
        <f>IF('Frais réels'!G145="","",'Frais réels'!$G145)</f>
        <v/>
      </c>
      <c r="H146" s="177" t="str">
        <f>IF('Frais réels'!H145="","",'Frais réels'!$H145)</f>
        <v/>
      </c>
      <c r="I146" s="117"/>
      <c r="J146" s="259" t="str">
        <f t="shared" si="11"/>
        <v/>
      </c>
      <c r="K146" s="264" t="str">
        <f t="shared" si="14"/>
        <v/>
      </c>
      <c r="L146" s="185" t="str">
        <f t="shared" si="10"/>
        <v/>
      </c>
      <c r="M146" s="266" t="str">
        <f t="shared" si="12"/>
        <v/>
      </c>
      <c r="N146" s="262" t="str">
        <f t="shared" si="13"/>
        <v/>
      </c>
      <c r="O146" s="119"/>
    </row>
    <row r="147" spans="1:15" ht="20.100000000000001" customHeight="1" x14ac:dyDescent="0.25">
      <c r="A147" s="162">
        <v>141</v>
      </c>
      <c r="B147" s="268" t="str">
        <f>IF('Frais réels'!B146="","",'Frais réels'!$B146)</f>
        <v/>
      </c>
      <c r="C147" s="268" t="str">
        <f>IF('Frais réels'!C146="","",'Frais réels'!$D146)</f>
        <v/>
      </c>
      <c r="D147" s="268" t="str">
        <f>IF('Frais réels'!D146="","",'Frais réels'!$D146)</f>
        <v/>
      </c>
      <c r="E147" s="158" t="str">
        <f>IF('Frais réels'!E146="","",'Frais réels'!$E146)</f>
        <v/>
      </c>
      <c r="F147" s="158" t="str">
        <f>IF('Frais réels'!F146="","",'Frais réels'!F146)</f>
        <v/>
      </c>
      <c r="G147" s="158" t="str">
        <f>IF('Frais réels'!G146="","",'Frais réels'!$G146)</f>
        <v/>
      </c>
      <c r="H147" s="177" t="str">
        <f>IF('Frais réels'!H146="","",'Frais réels'!$H146)</f>
        <v/>
      </c>
      <c r="I147" s="117"/>
      <c r="J147" s="259" t="str">
        <f t="shared" si="11"/>
        <v/>
      </c>
      <c r="K147" s="264" t="str">
        <f t="shared" si="14"/>
        <v/>
      </c>
      <c r="L147" s="185" t="str">
        <f t="shared" si="10"/>
        <v/>
      </c>
      <c r="M147" s="266" t="str">
        <f t="shared" si="12"/>
        <v/>
      </c>
      <c r="N147" s="262" t="str">
        <f t="shared" si="13"/>
        <v/>
      </c>
      <c r="O147" s="119"/>
    </row>
    <row r="148" spans="1:15" ht="20.100000000000001" customHeight="1" x14ac:dyDescent="0.25">
      <c r="A148" s="162">
        <v>142</v>
      </c>
      <c r="B148" s="268" t="str">
        <f>IF('Frais réels'!B147="","",'Frais réels'!$B147)</f>
        <v/>
      </c>
      <c r="C148" s="268" t="str">
        <f>IF('Frais réels'!C147="","",'Frais réels'!$D147)</f>
        <v/>
      </c>
      <c r="D148" s="268" t="str">
        <f>IF('Frais réels'!D147="","",'Frais réels'!$D147)</f>
        <v/>
      </c>
      <c r="E148" s="158" t="str">
        <f>IF('Frais réels'!E147="","",'Frais réels'!$E147)</f>
        <v/>
      </c>
      <c r="F148" s="158" t="str">
        <f>IF('Frais réels'!F147="","",'Frais réels'!F147)</f>
        <v/>
      </c>
      <c r="G148" s="158" t="str">
        <f>IF('Frais réels'!G147="","",'Frais réels'!$G147)</f>
        <v/>
      </c>
      <c r="H148" s="177" t="str">
        <f>IF('Frais réels'!H147="","",'Frais réels'!$H147)</f>
        <v/>
      </c>
      <c r="I148" s="117"/>
      <c r="J148" s="259" t="str">
        <f t="shared" si="11"/>
        <v/>
      </c>
      <c r="K148" s="264" t="str">
        <f t="shared" si="14"/>
        <v/>
      </c>
      <c r="L148" s="185" t="str">
        <f t="shared" si="10"/>
        <v/>
      </c>
      <c r="M148" s="266" t="str">
        <f t="shared" si="12"/>
        <v/>
      </c>
      <c r="N148" s="262" t="str">
        <f t="shared" si="13"/>
        <v/>
      </c>
      <c r="O148" s="119"/>
    </row>
    <row r="149" spans="1:15" ht="20.100000000000001" customHeight="1" x14ac:dyDescent="0.25">
      <c r="A149" s="162">
        <v>143</v>
      </c>
      <c r="B149" s="268" t="str">
        <f>IF('Frais réels'!B148="","",'Frais réels'!$B148)</f>
        <v/>
      </c>
      <c r="C149" s="268" t="str">
        <f>IF('Frais réels'!C148="","",'Frais réels'!$D148)</f>
        <v/>
      </c>
      <c r="D149" s="268" t="str">
        <f>IF('Frais réels'!D148="","",'Frais réels'!$D148)</f>
        <v/>
      </c>
      <c r="E149" s="158" t="str">
        <f>IF('Frais réels'!E148="","",'Frais réels'!$E148)</f>
        <v/>
      </c>
      <c r="F149" s="158" t="str">
        <f>IF('Frais réels'!F148="","",'Frais réels'!F148)</f>
        <v/>
      </c>
      <c r="G149" s="158" t="str">
        <f>IF('Frais réels'!G148="","",'Frais réels'!$G148)</f>
        <v/>
      </c>
      <c r="H149" s="177" t="str">
        <f>IF('Frais réels'!H148="","",'Frais réels'!$H148)</f>
        <v/>
      </c>
      <c r="I149" s="117"/>
      <c r="J149" s="259" t="str">
        <f t="shared" si="11"/>
        <v/>
      </c>
      <c r="K149" s="264" t="str">
        <f t="shared" si="14"/>
        <v/>
      </c>
      <c r="L149" s="185" t="str">
        <f t="shared" si="10"/>
        <v/>
      </c>
      <c r="M149" s="266" t="str">
        <f t="shared" si="12"/>
        <v/>
      </c>
      <c r="N149" s="262" t="str">
        <f t="shared" si="13"/>
        <v/>
      </c>
      <c r="O149" s="119"/>
    </row>
    <row r="150" spans="1:15" ht="20.100000000000001" customHeight="1" x14ac:dyDescent="0.25">
      <c r="A150" s="162">
        <v>144</v>
      </c>
      <c r="B150" s="268" t="str">
        <f>IF('Frais réels'!B149="","",'Frais réels'!$B149)</f>
        <v/>
      </c>
      <c r="C150" s="268" t="str">
        <f>IF('Frais réels'!C149="","",'Frais réels'!$D149)</f>
        <v/>
      </c>
      <c r="D150" s="268" t="str">
        <f>IF('Frais réels'!D149="","",'Frais réels'!$D149)</f>
        <v/>
      </c>
      <c r="E150" s="158" t="str">
        <f>IF('Frais réels'!E149="","",'Frais réels'!$E149)</f>
        <v/>
      </c>
      <c r="F150" s="158" t="str">
        <f>IF('Frais réels'!F149="","",'Frais réels'!F149)</f>
        <v/>
      </c>
      <c r="G150" s="158" t="str">
        <f>IF('Frais réels'!G149="","",'Frais réels'!$G149)</f>
        <v/>
      </c>
      <c r="H150" s="177" t="str">
        <f>IF('Frais réels'!H149="","",'Frais réels'!$H149)</f>
        <v/>
      </c>
      <c r="I150" s="117"/>
      <c r="J150" s="259" t="str">
        <f t="shared" si="11"/>
        <v/>
      </c>
      <c r="K150" s="264" t="str">
        <f t="shared" si="14"/>
        <v/>
      </c>
      <c r="L150" s="185" t="str">
        <f t="shared" si="10"/>
        <v/>
      </c>
      <c r="M150" s="266" t="str">
        <f t="shared" si="12"/>
        <v/>
      </c>
      <c r="N150" s="262" t="str">
        <f t="shared" si="13"/>
        <v/>
      </c>
      <c r="O150" s="119"/>
    </row>
    <row r="151" spans="1:15" ht="20.100000000000001" customHeight="1" x14ac:dyDescent="0.25">
      <c r="A151" s="162">
        <v>145</v>
      </c>
      <c r="B151" s="268" t="str">
        <f>IF('Frais réels'!B150="","",'Frais réels'!$B150)</f>
        <v/>
      </c>
      <c r="C151" s="268" t="str">
        <f>IF('Frais réels'!C150="","",'Frais réels'!$D150)</f>
        <v/>
      </c>
      <c r="D151" s="268" t="str">
        <f>IF('Frais réels'!D150="","",'Frais réels'!$D150)</f>
        <v/>
      </c>
      <c r="E151" s="158" t="str">
        <f>IF('Frais réels'!E150="","",'Frais réels'!$E150)</f>
        <v/>
      </c>
      <c r="F151" s="158" t="str">
        <f>IF('Frais réels'!F150="","",'Frais réels'!F150)</f>
        <v/>
      </c>
      <c r="G151" s="158" t="str">
        <f>IF('Frais réels'!G150="","",'Frais réels'!$G150)</f>
        <v/>
      </c>
      <c r="H151" s="177" t="str">
        <f>IF('Frais réels'!H150="","",'Frais réels'!$H150)</f>
        <v/>
      </c>
      <c r="I151" s="117"/>
      <c r="J151" s="259" t="str">
        <f t="shared" si="11"/>
        <v/>
      </c>
      <c r="K151" s="264" t="str">
        <f t="shared" si="14"/>
        <v/>
      </c>
      <c r="L151" s="185" t="str">
        <f t="shared" si="10"/>
        <v/>
      </c>
      <c r="M151" s="266" t="str">
        <f t="shared" si="12"/>
        <v/>
      </c>
      <c r="N151" s="262" t="str">
        <f t="shared" si="13"/>
        <v/>
      </c>
      <c r="O151" s="119"/>
    </row>
    <row r="152" spans="1:15" ht="20.100000000000001" customHeight="1" x14ac:dyDescent="0.25">
      <c r="A152" s="162">
        <v>146</v>
      </c>
      <c r="B152" s="268" t="str">
        <f>IF('Frais réels'!B151="","",'Frais réels'!$B151)</f>
        <v/>
      </c>
      <c r="C152" s="268" t="str">
        <f>IF('Frais réels'!C151="","",'Frais réels'!$D151)</f>
        <v/>
      </c>
      <c r="D152" s="268" t="str">
        <f>IF('Frais réels'!D151="","",'Frais réels'!$D151)</f>
        <v/>
      </c>
      <c r="E152" s="158" t="str">
        <f>IF('Frais réels'!E151="","",'Frais réels'!$E151)</f>
        <v/>
      </c>
      <c r="F152" s="158" t="str">
        <f>IF('Frais réels'!F151="","",'Frais réels'!F151)</f>
        <v/>
      </c>
      <c r="G152" s="158" t="str">
        <f>IF('Frais réels'!G151="","",'Frais réels'!$G151)</f>
        <v/>
      </c>
      <c r="H152" s="177" t="str">
        <f>IF('Frais réels'!H151="","",'Frais réels'!$H151)</f>
        <v/>
      </c>
      <c r="I152" s="117"/>
      <c r="J152" s="259" t="str">
        <f t="shared" si="11"/>
        <v/>
      </c>
      <c r="K152" s="264" t="str">
        <f t="shared" si="14"/>
        <v/>
      </c>
      <c r="L152" s="185" t="str">
        <f t="shared" si="10"/>
        <v/>
      </c>
      <c r="M152" s="266" t="str">
        <f t="shared" si="12"/>
        <v/>
      </c>
      <c r="N152" s="262" t="str">
        <f t="shared" si="13"/>
        <v/>
      </c>
      <c r="O152" s="119"/>
    </row>
    <row r="153" spans="1:15" ht="20.100000000000001" customHeight="1" x14ac:dyDescent="0.25">
      <c r="A153" s="162">
        <v>147</v>
      </c>
      <c r="B153" s="268" t="str">
        <f>IF('Frais réels'!B152="","",'Frais réels'!$B152)</f>
        <v/>
      </c>
      <c r="C153" s="268" t="str">
        <f>IF('Frais réels'!C152="","",'Frais réels'!$D152)</f>
        <v/>
      </c>
      <c r="D153" s="268" t="str">
        <f>IF('Frais réels'!D152="","",'Frais réels'!$D152)</f>
        <v/>
      </c>
      <c r="E153" s="158" t="str">
        <f>IF('Frais réels'!E152="","",'Frais réels'!$E152)</f>
        <v/>
      </c>
      <c r="F153" s="158" t="str">
        <f>IF('Frais réels'!F152="","",'Frais réels'!F152)</f>
        <v/>
      </c>
      <c r="G153" s="158" t="str">
        <f>IF('Frais réels'!G152="","",'Frais réels'!$G152)</f>
        <v/>
      </c>
      <c r="H153" s="177" t="str">
        <f>IF('Frais réels'!H152="","",'Frais réels'!$H152)</f>
        <v/>
      </c>
      <c r="I153" s="117"/>
      <c r="J153" s="259" t="str">
        <f t="shared" si="11"/>
        <v/>
      </c>
      <c r="K153" s="264" t="str">
        <f t="shared" si="14"/>
        <v/>
      </c>
      <c r="L153" s="185" t="str">
        <f t="shared" si="10"/>
        <v/>
      </c>
      <c r="M153" s="266" t="str">
        <f t="shared" si="12"/>
        <v/>
      </c>
      <c r="N153" s="262" t="str">
        <f t="shared" si="13"/>
        <v/>
      </c>
      <c r="O153" s="119"/>
    </row>
    <row r="154" spans="1:15" ht="20.100000000000001" customHeight="1" x14ac:dyDescent="0.25">
      <c r="A154" s="162">
        <v>148</v>
      </c>
      <c r="B154" s="268" t="str">
        <f>IF('Frais réels'!B153="","",'Frais réels'!$B153)</f>
        <v/>
      </c>
      <c r="C154" s="268" t="str">
        <f>IF('Frais réels'!C153="","",'Frais réels'!$D153)</f>
        <v/>
      </c>
      <c r="D154" s="268" t="str">
        <f>IF('Frais réels'!D153="","",'Frais réels'!$D153)</f>
        <v/>
      </c>
      <c r="E154" s="158" t="str">
        <f>IF('Frais réels'!E153="","",'Frais réels'!$E153)</f>
        <v/>
      </c>
      <c r="F154" s="158" t="str">
        <f>IF('Frais réels'!F153="","",'Frais réels'!F153)</f>
        <v/>
      </c>
      <c r="G154" s="158" t="str">
        <f>IF('Frais réels'!G153="","",'Frais réels'!$G153)</f>
        <v/>
      </c>
      <c r="H154" s="177" t="str">
        <f>IF('Frais réels'!H153="","",'Frais réels'!$H153)</f>
        <v/>
      </c>
      <c r="I154" s="117"/>
      <c r="J154" s="259" t="str">
        <f t="shared" si="11"/>
        <v/>
      </c>
      <c r="K154" s="264" t="str">
        <f t="shared" si="14"/>
        <v/>
      </c>
      <c r="L154" s="185" t="str">
        <f t="shared" si="10"/>
        <v/>
      </c>
      <c r="M154" s="266" t="str">
        <f t="shared" si="12"/>
        <v/>
      </c>
      <c r="N154" s="262" t="str">
        <f t="shared" si="13"/>
        <v/>
      </c>
      <c r="O154" s="119"/>
    </row>
    <row r="155" spans="1:15" ht="20.100000000000001" customHeight="1" x14ac:dyDescent="0.25">
      <c r="A155" s="162">
        <v>149</v>
      </c>
      <c r="B155" s="268" t="str">
        <f>IF('Frais réels'!B154="","",'Frais réels'!$B154)</f>
        <v/>
      </c>
      <c r="C155" s="268" t="str">
        <f>IF('Frais réels'!C154="","",'Frais réels'!$D154)</f>
        <v/>
      </c>
      <c r="D155" s="268" t="str">
        <f>IF('Frais réels'!D154="","",'Frais réels'!$D154)</f>
        <v/>
      </c>
      <c r="E155" s="158" t="str">
        <f>IF('Frais réels'!E154="","",'Frais réels'!$E154)</f>
        <v/>
      </c>
      <c r="F155" s="158" t="str">
        <f>IF('Frais réels'!F154="","",'Frais réels'!F154)</f>
        <v/>
      </c>
      <c r="G155" s="158" t="str">
        <f>IF('Frais réels'!G154="","",'Frais réels'!$G154)</f>
        <v/>
      </c>
      <c r="H155" s="177" t="str">
        <f>IF('Frais réels'!H154="","",'Frais réels'!$H154)</f>
        <v/>
      </c>
      <c r="I155" s="117"/>
      <c r="J155" s="259" t="str">
        <f t="shared" si="11"/>
        <v/>
      </c>
      <c r="K155" s="264" t="str">
        <f t="shared" si="14"/>
        <v/>
      </c>
      <c r="L155" s="185" t="str">
        <f t="shared" si="10"/>
        <v/>
      </c>
      <c r="M155" s="266" t="str">
        <f t="shared" si="12"/>
        <v/>
      </c>
      <c r="N155" s="262" t="str">
        <f t="shared" si="13"/>
        <v/>
      </c>
      <c r="O155" s="119"/>
    </row>
    <row r="156" spans="1:15" ht="20.100000000000001" customHeight="1" x14ac:dyDescent="0.25">
      <c r="A156" s="162">
        <v>150</v>
      </c>
      <c r="B156" s="268" t="str">
        <f>IF('Frais réels'!B155="","",'Frais réels'!$B155)</f>
        <v/>
      </c>
      <c r="C156" s="268" t="str">
        <f>IF('Frais réels'!C155="","",'Frais réels'!$D155)</f>
        <v/>
      </c>
      <c r="D156" s="268" t="str">
        <f>IF('Frais réels'!D155="","",'Frais réels'!$D155)</f>
        <v/>
      </c>
      <c r="E156" s="158" t="str">
        <f>IF('Frais réels'!E155="","",'Frais réels'!$E155)</f>
        <v/>
      </c>
      <c r="F156" s="158" t="str">
        <f>IF('Frais réels'!F155="","",'Frais réels'!F155)</f>
        <v/>
      </c>
      <c r="G156" s="158" t="str">
        <f>IF('Frais réels'!G155="","",'Frais réels'!$G155)</f>
        <v/>
      </c>
      <c r="H156" s="177" t="str">
        <f>IF('Frais réels'!H155="","",'Frais réels'!$H155)</f>
        <v/>
      </c>
      <c r="I156" s="117"/>
      <c r="J156" s="259" t="str">
        <f t="shared" si="11"/>
        <v/>
      </c>
      <c r="K156" s="264" t="str">
        <f t="shared" si="14"/>
        <v/>
      </c>
      <c r="L156" s="185" t="str">
        <f t="shared" si="10"/>
        <v/>
      </c>
      <c r="M156" s="266" t="str">
        <f t="shared" si="12"/>
        <v/>
      </c>
      <c r="N156" s="262" t="str">
        <f t="shared" si="13"/>
        <v/>
      </c>
      <c r="O156" s="119"/>
    </row>
    <row r="157" spans="1:15" ht="20.100000000000001" customHeight="1" x14ac:dyDescent="0.25">
      <c r="A157" s="162">
        <v>151</v>
      </c>
      <c r="B157" s="268" t="str">
        <f>IF('Frais réels'!B156="","",'Frais réels'!$B156)</f>
        <v/>
      </c>
      <c r="C157" s="268" t="str">
        <f>IF('Frais réels'!C156="","",'Frais réels'!$D156)</f>
        <v/>
      </c>
      <c r="D157" s="268" t="str">
        <f>IF('Frais réels'!D156="","",'Frais réels'!$D156)</f>
        <v/>
      </c>
      <c r="E157" s="158" t="str">
        <f>IF('Frais réels'!E156="","",'Frais réels'!$E156)</f>
        <v/>
      </c>
      <c r="F157" s="158" t="str">
        <f>IF('Frais réels'!F156="","",'Frais réels'!F156)</f>
        <v/>
      </c>
      <c r="G157" s="158" t="str">
        <f>IF('Frais réels'!G156="","",'Frais réels'!$G156)</f>
        <v/>
      </c>
      <c r="H157" s="177" t="str">
        <f>IF('Frais réels'!H156="","",'Frais réels'!$H156)</f>
        <v/>
      </c>
      <c r="I157" s="117"/>
      <c r="J157" s="259" t="str">
        <f t="shared" si="11"/>
        <v/>
      </c>
      <c r="K157" s="264" t="str">
        <f t="shared" si="14"/>
        <v/>
      </c>
      <c r="L157" s="185" t="str">
        <f t="shared" si="10"/>
        <v/>
      </c>
      <c r="M157" s="266" t="str">
        <f t="shared" si="12"/>
        <v/>
      </c>
      <c r="N157" s="262" t="str">
        <f t="shared" si="13"/>
        <v/>
      </c>
      <c r="O157" s="119"/>
    </row>
    <row r="158" spans="1:15" ht="20.100000000000001" customHeight="1" x14ac:dyDescent="0.25">
      <c r="A158" s="162">
        <v>152</v>
      </c>
      <c r="B158" s="268" t="str">
        <f>IF('Frais réels'!B157="","",'Frais réels'!$B157)</f>
        <v/>
      </c>
      <c r="C158" s="268" t="str">
        <f>IF('Frais réels'!C157="","",'Frais réels'!$D157)</f>
        <v/>
      </c>
      <c r="D158" s="268" t="str">
        <f>IF('Frais réels'!D157="","",'Frais réels'!$D157)</f>
        <v/>
      </c>
      <c r="E158" s="158" t="str">
        <f>IF('Frais réels'!E157="","",'Frais réels'!$E157)</f>
        <v/>
      </c>
      <c r="F158" s="158" t="str">
        <f>IF('Frais réels'!F157="","",'Frais réels'!F157)</f>
        <v/>
      </c>
      <c r="G158" s="158" t="str">
        <f>IF('Frais réels'!G157="","",'Frais réels'!$G157)</f>
        <v/>
      </c>
      <c r="H158" s="177" t="str">
        <f>IF('Frais réels'!H157="","",'Frais réels'!$H157)</f>
        <v/>
      </c>
      <c r="I158" s="117"/>
      <c r="J158" s="259" t="str">
        <f t="shared" si="11"/>
        <v/>
      </c>
      <c r="K158" s="264" t="str">
        <f t="shared" si="14"/>
        <v/>
      </c>
      <c r="L158" s="185" t="str">
        <f t="shared" si="10"/>
        <v/>
      </c>
      <c r="M158" s="266" t="str">
        <f t="shared" si="12"/>
        <v/>
      </c>
      <c r="N158" s="262" t="str">
        <f t="shared" si="13"/>
        <v/>
      </c>
      <c r="O158" s="119"/>
    </row>
    <row r="159" spans="1:15" ht="20.100000000000001" customHeight="1" x14ac:dyDescent="0.25">
      <c r="A159" s="162">
        <v>153</v>
      </c>
      <c r="B159" s="268" t="str">
        <f>IF('Frais réels'!B158="","",'Frais réels'!$B158)</f>
        <v/>
      </c>
      <c r="C159" s="268" t="str">
        <f>IF('Frais réels'!C158="","",'Frais réels'!$D158)</f>
        <v/>
      </c>
      <c r="D159" s="268" t="str">
        <f>IF('Frais réels'!D158="","",'Frais réels'!$D158)</f>
        <v/>
      </c>
      <c r="E159" s="158" t="str">
        <f>IF('Frais réels'!E158="","",'Frais réels'!$E158)</f>
        <v/>
      </c>
      <c r="F159" s="158" t="str">
        <f>IF('Frais réels'!F158="","",'Frais réels'!F158)</f>
        <v/>
      </c>
      <c r="G159" s="158" t="str">
        <f>IF('Frais réels'!G158="","",'Frais réels'!$G158)</f>
        <v/>
      </c>
      <c r="H159" s="177" t="str">
        <f>IF('Frais réels'!H158="","",'Frais réels'!$H158)</f>
        <v/>
      </c>
      <c r="I159" s="117"/>
      <c r="J159" s="259" t="str">
        <f t="shared" si="11"/>
        <v/>
      </c>
      <c r="K159" s="264" t="str">
        <f t="shared" si="14"/>
        <v/>
      </c>
      <c r="L159" s="185" t="str">
        <f t="shared" si="10"/>
        <v/>
      </c>
      <c r="M159" s="266" t="str">
        <f t="shared" si="12"/>
        <v/>
      </c>
      <c r="N159" s="262" t="str">
        <f t="shared" si="13"/>
        <v/>
      </c>
      <c r="O159" s="119"/>
    </row>
    <row r="160" spans="1:15" ht="20.100000000000001" customHeight="1" x14ac:dyDescent="0.25">
      <c r="A160" s="162">
        <v>154</v>
      </c>
      <c r="B160" s="268" t="str">
        <f>IF('Frais réels'!B159="","",'Frais réels'!$B159)</f>
        <v/>
      </c>
      <c r="C160" s="268" t="str">
        <f>IF('Frais réels'!C159="","",'Frais réels'!$D159)</f>
        <v/>
      </c>
      <c r="D160" s="268" t="str">
        <f>IF('Frais réels'!D159="","",'Frais réels'!$D159)</f>
        <v/>
      </c>
      <c r="E160" s="158" t="str">
        <f>IF('Frais réels'!E159="","",'Frais réels'!$E159)</f>
        <v/>
      </c>
      <c r="F160" s="158" t="str">
        <f>IF('Frais réels'!F159="","",'Frais réels'!F159)</f>
        <v/>
      </c>
      <c r="G160" s="158" t="str">
        <f>IF('Frais réels'!G159="","",'Frais réels'!$G159)</f>
        <v/>
      </c>
      <c r="H160" s="177" t="str">
        <f>IF('Frais réels'!H159="","",'Frais réels'!$H159)</f>
        <v/>
      </c>
      <c r="I160" s="117"/>
      <c r="J160" s="259" t="str">
        <f t="shared" si="11"/>
        <v/>
      </c>
      <c r="K160" s="264" t="str">
        <f t="shared" si="14"/>
        <v/>
      </c>
      <c r="L160" s="185" t="str">
        <f t="shared" si="10"/>
        <v/>
      </c>
      <c r="M160" s="266" t="str">
        <f t="shared" si="12"/>
        <v/>
      </c>
      <c r="N160" s="262" t="str">
        <f t="shared" si="13"/>
        <v/>
      </c>
      <c r="O160" s="119"/>
    </row>
    <row r="161" spans="1:15" ht="20.100000000000001" customHeight="1" x14ac:dyDescent="0.25">
      <c r="A161" s="162">
        <v>155</v>
      </c>
      <c r="B161" s="268" t="str">
        <f>IF('Frais réels'!B160="","",'Frais réels'!$B160)</f>
        <v/>
      </c>
      <c r="C161" s="268" t="str">
        <f>IF('Frais réels'!C160="","",'Frais réels'!$D160)</f>
        <v/>
      </c>
      <c r="D161" s="268" t="str">
        <f>IF('Frais réels'!D160="","",'Frais réels'!$D160)</f>
        <v/>
      </c>
      <c r="E161" s="158" t="str">
        <f>IF('Frais réels'!E160="","",'Frais réels'!$E160)</f>
        <v/>
      </c>
      <c r="F161" s="158" t="str">
        <f>IF('Frais réels'!F160="","",'Frais réels'!F160)</f>
        <v/>
      </c>
      <c r="G161" s="158" t="str">
        <f>IF('Frais réels'!G160="","",'Frais réels'!$G160)</f>
        <v/>
      </c>
      <c r="H161" s="177" t="str">
        <f>IF('Frais réels'!H160="","",'Frais réels'!$H160)</f>
        <v/>
      </c>
      <c r="I161" s="117"/>
      <c r="J161" s="259" t="str">
        <f t="shared" si="11"/>
        <v/>
      </c>
      <c r="K161" s="264" t="str">
        <f t="shared" si="14"/>
        <v/>
      </c>
      <c r="L161" s="185" t="str">
        <f t="shared" si="10"/>
        <v/>
      </c>
      <c r="M161" s="266" t="str">
        <f t="shared" si="12"/>
        <v/>
      </c>
      <c r="N161" s="262" t="str">
        <f t="shared" si="13"/>
        <v/>
      </c>
      <c r="O161" s="119"/>
    </row>
    <row r="162" spans="1:15" ht="20.100000000000001" customHeight="1" x14ac:dyDescent="0.25">
      <c r="A162" s="162">
        <v>156</v>
      </c>
      <c r="B162" s="268" t="str">
        <f>IF('Frais réels'!B161="","",'Frais réels'!$B161)</f>
        <v/>
      </c>
      <c r="C162" s="268" t="str">
        <f>IF('Frais réels'!C161="","",'Frais réels'!$D161)</f>
        <v/>
      </c>
      <c r="D162" s="268" t="str">
        <f>IF('Frais réels'!D161="","",'Frais réels'!$D161)</f>
        <v/>
      </c>
      <c r="E162" s="158" t="str">
        <f>IF('Frais réels'!E161="","",'Frais réels'!$E161)</f>
        <v/>
      </c>
      <c r="F162" s="158" t="str">
        <f>IF('Frais réels'!F161="","",'Frais réels'!F161)</f>
        <v/>
      </c>
      <c r="G162" s="158" t="str">
        <f>IF('Frais réels'!G161="","",'Frais réels'!$G161)</f>
        <v/>
      </c>
      <c r="H162" s="177" t="str">
        <f>IF('Frais réels'!H161="","",'Frais réels'!$H161)</f>
        <v/>
      </c>
      <c r="I162" s="117"/>
      <c r="J162" s="259" t="str">
        <f t="shared" si="11"/>
        <v/>
      </c>
      <c r="K162" s="264" t="str">
        <f t="shared" si="14"/>
        <v/>
      </c>
      <c r="L162" s="185" t="str">
        <f t="shared" si="10"/>
        <v/>
      </c>
      <c r="M162" s="266" t="str">
        <f t="shared" si="12"/>
        <v/>
      </c>
      <c r="N162" s="262" t="str">
        <f t="shared" si="13"/>
        <v/>
      </c>
      <c r="O162" s="119"/>
    </row>
    <row r="163" spans="1:15" ht="20.100000000000001" customHeight="1" x14ac:dyDescent="0.25">
      <c r="A163" s="162">
        <v>157</v>
      </c>
      <c r="B163" s="268" t="str">
        <f>IF('Frais réels'!B162="","",'Frais réels'!$B162)</f>
        <v/>
      </c>
      <c r="C163" s="268" t="str">
        <f>IF('Frais réels'!C162="","",'Frais réels'!$D162)</f>
        <v/>
      </c>
      <c r="D163" s="268" t="str">
        <f>IF('Frais réels'!D162="","",'Frais réels'!$D162)</f>
        <v/>
      </c>
      <c r="E163" s="158" t="str">
        <f>IF('Frais réels'!E162="","",'Frais réels'!$E162)</f>
        <v/>
      </c>
      <c r="F163" s="158" t="str">
        <f>IF('Frais réels'!F162="","",'Frais réels'!F162)</f>
        <v/>
      </c>
      <c r="G163" s="158" t="str">
        <f>IF('Frais réels'!G162="","",'Frais réels'!$G162)</f>
        <v/>
      </c>
      <c r="H163" s="177" t="str">
        <f>IF('Frais réels'!H162="","",'Frais réels'!$H162)</f>
        <v/>
      </c>
      <c r="I163" s="117"/>
      <c r="J163" s="259" t="str">
        <f t="shared" si="11"/>
        <v/>
      </c>
      <c r="K163" s="264" t="str">
        <f t="shared" si="14"/>
        <v/>
      </c>
      <c r="L163" s="185" t="str">
        <f t="shared" si="10"/>
        <v/>
      </c>
      <c r="M163" s="266" t="str">
        <f t="shared" si="12"/>
        <v/>
      </c>
      <c r="N163" s="262" t="str">
        <f t="shared" si="13"/>
        <v/>
      </c>
      <c r="O163" s="119"/>
    </row>
    <row r="164" spans="1:15" ht="20.100000000000001" customHeight="1" x14ac:dyDescent="0.25">
      <c r="A164" s="162">
        <v>158</v>
      </c>
      <c r="B164" s="268" t="str">
        <f>IF('Frais réels'!B163="","",'Frais réels'!$B163)</f>
        <v/>
      </c>
      <c r="C164" s="268" t="str">
        <f>IF('Frais réels'!C163="","",'Frais réels'!$D163)</f>
        <v/>
      </c>
      <c r="D164" s="268" t="str">
        <f>IF('Frais réels'!D163="","",'Frais réels'!$D163)</f>
        <v/>
      </c>
      <c r="E164" s="158" t="str">
        <f>IF('Frais réels'!E163="","",'Frais réels'!$E163)</f>
        <v/>
      </c>
      <c r="F164" s="158" t="str">
        <f>IF('Frais réels'!F163="","",'Frais réels'!F163)</f>
        <v/>
      </c>
      <c r="G164" s="158" t="str">
        <f>IF('Frais réels'!G163="","",'Frais réels'!$G163)</f>
        <v/>
      </c>
      <c r="H164" s="177" t="str">
        <f>IF('Frais réels'!H163="","",'Frais réels'!$H163)</f>
        <v/>
      </c>
      <c r="I164" s="117"/>
      <c r="J164" s="259" t="str">
        <f t="shared" si="11"/>
        <v/>
      </c>
      <c r="K164" s="264" t="str">
        <f t="shared" si="14"/>
        <v/>
      </c>
      <c r="L164" s="185" t="str">
        <f t="shared" si="10"/>
        <v/>
      </c>
      <c r="M164" s="266" t="str">
        <f t="shared" si="12"/>
        <v/>
      </c>
      <c r="N164" s="262" t="str">
        <f t="shared" si="13"/>
        <v/>
      </c>
      <c r="O164" s="119"/>
    </row>
    <row r="165" spans="1:15" ht="20.100000000000001" customHeight="1" x14ac:dyDescent="0.25">
      <c r="A165" s="162">
        <v>159</v>
      </c>
      <c r="B165" s="268" t="str">
        <f>IF('Frais réels'!B164="","",'Frais réels'!$B164)</f>
        <v/>
      </c>
      <c r="C165" s="268" t="str">
        <f>IF('Frais réels'!C164="","",'Frais réels'!$D164)</f>
        <v/>
      </c>
      <c r="D165" s="268" t="str">
        <f>IF('Frais réels'!D164="","",'Frais réels'!$D164)</f>
        <v/>
      </c>
      <c r="E165" s="158" t="str">
        <f>IF('Frais réels'!E164="","",'Frais réels'!$E164)</f>
        <v/>
      </c>
      <c r="F165" s="158" t="str">
        <f>IF('Frais réels'!F164="","",'Frais réels'!F164)</f>
        <v/>
      </c>
      <c r="G165" s="158" t="str">
        <f>IF('Frais réels'!G164="","",'Frais réels'!$G164)</f>
        <v/>
      </c>
      <c r="H165" s="177" t="str">
        <f>IF('Frais réels'!H164="","",'Frais réels'!$H164)</f>
        <v/>
      </c>
      <c r="I165" s="117"/>
      <c r="J165" s="259" t="str">
        <f t="shared" si="11"/>
        <v/>
      </c>
      <c r="K165" s="264" t="str">
        <f t="shared" si="14"/>
        <v/>
      </c>
      <c r="L165" s="185" t="str">
        <f t="shared" si="10"/>
        <v/>
      </c>
      <c r="M165" s="266" t="str">
        <f t="shared" si="12"/>
        <v/>
      </c>
      <c r="N165" s="262" t="str">
        <f t="shared" si="13"/>
        <v/>
      </c>
      <c r="O165" s="119"/>
    </row>
    <row r="166" spans="1:15" ht="20.100000000000001" customHeight="1" x14ac:dyDescent="0.25">
      <c r="A166" s="162">
        <v>160</v>
      </c>
      <c r="B166" s="268" t="str">
        <f>IF('Frais réels'!B165="","",'Frais réels'!$B165)</f>
        <v/>
      </c>
      <c r="C166" s="268" t="str">
        <f>IF('Frais réels'!C165="","",'Frais réels'!$D165)</f>
        <v/>
      </c>
      <c r="D166" s="268" t="str">
        <f>IF('Frais réels'!D165="","",'Frais réels'!$D165)</f>
        <v/>
      </c>
      <c r="E166" s="158" t="str">
        <f>IF('Frais réels'!E165="","",'Frais réels'!$E165)</f>
        <v/>
      </c>
      <c r="F166" s="158" t="str">
        <f>IF('Frais réels'!F165="","",'Frais réels'!F165)</f>
        <v/>
      </c>
      <c r="G166" s="158" t="str">
        <f>IF('Frais réels'!G165="","",'Frais réels'!$G165)</f>
        <v/>
      </c>
      <c r="H166" s="177" t="str">
        <f>IF('Frais réels'!H165="","",'Frais réels'!$H165)</f>
        <v/>
      </c>
      <c r="I166" s="117"/>
      <c r="J166" s="259" t="str">
        <f t="shared" si="11"/>
        <v/>
      </c>
      <c r="K166" s="264" t="str">
        <f t="shared" si="14"/>
        <v/>
      </c>
      <c r="L166" s="185" t="str">
        <f t="shared" si="10"/>
        <v/>
      </c>
      <c r="M166" s="266" t="str">
        <f t="shared" si="12"/>
        <v/>
      </c>
      <c r="N166" s="262" t="str">
        <f t="shared" si="13"/>
        <v/>
      </c>
      <c r="O166" s="119"/>
    </row>
    <row r="167" spans="1:15" ht="20.100000000000001" customHeight="1" x14ac:dyDescent="0.25">
      <c r="A167" s="162">
        <v>161</v>
      </c>
      <c r="B167" s="268" t="str">
        <f>IF('Frais réels'!B166="","",'Frais réels'!$B166)</f>
        <v/>
      </c>
      <c r="C167" s="268" t="str">
        <f>IF('Frais réels'!C166="","",'Frais réels'!$D166)</f>
        <v/>
      </c>
      <c r="D167" s="268" t="str">
        <f>IF('Frais réels'!D166="","",'Frais réels'!$D166)</f>
        <v/>
      </c>
      <c r="E167" s="158" t="str">
        <f>IF('Frais réels'!E166="","",'Frais réels'!$E166)</f>
        <v/>
      </c>
      <c r="F167" s="158" t="str">
        <f>IF('Frais réels'!F166="","",'Frais réels'!F166)</f>
        <v/>
      </c>
      <c r="G167" s="158" t="str">
        <f>IF('Frais réels'!G166="","",'Frais réels'!$G166)</f>
        <v/>
      </c>
      <c r="H167" s="177" t="str">
        <f>IF('Frais réels'!H166="","",'Frais réels'!$H166)</f>
        <v/>
      </c>
      <c r="I167" s="117"/>
      <c r="J167" s="259" t="str">
        <f t="shared" si="11"/>
        <v/>
      </c>
      <c r="K167" s="264" t="str">
        <f t="shared" si="14"/>
        <v/>
      </c>
      <c r="L167" s="185" t="str">
        <f t="shared" si="10"/>
        <v/>
      </c>
      <c r="M167" s="266" t="str">
        <f t="shared" si="12"/>
        <v/>
      </c>
      <c r="N167" s="262" t="str">
        <f t="shared" si="13"/>
        <v/>
      </c>
      <c r="O167" s="119"/>
    </row>
    <row r="168" spans="1:15" ht="20.100000000000001" customHeight="1" x14ac:dyDescent="0.25">
      <c r="A168" s="162">
        <v>162</v>
      </c>
      <c r="B168" s="268" t="str">
        <f>IF('Frais réels'!B167="","",'Frais réels'!$B167)</f>
        <v/>
      </c>
      <c r="C168" s="268" t="str">
        <f>IF('Frais réels'!C167="","",'Frais réels'!$D167)</f>
        <v/>
      </c>
      <c r="D168" s="268" t="str">
        <f>IF('Frais réels'!D167="","",'Frais réels'!$D167)</f>
        <v/>
      </c>
      <c r="E168" s="158" t="str">
        <f>IF('Frais réels'!E167="","",'Frais réels'!$E167)</f>
        <v/>
      </c>
      <c r="F168" s="158" t="str">
        <f>IF('Frais réels'!F167="","",'Frais réels'!F167)</f>
        <v/>
      </c>
      <c r="G168" s="158" t="str">
        <f>IF('Frais réels'!G167="","",'Frais réels'!$G167)</f>
        <v/>
      </c>
      <c r="H168" s="177" t="str">
        <f>IF('Frais réels'!H167="","",'Frais réels'!$H167)</f>
        <v/>
      </c>
      <c r="I168" s="117"/>
      <c r="J168" s="259" t="str">
        <f t="shared" si="11"/>
        <v/>
      </c>
      <c r="K168" s="264" t="str">
        <f t="shared" si="14"/>
        <v/>
      </c>
      <c r="L168" s="185" t="str">
        <f t="shared" si="10"/>
        <v/>
      </c>
      <c r="M168" s="266" t="str">
        <f t="shared" si="12"/>
        <v/>
      </c>
      <c r="N168" s="262" t="str">
        <f t="shared" si="13"/>
        <v/>
      </c>
      <c r="O168" s="119"/>
    </row>
    <row r="169" spans="1:15" ht="20.100000000000001" customHeight="1" x14ac:dyDescent="0.25">
      <c r="A169" s="162">
        <v>163</v>
      </c>
      <c r="B169" s="268" t="str">
        <f>IF('Frais réels'!B168="","",'Frais réels'!$B168)</f>
        <v/>
      </c>
      <c r="C169" s="268" t="str">
        <f>IF('Frais réels'!C168="","",'Frais réels'!$D168)</f>
        <v/>
      </c>
      <c r="D169" s="268" t="str">
        <f>IF('Frais réels'!D168="","",'Frais réels'!$D168)</f>
        <v/>
      </c>
      <c r="E169" s="158" t="str">
        <f>IF('Frais réels'!E168="","",'Frais réels'!$E168)</f>
        <v/>
      </c>
      <c r="F169" s="158" t="str">
        <f>IF('Frais réels'!F168="","",'Frais réels'!F168)</f>
        <v/>
      </c>
      <c r="G169" s="158" t="str">
        <f>IF('Frais réels'!G168="","",'Frais réels'!$G168)</f>
        <v/>
      </c>
      <c r="H169" s="177" t="str">
        <f>IF('Frais réels'!H168="","",'Frais réels'!$H168)</f>
        <v/>
      </c>
      <c r="I169" s="117"/>
      <c r="J169" s="259" t="str">
        <f t="shared" si="11"/>
        <v/>
      </c>
      <c r="K169" s="264" t="str">
        <f t="shared" si="14"/>
        <v/>
      </c>
      <c r="L169" s="185" t="str">
        <f t="shared" si="10"/>
        <v/>
      </c>
      <c r="M169" s="266" t="str">
        <f t="shared" si="12"/>
        <v/>
      </c>
      <c r="N169" s="262" t="str">
        <f t="shared" si="13"/>
        <v/>
      </c>
      <c r="O169" s="119"/>
    </row>
    <row r="170" spans="1:15" ht="20.100000000000001" customHeight="1" x14ac:dyDescent="0.25">
      <c r="A170" s="162">
        <v>164</v>
      </c>
      <c r="B170" s="268" t="str">
        <f>IF('Frais réels'!B169="","",'Frais réels'!$B169)</f>
        <v/>
      </c>
      <c r="C170" s="268" t="str">
        <f>IF('Frais réels'!C169="","",'Frais réels'!$D169)</f>
        <v/>
      </c>
      <c r="D170" s="268" t="str">
        <f>IF('Frais réels'!D169="","",'Frais réels'!$D169)</f>
        <v/>
      </c>
      <c r="E170" s="158" t="str">
        <f>IF('Frais réels'!E169="","",'Frais réels'!$E169)</f>
        <v/>
      </c>
      <c r="F170" s="158" t="str">
        <f>IF('Frais réels'!F169="","",'Frais réels'!F169)</f>
        <v/>
      </c>
      <c r="G170" s="158" t="str">
        <f>IF('Frais réels'!G169="","",'Frais réels'!$G169)</f>
        <v/>
      </c>
      <c r="H170" s="177" t="str">
        <f>IF('Frais réels'!H169="","",'Frais réels'!$H169)</f>
        <v/>
      </c>
      <c r="I170" s="117"/>
      <c r="J170" s="259" t="str">
        <f t="shared" si="11"/>
        <v/>
      </c>
      <c r="K170" s="264" t="str">
        <f t="shared" si="14"/>
        <v/>
      </c>
      <c r="L170" s="185" t="str">
        <f t="shared" si="10"/>
        <v/>
      </c>
      <c r="M170" s="266" t="str">
        <f t="shared" si="12"/>
        <v/>
      </c>
      <c r="N170" s="262" t="str">
        <f t="shared" si="13"/>
        <v/>
      </c>
      <c r="O170" s="119"/>
    </row>
    <row r="171" spans="1:15" ht="20.100000000000001" customHeight="1" x14ac:dyDescent="0.25">
      <c r="A171" s="162">
        <v>165</v>
      </c>
      <c r="B171" s="268" t="str">
        <f>IF('Frais réels'!B170="","",'Frais réels'!$B170)</f>
        <v/>
      </c>
      <c r="C171" s="268" t="str">
        <f>IF('Frais réels'!C170="","",'Frais réels'!$D170)</f>
        <v/>
      </c>
      <c r="D171" s="268" t="str">
        <f>IF('Frais réels'!D170="","",'Frais réels'!$D170)</f>
        <v/>
      </c>
      <c r="E171" s="158" t="str">
        <f>IF('Frais réels'!E170="","",'Frais réels'!$E170)</f>
        <v/>
      </c>
      <c r="F171" s="158" t="str">
        <f>IF('Frais réels'!F170="","",'Frais réels'!F170)</f>
        <v/>
      </c>
      <c r="G171" s="158" t="str">
        <f>IF('Frais réels'!G170="","",'Frais réels'!$G170)</f>
        <v/>
      </c>
      <c r="H171" s="177" t="str">
        <f>IF('Frais réels'!H170="","",'Frais réels'!$H170)</f>
        <v/>
      </c>
      <c r="I171" s="117"/>
      <c r="J171" s="259" t="str">
        <f t="shared" si="11"/>
        <v/>
      </c>
      <c r="K171" s="264" t="str">
        <f t="shared" si="14"/>
        <v/>
      </c>
      <c r="L171" s="185" t="str">
        <f t="shared" si="10"/>
        <v/>
      </c>
      <c r="M171" s="266" t="str">
        <f t="shared" si="12"/>
        <v/>
      </c>
      <c r="N171" s="262" t="str">
        <f t="shared" si="13"/>
        <v/>
      </c>
      <c r="O171" s="119"/>
    </row>
    <row r="172" spans="1:15" ht="20.100000000000001" customHeight="1" x14ac:dyDescent="0.25">
      <c r="A172" s="162">
        <v>166</v>
      </c>
      <c r="B172" s="268" t="str">
        <f>IF('Frais réels'!B171="","",'Frais réels'!$B171)</f>
        <v/>
      </c>
      <c r="C172" s="268" t="str">
        <f>IF('Frais réels'!C171="","",'Frais réels'!$D171)</f>
        <v/>
      </c>
      <c r="D172" s="268" t="str">
        <f>IF('Frais réels'!D171="","",'Frais réels'!$D171)</f>
        <v/>
      </c>
      <c r="E172" s="158" t="str">
        <f>IF('Frais réels'!E171="","",'Frais réels'!$E171)</f>
        <v/>
      </c>
      <c r="F172" s="158" t="str">
        <f>IF('Frais réels'!F171="","",'Frais réels'!F171)</f>
        <v/>
      </c>
      <c r="G172" s="158" t="str">
        <f>IF('Frais réels'!G171="","",'Frais réels'!$G171)</f>
        <v/>
      </c>
      <c r="H172" s="177" t="str">
        <f>IF('Frais réels'!H171="","",'Frais réels'!$H171)</f>
        <v/>
      </c>
      <c r="I172" s="117"/>
      <c r="J172" s="259" t="str">
        <f t="shared" si="11"/>
        <v/>
      </c>
      <c r="K172" s="264" t="str">
        <f t="shared" si="14"/>
        <v/>
      </c>
      <c r="L172" s="185" t="str">
        <f t="shared" si="10"/>
        <v/>
      </c>
      <c r="M172" s="266" t="str">
        <f t="shared" si="12"/>
        <v/>
      </c>
      <c r="N172" s="262" t="str">
        <f t="shared" si="13"/>
        <v/>
      </c>
      <c r="O172" s="119"/>
    </row>
    <row r="173" spans="1:15" ht="20.100000000000001" customHeight="1" x14ac:dyDescent="0.25">
      <c r="A173" s="162">
        <v>167</v>
      </c>
      <c r="B173" s="268" t="str">
        <f>IF('Frais réels'!B172="","",'Frais réels'!$B172)</f>
        <v/>
      </c>
      <c r="C173" s="268" t="str">
        <f>IF('Frais réels'!C172="","",'Frais réels'!$D172)</f>
        <v/>
      </c>
      <c r="D173" s="268" t="str">
        <f>IF('Frais réels'!D172="","",'Frais réels'!$D172)</f>
        <v/>
      </c>
      <c r="E173" s="158" t="str">
        <f>IF('Frais réels'!E172="","",'Frais réels'!$E172)</f>
        <v/>
      </c>
      <c r="F173" s="158" t="str">
        <f>IF('Frais réels'!F172="","",'Frais réels'!F172)</f>
        <v/>
      </c>
      <c r="G173" s="158" t="str">
        <f>IF('Frais réels'!G172="","",'Frais réels'!$G172)</f>
        <v/>
      </c>
      <c r="H173" s="177" t="str">
        <f>IF('Frais réels'!H172="","",'Frais réels'!$H172)</f>
        <v/>
      </c>
      <c r="I173" s="117"/>
      <c r="J173" s="259" t="str">
        <f t="shared" si="11"/>
        <v/>
      </c>
      <c r="K173" s="264" t="str">
        <f t="shared" si="14"/>
        <v/>
      </c>
      <c r="L173" s="185" t="str">
        <f t="shared" si="10"/>
        <v/>
      </c>
      <c r="M173" s="266" t="str">
        <f t="shared" si="12"/>
        <v/>
      </c>
      <c r="N173" s="262" t="str">
        <f t="shared" si="13"/>
        <v/>
      </c>
      <c r="O173" s="119"/>
    </row>
    <row r="174" spans="1:15" ht="20.100000000000001" customHeight="1" x14ac:dyDescent="0.25">
      <c r="A174" s="162">
        <v>168</v>
      </c>
      <c r="B174" s="268" t="str">
        <f>IF('Frais réels'!B173="","",'Frais réels'!$B173)</f>
        <v/>
      </c>
      <c r="C174" s="268" t="str">
        <f>IF('Frais réels'!C173="","",'Frais réels'!$D173)</f>
        <v/>
      </c>
      <c r="D174" s="268" t="str">
        <f>IF('Frais réels'!D173="","",'Frais réels'!$D173)</f>
        <v/>
      </c>
      <c r="E174" s="158" t="str">
        <f>IF('Frais réels'!E173="","",'Frais réels'!$E173)</f>
        <v/>
      </c>
      <c r="F174" s="158" t="str">
        <f>IF('Frais réels'!F173="","",'Frais réels'!F173)</f>
        <v/>
      </c>
      <c r="G174" s="158" t="str">
        <f>IF('Frais réels'!G173="","",'Frais réels'!$G173)</f>
        <v/>
      </c>
      <c r="H174" s="177" t="str">
        <f>IF('Frais réels'!H173="","",'Frais réels'!$H173)</f>
        <v/>
      </c>
      <c r="I174" s="117"/>
      <c r="J174" s="259" t="str">
        <f t="shared" si="11"/>
        <v/>
      </c>
      <c r="K174" s="264" t="str">
        <f t="shared" si="14"/>
        <v/>
      </c>
      <c r="L174" s="185" t="str">
        <f t="shared" si="10"/>
        <v/>
      </c>
      <c r="M174" s="266" t="str">
        <f t="shared" si="12"/>
        <v/>
      </c>
      <c r="N174" s="262" t="str">
        <f t="shared" si="13"/>
        <v/>
      </c>
      <c r="O174" s="119"/>
    </row>
    <row r="175" spans="1:15" ht="20.100000000000001" customHeight="1" x14ac:dyDescent="0.25">
      <c r="A175" s="162">
        <v>169</v>
      </c>
      <c r="B175" s="268" t="str">
        <f>IF('Frais réels'!B174="","",'Frais réels'!$B174)</f>
        <v/>
      </c>
      <c r="C175" s="268" t="str">
        <f>IF('Frais réels'!C174="","",'Frais réels'!$D174)</f>
        <v/>
      </c>
      <c r="D175" s="268" t="str">
        <f>IF('Frais réels'!D174="","",'Frais réels'!$D174)</f>
        <v/>
      </c>
      <c r="E175" s="158" t="str">
        <f>IF('Frais réels'!E174="","",'Frais réels'!$E174)</f>
        <v/>
      </c>
      <c r="F175" s="158" t="str">
        <f>IF('Frais réels'!F174="","",'Frais réels'!F174)</f>
        <v/>
      </c>
      <c r="G175" s="158" t="str">
        <f>IF('Frais réels'!G174="","",'Frais réels'!$G174)</f>
        <v/>
      </c>
      <c r="H175" s="177" t="str">
        <f>IF('Frais réels'!H174="","",'Frais réels'!$H174)</f>
        <v/>
      </c>
      <c r="I175" s="117"/>
      <c r="J175" s="259" t="str">
        <f t="shared" si="11"/>
        <v/>
      </c>
      <c r="K175" s="264" t="str">
        <f t="shared" si="14"/>
        <v/>
      </c>
      <c r="L175" s="185" t="str">
        <f t="shared" si="10"/>
        <v/>
      </c>
      <c r="M175" s="266" t="str">
        <f t="shared" si="12"/>
        <v/>
      </c>
      <c r="N175" s="262" t="str">
        <f t="shared" si="13"/>
        <v/>
      </c>
      <c r="O175" s="119"/>
    </row>
    <row r="176" spans="1:15" ht="20.100000000000001" customHeight="1" x14ac:dyDescent="0.25">
      <c r="A176" s="162">
        <v>170</v>
      </c>
      <c r="B176" s="268" t="str">
        <f>IF('Frais réels'!B175="","",'Frais réels'!$B175)</f>
        <v/>
      </c>
      <c r="C176" s="268" t="str">
        <f>IF('Frais réels'!C175="","",'Frais réels'!$D175)</f>
        <v/>
      </c>
      <c r="D176" s="268" t="str">
        <f>IF('Frais réels'!D175="","",'Frais réels'!$D175)</f>
        <v/>
      </c>
      <c r="E176" s="158" t="str">
        <f>IF('Frais réels'!E175="","",'Frais réels'!$E175)</f>
        <v/>
      </c>
      <c r="F176" s="158" t="str">
        <f>IF('Frais réels'!F175="","",'Frais réels'!F175)</f>
        <v/>
      </c>
      <c r="G176" s="158" t="str">
        <f>IF('Frais réels'!G175="","",'Frais réels'!$G175)</f>
        <v/>
      </c>
      <c r="H176" s="177" t="str">
        <f>IF('Frais réels'!H175="","",'Frais réels'!$H175)</f>
        <v/>
      </c>
      <c r="I176" s="117"/>
      <c r="J176" s="259" t="str">
        <f t="shared" si="11"/>
        <v/>
      </c>
      <c r="K176" s="264" t="str">
        <f t="shared" si="14"/>
        <v/>
      </c>
      <c r="L176" s="185" t="str">
        <f t="shared" si="10"/>
        <v/>
      </c>
      <c r="M176" s="266" t="str">
        <f t="shared" si="12"/>
        <v/>
      </c>
      <c r="N176" s="262" t="str">
        <f t="shared" si="13"/>
        <v/>
      </c>
      <c r="O176" s="119"/>
    </row>
    <row r="177" spans="1:15" ht="20.100000000000001" customHeight="1" x14ac:dyDescent="0.25">
      <c r="A177" s="162">
        <v>171</v>
      </c>
      <c r="B177" s="268" t="str">
        <f>IF('Frais réels'!B176="","",'Frais réels'!$B176)</f>
        <v/>
      </c>
      <c r="C177" s="268" t="str">
        <f>IF('Frais réels'!C176="","",'Frais réels'!$D176)</f>
        <v/>
      </c>
      <c r="D177" s="268" t="str">
        <f>IF('Frais réels'!D176="","",'Frais réels'!$D176)</f>
        <v/>
      </c>
      <c r="E177" s="158" t="str">
        <f>IF('Frais réels'!E176="","",'Frais réels'!$E176)</f>
        <v/>
      </c>
      <c r="F177" s="158" t="str">
        <f>IF('Frais réels'!F176="","",'Frais réels'!F176)</f>
        <v/>
      </c>
      <c r="G177" s="158" t="str">
        <f>IF('Frais réels'!G176="","",'Frais réels'!$G176)</f>
        <v/>
      </c>
      <c r="H177" s="177" t="str">
        <f>IF('Frais réels'!H176="","",'Frais réels'!$H176)</f>
        <v/>
      </c>
      <c r="I177" s="117"/>
      <c r="J177" s="259" t="str">
        <f t="shared" si="11"/>
        <v/>
      </c>
      <c r="K177" s="264" t="str">
        <f t="shared" si="14"/>
        <v/>
      </c>
      <c r="L177" s="185" t="str">
        <f t="shared" si="10"/>
        <v/>
      </c>
      <c r="M177" s="266" t="str">
        <f t="shared" si="12"/>
        <v/>
      </c>
      <c r="N177" s="262" t="str">
        <f t="shared" si="13"/>
        <v/>
      </c>
      <c r="O177" s="119"/>
    </row>
    <row r="178" spans="1:15" ht="20.100000000000001" customHeight="1" x14ac:dyDescent="0.25">
      <c r="A178" s="162">
        <v>172</v>
      </c>
      <c r="B178" s="268" t="str">
        <f>IF('Frais réels'!B177="","",'Frais réels'!$B177)</f>
        <v/>
      </c>
      <c r="C178" s="268" t="str">
        <f>IF('Frais réels'!C177="","",'Frais réels'!$D177)</f>
        <v/>
      </c>
      <c r="D178" s="268" t="str">
        <f>IF('Frais réels'!D177="","",'Frais réels'!$D177)</f>
        <v/>
      </c>
      <c r="E178" s="158" t="str">
        <f>IF('Frais réels'!E177="","",'Frais réels'!$E177)</f>
        <v/>
      </c>
      <c r="F178" s="158" t="str">
        <f>IF('Frais réels'!F177="","",'Frais réels'!F177)</f>
        <v/>
      </c>
      <c r="G178" s="158" t="str">
        <f>IF('Frais réels'!G177="","",'Frais réels'!$G177)</f>
        <v/>
      </c>
      <c r="H178" s="177" t="str">
        <f>IF('Frais réels'!H177="","",'Frais réels'!$H177)</f>
        <v/>
      </c>
      <c r="I178" s="117"/>
      <c r="J178" s="259" t="str">
        <f t="shared" si="11"/>
        <v/>
      </c>
      <c r="K178" s="264" t="str">
        <f t="shared" si="14"/>
        <v/>
      </c>
      <c r="L178" s="185" t="str">
        <f t="shared" si="10"/>
        <v/>
      </c>
      <c r="M178" s="266" t="str">
        <f t="shared" si="12"/>
        <v/>
      </c>
      <c r="N178" s="262" t="str">
        <f t="shared" si="13"/>
        <v/>
      </c>
      <c r="O178" s="119"/>
    </row>
    <row r="179" spans="1:15" ht="20.100000000000001" customHeight="1" x14ac:dyDescent="0.25">
      <c r="A179" s="162">
        <v>173</v>
      </c>
      <c r="B179" s="268" t="str">
        <f>IF('Frais réels'!B178="","",'Frais réels'!$B178)</f>
        <v/>
      </c>
      <c r="C179" s="268" t="str">
        <f>IF('Frais réels'!C178="","",'Frais réels'!$D178)</f>
        <v/>
      </c>
      <c r="D179" s="268" t="str">
        <f>IF('Frais réels'!D178="","",'Frais réels'!$D178)</f>
        <v/>
      </c>
      <c r="E179" s="158" t="str">
        <f>IF('Frais réels'!E178="","",'Frais réels'!$E178)</f>
        <v/>
      </c>
      <c r="F179" s="158" t="str">
        <f>IF('Frais réels'!F178="","",'Frais réels'!F178)</f>
        <v/>
      </c>
      <c r="G179" s="158" t="str">
        <f>IF('Frais réels'!G178="","",'Frais réels'!$G178)</f>
        <v/>
      </c>
      <c r="H179" s="177" t="str">
        <f>IF('Frais réels'!H178="","",'Frais réels'!$H178)</f>
        <v/>
      </c>
      <c r="I179" s="117"/>
      <c r="J179" s="259" t="str">
        <f t="shared" si="11"/>
        <v/>
      </c>
      <c r="K179" s="264" t="str">
        <f t="shared" si="14"/>
        <v/>
      </c>
      <c r="L179" s="185" t="str">
        <f t="shared" si="10"/>
        <v/>
      </c>
      <c r="M179" s="266" t="str">
        <f t="shared" si="12"/>
        <v/>
      </c>
      <c r="N179" s="262" t="str">
        <f t="shared" si="13"/>
        <v/>
      </c>
      <c r="O179" s="119"/>
    </row>
    <row r="180" spans="1:15" ht="20.100000000000001" customHeight="1" x14ac:dyDescent="0.25">
      <c r="A180" s="162">
        <v>174</v>
      </c>
      <c r="B180" s="268" t="str">
        <f>IF('Frais réels'!B179="","",'Frais réels'!$B179)</f>
        <v/>
      </c>
      <c r="C180" s="268" t="str">
        <f>IF('Frais réels'!C179="","",'Frais réels'!$D179)</f>
        <v/>
      </c>
      <c r="D180" s="268" t="str">
        <f>IF('Frais réels'!D179="","",'Frais réels'!$D179)</f>
        <v/>
      </c>
      <c r="E180" s="158" t="str">
        <f>IF('Frais réels'!E179="","",'Frais réels'!$E179)</f>
        <v/>
      </c>
      <c r="F180" s="158" t="str">
        <f>IF('Frais réels'!F179="","",'Frais réels'!F179)</f>
        <v/>
      </c>
      <c r="G180" s="158" t="str">
        <f>IF('Frais réels'!G179="","",'Frais réels'!$G179)</f>
        <v/>
      </c>
      <c r="H180" s="177" t="str">
        <f>IF('Frais réels'!H179="","",'Frais réels'!$H179)</f>
        <v/>
      </c>
      <c r="I180" s="117"/>
      <c r="J180" s="259" t="str">
        <f t="shared" si="11"/>
        <v/>
      </c>
      <c r="K180" s="264" t="str">
        <f t="shared" si="14"/>
        <v/>
      </c>
      <c r="L180" s="185" t="str">
        <f t="shared" si="10"/>
        <v/>
      </c>
      <c r="M180" s="266" t="str">
        <f t="shared" si="12"/>
        <v/>
      </c>
      <c r="N180" s="262" t="str">
        <f t="shared" si="13"/>
        <v/>
      </c>
      <c r="O180" s="119"/>
    </row>
    <row r="181" spans="1:15" ht="20.100000000000001" customHeight="1" x14ac:dyDescent="0.25">
      <c r="A181" s="162">
        <v>175</v>
      </c>
      <c r="B181" s="268" t="str">
        <f>IF('Frais réels'!B180="","",'Frais réels'!$B180)</f>
        <v/>
      </c>
      <c r="C181" s="268" t="str">
        <f>IF('Frais réels'!C180="","",'Frais réels'!$D180)</f>
        <v/>
      </c>
      <c r="D181" s="268" t="str">
        <f>IF('Frais réels'!D180="","",'Frais réels'!$D180)</f>
        <v/>
      </c>
      <c r="E181" s="158" t="str">
        <f>IF('Frais réels'!E180="","",'Frais réels'!$E180)</f>
        <v/>
      </c>
      <c r="F181" s="158" t="str">
        <f>IF('Frais réels'!F180="","",'Frais réels'!F180)</f>
        <v/>
      </c>
      <c r="G181" s="158" t="str">
        <f>IF('Frais réels'!G180="","",'Frais réels'!$G180)</f>
        <v/>
      </c>
      <c r="H181" s="177" t="str">
        <f>IF('Frais réels'!H180="","",'Frais réels'!$H180)</f>
        <v/>
      </c>
      <c r="I181" s="117"/>
      <c r="J181" s="259" t="str">
        <f t="shared" si="11"/>
        <v/>
      </c>
      <c r="K181" s="264" t="str">
        <f t="shared" si="14"/>
        <v/>
      </c>
      <c r="L181" s="185" t="str">
        <f t="shared" si="10"/>
        <v/>
      </c>
      <c r="M181" s="266" t="str">
        <f t="shared" si="12"/>
        <v/>
      </c>
      <c r="N181" s="262" t="str">
        <f t="shared" si="13"/>
        <v/>
      </c>
      <c r="O181" s="119"/>
    </row>
    <row r="182" spans="1:15" ht="20.100000000000001" customHeight="1" x14ac:dyDescent="0.25">
      <c r="A182" s="162">
        <v>176</v>
      </c>
      <c r="B182" s="268" t="str">
        <f>IF('Frais réels'!B181="","",'Frais réels'!$B181)</f>
        <v/>
      </c>
      <c r="C182" s="268" t="str">
        <f>IF('Frais réels'!C181="","",'Frais réels'!$D181)</f>
        <v/>
      </c>
      <c r="D182" s="268" t="str">
        <f>IF('Frais réels'!D181="","",'Frais réels'!$D181)</f>
        <v/>
      </c>
      <c r="E182" s="158" t="str">
        <f>IF('Frais réels'!E181="","",'Frais réels'!$E181)</f>
        <v/>
      </c>
      <c r="F182" s="158" t="str">
        <f>IF('Frais réels'!F181="","",'Frais réels'!F181)</f>
        <v/>
      </c>
      <c r="G182" s="158" t="str">
        <f>IF('Frais réels'!G181="","",'Frais réels'!$G181)</f>
        <v/>
      </c>
      <c r="H182" s="177" t="str">
        <f>IF('Frais réels'!H181="","",'Frais réels'!$H181)</f>
        <v/>
      </c>
      <c r="I182" s="117"/>
      <c r="J182" s="259" t="str">
        <f t="shared" si="11"/>
        <v/>
      </c>
      <c r="K182" s="264" t="str">
        <f t="shared" si="14"/>
        <v/>
      </c>
      <c r="L182" s="185" t="str">
        <f t="shared" si="10"/>
        <v/>
      </c>
      <c r="M182" s="266" t="str">
        <f t="shared" si="12"/>
        <v/>
      </c>
      <c r="N182" s="262" t="str">
        <f t="shared" si="13"/>
        <v/>
      </c>
      <c r="O182" s="119"/>
    </row>
    <row r="183" spans="1:15" ht="20.100000000000001" customHeight="1" x14ac:dyDescent="0.25">
      <c r="A183" s="162">
        <v>177</v>
      </c>
      <c r="B183" s="268" t="str">
        <f>IF('Frais réels'!B182="","",'Frais réels'!$B182)</f>
        <v/>
      </c>
      <c r="C183" s="268" t="str">
        <f>IF('Frais réels'!C182="","",'Frais réels'!$D182)</f>
        <v/>
      </c>
      <c r="D183" s="268" t="str">
        <f>IF('Frais réels'!D182="","",'Frais réels'!$D182)</f>
        <v/>
      </c>
      <c r="E183" s="158" t="str">
        <f>IF('Frais réels'!E182="","",'Frais réels'!$E182)</f>
        <v/>
      </c>
      <c r="F183" s="158" t="str">
        <f>IF('Frais réels'!F182="","",'Frais réels'!F182)</f>
        <v/>
      </c>
      <c r="G183" s="158" t="str">
        <f>IF('Frais réels'!G182="","",'Frais réels'!$G182)</f>
        <v/>
      </c>
      <c r="H183" s="177" t="str">
        <f>IF('Frais réels'!H182="","",'Frais réels'!$H182)</f>
        <v/>
      </c>
      <c r="I183" s="117"/>
      <c r="J183" s="259" t="str">
        <f t="shared" si="11"/>
        <v/>
      </c>
      <c r="K183" s="264" t="str">
        <f t="shared" si="14"/>
        <v/>
      </c>
      <c r="L183" s="185" t="str">
        <f t="shared" si="10"/>
        <v/>
      </c>
      <c r="M183" s="266" t="str">
        <f t="shared" si="12"/>
        <v/>
      </c>
      <c r="N183" s="262" t="str">
        <f t="shared" si="13"/>
        <v/>
      </c>
      <c r="O183" s="119"/>
    </row>
    <row r="184" spans="1:15" ht="20.100000000000001" customHeight="1" x14ac:dyDescent="0.25">
      <c r="A184" s="162">
        <v>178</v>
      </c>
      <c r="B184" s="268" t="str">
        <f>IF('Frais réels'!B183="","",'Frais réels'!$B183)</f>
        <v/>
      </c>
      <c r="C184" s="268" t="str">
        <f>IF('Frais réels'!C183="","",'Frais réels'!$D183)</f>
        <v/>
      </c>
      <c r="D184" s="268" t="str">
        <f>IF('Frais réels'!D183="","",'Frais réels'!$D183)</f>
        <v/>
      </c>
      <c r="E184" s="158" t="str">
        <f>IF('Frais réels'!E183="","",'Frais réels'!$E183)</f>
        <v/>
      </c>
      <c r="F184" s="158" t="str">
        <f>IF('Frais réels'!F183="","",'Frais réels'!F183)</f>
        <v/>
      </c>
      <c r="G184" s="158" t="str">
        <f>IF('Frais réels'!G183="","",'Frais réels'!$G183)</f>
        <v/>
      </c>
      <c r="H184" s="177" t="str">
        <f>IF('Frais réels'!H183="","",'Frais réels'!$H183)</f>
        <v/>
      </c>
      <c r="I184" s="117"/>
      <c r="J184" s="259" t="str">
        <f t="shared" si="11"/>
        <v/>
      </c>
      <c r="K184" s="264" t="str">
        <f t="shared" si="14"/>
        <v/>
      </c>
      <c r="L184" s="185" t="str">
        <f t="shared" si="10"/>
        <v/>
      </c>
      <c r="M184" s="266" t="str">
        <f t="shared" si="12"/>
        <v/>
      </c>
      <c r="N184" s="262" t="str">
        <f t="shared" si="13"/>
        <v/>
      </c>
      <c r="O184" s="119"/>
    </row>
    <row r="185" spans="1:15" ht="20.100000000000001" customHeight="1" x14ac:dyDescent="0.25">
      <c r="A185" s="162">
        <v>179</v>
      </c>
      <c r="B185" s="268" t="str">
        <f>IF('Frais réels'!B184="","",'Frais réels'!$B184)</f>
        <v/>
      </c>
      <c r="C185" s="268" t="str">
        <f>IF('Frais réels'!C184="","",'Frais réels'!$D184)</f>
        <v/>
      </c>
      <c r="D185" s="268" t="str">
        <f>IF('Frais réels'!D184="","",'Frais réels'!$D184)</f>
        <v/>
      </c>
      <c r="E185" s="158" t="str">
        <f>IF('Frais réels'!E184="","",'Frais réels'!$E184)</f>
        <v/>
      </c>
      <c r="F185" s="158" t="str">
        <f>IF('Frais réels'!F184="","",'Frais réels'!F184)</f>
        <v/>
      </c>
      <c r="G185" s="158" t="str">
        <f>IF('Frais réels'!G184="","",'Frais réels'!$G184)</f>
        <v/>
      </c>
      <c r="H185" s="177" t="str">
        <f>IF('Frais réels'!H184="","",'Frais réels'!$H184)</f>
        <v/>
      </c>
      <c r="I185" s="117"/>
      <c r="J185" s="259" t="str">
        <f t="shared" si="11"/>
        <v/>
      </c>
      <c r="K185" s="264" t="str">
        <f t="shared" si="14"/>
        <v/>
      </c>
      <c r="L185" s="185" t="str">
        <f t="shared" si="10"/>
        <v/>
      </c>
      <c r="M185" s="266" t="str">
        <f t="shared" si="12"/>
        <v/>
      </c>
      <c r="N185" s="262" t="str">
        <f t="shared" si="13"/>
        <v/>
      </c>
      <c r="O185" s="119"/>
    </row>
    <row r="186" spans="1:15" ht="20.100000000000001" customHeight="1" x14ac:dyDescent="0.25">
      <c r="A186" s="162">
        <v>180</v>
      </c>
      <c r="B186" s="268" t="str">
        <f>IF('Frais réels'!B185="","",'Frais réels'!$B185)</f>
        <v/>
      </c>
      <c r="C186" s="268" t="str">
        <f>IF('Frais réels'!C185="","",'Frais réels'!$D185)</f>
        <v/>
      </c>
      <c r="D186" s="268" t="str">
        <f>IF('Frais réels'!D185="","",'Frais réels'!$D185)</f>
        <v/>
      </c>
      <c r="E186" s="158" t="str">
        <f>IF('Frais réels'!E185="","",'Frais réels'!$E185)</f>
        <v/>
      </c>
      <c r="F186" s="158" t="str">
        <f>IF('Frais réels'!F185="","",'Frais réels'!F185)</f>
        <v/>
      </c>
      <c r="G186" s="158" t="str">
        <f>IF('Frais réels'!G185="","",'Frais réels'!$G185)</f>
        <v/>
      </c>
      <c r="H186" s="177" t="str">
        <f>IF('Frais réels'!H185="","",'Frais réels'!$H185)</f>
        <v/>
      </c>
      <c r="I186" s="117"/>
      <c r="J186" s="259" t="str">
        <f t="shared" si="11"/>
        <v/>
      </c>
      <c r="K186" s="264" t="str">
        <f t="shared" si="14"/>
        <v/>
      </c>
      <c r="L186" s="185" t="str">
        <f t="shared" si="10"/>
        <v/>
      </c>
      <c r="M186" s="266" t="str">
        <f t="shared" si="12"/>
        <v/>
      </c>
      <c r="N186" s="262" t="str">
        <f t="shared" si="13"/>
        <v/>
      </c>
      <c r="O186" s="119"/>
    </row>
    <row r="187" spans="1:15" ht="20.100000000000001" customHeight="1" x14ac:dyDescent="0.25">
      <c r="A187" s="162">
        <v>181</v>
      </c>
      <c r="B187" s="268" t="str">
        <f>IF('Frais réels'!B186="","",'Frais réels'!$B186)</f>
        <v/>
      </c>
      <c r="C187" s="268" t="str">
        <f>IF('Frais réels'!C186="","",'Frais réels'!$D186)</f>
        <v/>
      </c>
      <c r="D187" s="268" t="str">
        <f>IF('Frais réels'!D186="","",'Frais réels'!$D186)</f>
        <v/>
      </c>
      <c r="E187" s="158" t="str">
        <f>IF('Frais réels'!E186="","",'Frais réels'!$E186)</f>
        <v/>
      </c>
      <c r="F187" s="158" t="str">
        <f>IF('Frais réels'!F186="","",'Frais réels'!F186)</f>
        <v/>
      </c>
      <c r="G187" s="158" t="str">
        <f>IF('Frais réels'!G186="","",'Frais réels'!$G186)</f>
        <v/>
      </c>
      <c r="H187" s="177" t="str">
        <f>IF('Frais réels'!H186="","",'Frais réels'!$H186)</f>
        <v/>
      </c>
      <c r="I187" s="117"/>
      <c r="J187" s="259" t="str">
        <f t="shared" si="11"/>
        <v/>
      </c>
      <c r="K187" s="264" t="str">
        <f t="shared" si="14"/>
        <v/>
      </c>
      <c r="L187" s="185" t="str">
        <f t="shared" si="10"/>
        <v/>
      </c>
      <c r="M187" s="266" t="str">
        <f t="shared" si="12"/>
        <v/>
      </c>
      <c r="N187" s="262" t="str">
        <f t="shared" si="13"/>
        <v/>
      </c>
      <c r="O187" s="119"/>
    </row>
    <row r="188" spans="1:15" ht="20.100000000000001" customHeight="1" x14ac:dyDescent="0.25">
      <c r="A188" s="162">
        <v>182</v>
      </c>
      <c r="B188" s="268" t="str">
        <f>IF('Frais réels'!B187="","",'Frais réels'!$B187)</f>
        <v/>
      </c>
      <c r="C188" s="268" t="str">
        <f>IF('Frais réels'!C187="","",'Frais réels'!$D187)</f>
        <v/>
      </c>
      <c r="D188" s="268" t="str">
        <f>IF('Frais réels'!D187="","",'Frais réels'!$D187)</f>
        <v/>
      </c>
      <c r="E188" s="158" t="str">
        <f>IF('Frais réels'!E187="","",'Frais réels'!$E187)</f>
        <v/>
      </c>
      <c r="F188" s="158" t="str">
        <f>IF('Frais réels'!F187="","",'Frais réels'!F187)</f>
        <v/>
      </c>
      <c r="G188" s="158" t="str">
        <f>IF('Frais réels'!G187="","",'Frais réels'!$G187)</f>
        <v/>
      </c>
      <c r="H188" s="177" t="str">
        <f>IF('Frais réels'!H187="","",'Frais réels'!$H187)</f>
        <v/>
      </c>
      <c r="I188" s="117"/>
      <c r="J188" s="259" t="str">
        <f t="shared" si="11"/>
        <v/>
      </c>
      <c r="K188" s="264" t="str">
        <f t="shared" si="14"/>
        <v/>
      </c>
      <c r="L188" s="185" t="str">
        <f t="shared" si="10"/>
        <v/>
      </c>
      <c r="M188" s="266" t="str">
        <f t="shared" si="12"/>
        <v/>
      </c>
      <c r="N188" s="262" t="str">
        <f t="shared" si="13"/>
        <v/>
      </c>
      <c r="O188" s="119"/>
    </row>
    <row r="189" spans="1:15" ht="20.100000000000001" customHeight="1" x14ac:dyDescent="0.25">
      <c r="A189" s="162">
        <v>183</v>
      </c>
      <c r="B189" s="268" t="str">
        <f>IF('Frais réels'!B188="","",'Frais réels'!$B188)</f>
        <v/>
      </c>
      <c r="C189" s="268" t="str">
        <f>IF('Frais réels'!C188="","",'Frais réels'!$D188)</f>
        <v/>
      </c>
      <c r="D189" s="268" t="str">
        <f>IF('Frais réels'!D188="","",'Frais réels'!$D188)</f>
        <v/>
      </c>
      <c r="E189" s="158" t="str">
        <f>IF('Frais réels'!E188="","",'Frais réels'!$E188)</f>
        <v/>
      </c>
      <c r="F189" s="158" t="str">
        <f>IF('Frais réels'!F188="","",'Frais réels'!F188)</f>
        <v/>
      </c>
      <c r="G189" s="158" t="str">
        <f>IF('Frais réels'!G188="","",'Frais réels'!$G188)</f>
        <v/>
      </c>
      <c r="H189" s="177" t="str">
        <f>IF('Frais réels'!H188="","",'Frais réels'!$H188)</f>
        <v/>
      </c>
      <c r="I189" s="117"/>
      <c r="J189" s="259" t="str">
        <f t="shared" si="11"/>
        <v/>
      </c>
      <c r="K189" s="264" t="str">
        <f t="shared" si="14"/>
        <v/>
      </c>
      <c r="L189" s="185" t="str">
        <f t="shared" si="10"/>
        <v/>
      </c>
      <c r="M189" s="266" t="str">
        <f t="shared" si="12"/>
        <v/>
      </c>
      <c r="N189" s="262" t="str">
        <f t="shared" si="13"/>
        <v/>
      </c>
      <c r="O189" s="119"/>
    </row>
    <row r="190" spans="1:15" ht="20.100000000000001" customHeight="1" x14ac:dyDescent="0.25">
      <c r="A190" s="162">
        <v>184</v>
      </c>
      <c r="B190" s="268" t="str">
        <f>IF('Frais réels'!B189="","",'Frais réels'!$B189)</f>
        <v/>
      </c>
      <c r="C190" s="268" t="str">
        <f>IF('Frais réels'!C189="","",'Frais réels'!$D189)</f>
        <v/>
      </c>
      <c r="D190" s="268" t="str">
        <f>IF('Frais réels'!D189="","",'Frais réels'!$D189)</f>
        <v/>
      </c>
      <c r="E190" s="158" t="str">
        <f>IF('Frais réels'!E189="","",'Frais réels'!$E189)</f>
        <v/>
      </c>
      <c r="F190" s="158" t="str">
        <f>IF('Frais réels'!F189="","",'Frais réels'!F189)</f>
        <v/>
      </c>
      <c r="G190" s="158" t="str">
        <f>IF('Frais réels'!G189="","",'Frais réels'!$G189)</f>
        <v/>
      </c>
      <c r="H190" s="177" t="str">
        <f>IF('Frais réels'!H189="","",'Frais réels'!$H189)</f>
        <v/>
      </c>
      <c r="I190" s="117"/>
      <c r="J190" s="259" t="str">
        <f t="shared" si="11"/>
        <v/>
      </c>
      <c r="K190" s="264" t="str">
        <f t="shared" si="14"/>
        <v/>
      </c>
      <c r="L190" s="185" t="str">
        <f t="shared" si="10"/>
        <v/>
      </c>
      <c r="M190" s="266" t="str">
        <f t="shared" si="12"/>
        <v/>
      </c>
      <c r="N190" s="262" t="str">
        <f t="shared" si="13"/>
        <v/>
      </c>
      <c r="O190" s="119"/>
    </row>
    <row r="191" spans="1:15" ht="20.100000000000001" customHeight="1" x14ac:dyDescent="0.25">
      <c r="A191" s="162">
        <v>185</v>
      </c>
      <c r="B191" s="268" t="str">
        <f>IF('Frais réels'!B190="","",'Frais réels'!$B190)</f>
        <v/>
      </c>
      <c r="C191" s="268" t="str">
        <f>IF('Frais réels'!C190="","",'Frais réels'!$D190)</f>
        <v/>
      </c>
      <c r="D191" s="268" t="str">
        <f>IF('Frais réels'!D190="","",'Frais réels'!$D190)</f>
        <v/>
      </c>
      <c r="E191" s="158" t="str">
        <f>IF('Frais réels'!E190="","",'Frais réels'!$E190)</f>
        <v/>
      </c>
      <c r="F191" s="158" t="str">
        <f>IF('Frais réels'!F190="","",'Frais réels'!F190)</f>
        <v/>
      </c>
      <c r="G191" s="158" t="str">
        <f>IF('Frais réels'!G190="","",'Frais réels'!$G190)</f>
        <v/>
      </c>
      <c r="H191" s="177" t="str">
        <f>IF('Frais réels'!H190="","",'Frais réels'!$H190)</f>
        <v/>
      </c>
      <c r="I191" s="117"/>
      <c r="J191" s="259" t="str">
        <f t="shared" si="11"/>
        <v/>
      </c>
      <c r="K191" s="264" t="str">
        <f t="shared" si="14"/>
        <v/>
      </c>
      <c r="L191" s="185" t="str">
        <f t="shared" si="10"/>
        <v/>
      </c>
      <c r="M191" s="266" t="str">
        <f t="shared" si="12"/>
        <v/>
      </c>
      <c r="N191" s="262" t="str">
        <f t="shared" si="13"/>
        <v/>
      </c>
      <c r="O191" s="119"/>
    </row>
    <row r="192" spans="1:15" ht="20.100000000000001" customHeight="1" x14ac:dyDescent="0.25">
      <c r="A192" s="162">
        <v>186</v>
      </c>
      <c r="B192" s="268" t="str">
        <f>IF('Frais réels'!B191="","",'Frais réels'!$B191)</f>
        <v/>
      </c>
      <c r="C192" s="268" t="str">
        <f>IF('Frais réels'!C191="","",'Frais réels'!$D191)</f>
        <v/>
      </c>
      <c r="D192" s="268" t="str">
        <f>IF('Frais réels'!D191="","",'Frais réels'!$D191)</f>
        <v/>
      </c>
      <c r="E192" s="158" t="str">
        <f>IF('Frais réels'!E191="","",'Frais réels'!$E191)</f>
        <v/>
      </c>
      <c r="F192" s="158" t="str">
        <f>IF('Frais réels'!F191="","",'Frais réels'!F191)</f>
        <v/>
      </c>
      <c r="G192" s="158" t="str">
        <f>IF('Frais réels'!G191="","",'Frais réels'!$G191)</f>
        <v/>
      </c>
      <c r="H192" s="177" t="str">
        <f>IF('Frais réels'!H191="","",'Frais réels'!$H191)</f>
        <v/>
      </c>
      <c r="I192" s="117"/>
      <c r="J192" s="259" t="str">
        <f t="shared" si="11"/>
        <v/>
      </c>
      <c r="K192" s="264" t="str">
        <f t="shared" si="14"/>
        <v/>
      </c>
      <c r="L192" s="185" t="str">
        <f t="shared" si="10"/>
        <v/>
      </c>
      <c r="M192" s="266" t="str">
        <f t="shared" si="12"/>
        <v/>
      </c>
      <c r="N192" s="262" t="str">
        <f t="shared" si="13"/>
        <v/>
      </c>
      <c r="O192" s="119"/>
    </row>
    <row r="193" spans="1:15" ht="20.100000000000001" customHeight="1" x14ac:dyDescent="0.25">
      <c r="A193" s="162">
        <v>187</v>
      </c>
      <c r="B193" s="268" t="str">
        <f>IF('Frais réels'!B192="","",'Frais réels'!$B192)</f>
        <v/>
      </c>
      <c r="C193" s="268" t="str">
        <f>IF('Frais réels'!C192="","",'Frais réels'!$D192)</f>
        <v/>
      </c>
      <c r="D193" s="268" t="str">
        <f>IF('Frais réels'!D192="","",'Frais réels'!$D192)</f>
        <v/>
      </c>
      <c r="E193" s="158" t="str">
        <f>IF('Frais réels'!E192="","",'Frais réels'!$E192)</f>
        <v/>
      </c>
      <c r="F193" s="158" t="str">
        <f>IF('Frais réels'!F192="","",'Frais réels'!F192)</f>
        <v/>
      </c>
      <c r="G193" s="158" t="str">
        <f>IF('Frais réels'!G192="","",'Frais réels'!$G192)</f>
        <v/>
      </c>
      <c r="H193" s="177" t="str">
        <f>IF('Frais réels'!H192="","",'Frais réels'!$H192)</f>
        <v/>
      </c>
      <c r="I193" s="117"/>
      <c r="J193" s="259" t="str">
        <f t="shared" si="11"/>
        <v/>
      </c>
      <c r="K193" s="264" t="str">
        <f t="shared" si="14"/>
        <v/>
      </c>
      <c r="L193" s="185" t="str">
        <f t="shared" si="10"/>
        <v/>
      </c>
      <c r="M193" s="266" t="str">
        <f t="shared" si="12"/>
        <v/>
      </c>
      <c r="N193" s="262" t="str">
        <f t="shared" si="13"/>
        <v/>
      </c>
      <c r="O193" s="119"/>
    </row>
    <row r="194" spans="1:15" ht="20.100000000000001" customHeight="1" x14ac:dyDescent="0.25">
      <c r="A194" s="162">
        <v>188</v>
      </c>
      <c r="B194" s="268" t="str">
        <f>IF('Frais réels'!B193="","",'Frais réels'!$B193)</f>
        <v/>
      </c>
      <c r="C194" s="268" t="str">
        <f>IF('Frais réels'!C193="","",'Frais réels'!$D193)</f>
        <v/>
      </c>
      <c r="D194" s="268" t="str">
        <f>IF('Frais réels'!D193="","",'Frais réels'!$D193)</f>
        <v/>
      </c>
      <c r="E194" s="158" t="str">
        <f>IF('Frais réels'!E193="","",'Frais réels'!$E193)</f>
        <v/>
      </c>
      <c r="F194" s="158" t="str">
        <f>IF('Frais réels'!F193="","",'Frais réels'!F193)</f>
        <v/>
      </c>
      <c r="G194" s="158" t="str">
        <f>IF('Frais réels'!G193="","",'Frais réels'!$G193)</f>
        <v/>
      </c>
      <c r="H194" s="177" t="str">
        <f>IF('Frais réels'!H193="","",'Frais réels'!$H193)</f>
        <v/>
      </c>
      <c r="I194" s="117"/>
      <c r="J194" s="259" t="str">
        <f t="shared" si="11"/>
        <v/>
      </c>
      <c r="K194" s="264" t="str">
        <f t="shared" si="14"/>
        <v/>
      </c>
      <c r="L194" s="185" t="str">
        <f t="shared" si="10"/>
        <v/>
      </c>
      <c r="M194" s="266" t="str">
        <f t="shared" si="12"/>
        <v/>
      </c>
      <c r="N194" s="262" t="str">
        <f t="shared" si="13"/>
        <v/>
      </c>
      <c r="O194" s="119"/>
    </row>
    <row r="195" spans="1:15" ht="20.100000000000001" customHeight="1" x14ac:dyDescent="0.25">
      <c r="A195" s="162">
        <v>189</v>
      </c>
      <c r="B195" s="268" t="str">
        <f>IF('Frais réels'!B194="","",'Frais réels'!$B194)</f>
        <v/>
      </c>
      <c r="C195" s="268" t="str">
        <f>IF('Frais réels'!C194="","",'Frais réels'!$D194)</f>
        <v/>
      </c>
      <c r="D195" s="268" t="str">
        <f>IF('Frais réels'!D194="","",'Frais réels'!$D194)</f>
        <v/>
      </c>
      <c r="E195" s="158" t="str">
        <f>IF('Frais réels'!E194="","",'Frais réels'!$E194)</f>
        <v/>
      </c>
      <c r="F195" s="158" t="str">
        <f>IF('Frais réels'!F194="","",'Frais réels'!F194)</f>
        <v/>
      </c>
      <c r="G195" s="158" t="str">
        <f>IF('Frais réels'!G194="","",'Frais réels'!$G194)</f>
        <v/>
      </c>
      <c r="H195" s="177" t="str">
        <f>IF('Frais réels'!H194="","",'Frais réels'!$H194)</f>
        <v/>
      </c>
      <c r="I195" s="117"/>
      <c r="J195" s="259" t="str">
        <f t="shared" si="11"/>
        <v/>
      </c>
      <c r="K195" s="264" t="str">
        <f t="shared" si="14"/>
        <v/>
      </c>
      <c r="L195" s="185" t="str">
        <f t="shared" si="10"/>
        <v/>
      </c>
      <c r="M195" s="266" t="str">
        <f t="shared" si="12"/>
        <v/>
      </c>
      <c r="N195" s="262" t="str">
        <f t="shared" si="13"/>
        <v/>
      </c>
      <c r="O195" s="119"/>
    </row>
    <row r="196" spans="1:15" ht="20.100000000000001" customHeight="1" x14ac:dyDescent="0.25">
      <c r="A196" s="162">
        <v>190</v>
      </c>
      <c r="B196" s="268" t="str">
        <f>IF('Frais réels'!B195="","",'Frais réels'!$B195)</f>
        <v/>
      </c>
      <c r="C196" s="268" t="str">
        <f>IF('Frais réels'!C195="","",'Frais réels'!$D195)</f>
        <v/>
      </c>
      <c r="D196" s="268" t="str">
        <f>IF('Frais réels'!D195="","",'Frais réels'!$D195)</f>
        <v/>
      </c>
      <c r="E196" s="158" t="str">
        <f>IF('Frais réels'!E195="","",'Frais réels'!$E195)</f>
        <v/>
      </c>
      <c r="F196" s="158" t="str">
        <f>IF('Frais réels'!F195="","",'Frais réels'!F195)</f>
        <v/>
      </c>
      <c r="G196" s="158" t="str">
        <f>IF('Frais réels'!G195="","",'Frais réels'!$G195)</f>
        <v/>
      </c>
      <c r="H196" s="177" t="str">
        <f>IF('Frais réels'!H195="","",'Frais réels'!$H195)</f>
        <v/>
      </c>
      <c r="I196" s="117"/>
      <c r="J196" s="259" t="str">
        <f t="shared" si="11"/>
        <v/>
      </c>
      <c r="K196" s="264" t="str">
        <f t="shared" si="14"/>
        <v/>
      </c>
      <c r="L196" s="185" t="str">
        <f t="shared" si="10"/>
        <v/>
      </c>
      <c r="M196" s="266" t="str">
        <f t="shared" si="12"/>
        <v/>
      </c>
      <c r="N196" s="262" t="str">
        <f t="shared" si="13"/>
        <v/>
      </c>
      <c r="O196" s="119"/>
    </row>
    <row r="197" spans="1:15" ht="20.100000000000001" customHeight="1" x14ac:dyDescent="0.25">
      <c r="A197" s="162">
        <v>191</v>
      </c>
      <c r="B197" s="268" t="str">
        <f>IF('Frais réels'!B196="","",'Frais réels'!$B196)</f>
        <v/>
      </c>
      <c r="C197" s="268" t="str">
        <f>IF('Frais réels'!C196="","",'Frais réels'!$D196)</f>
        <v/>
      </c>
      <c r="D197" s="268" t="str">
        <f>IF('Frais réels'!D196="","",'Frais réels'!$D196)</f>
        <v/>
      </c>
      <c r="E197" s="158" t="str">
        <f>IF('Frais réels'!E196="","",'Frais réels'!$E196)</f>
        <v/>
      </c>
      <c r="F197" s="158" t="str">
        <f>IF('Frais réels'!F196="","",'Frais réels'!F196)</f>
        <v/>
      </c>
      <c r="G197" s="158" t="str">
        <f>IF('Frais réels'!G196="","",'Frais réels'!$G196)</f>
        <v/>
      </c>
      <c r="H197" s="177" t="str">
        <f>IF('Frais réels'!H196="","",'Frais réels'!$H196)</f>
        <v/>
      </c>
      <c r="I197" s="117"/>
      <c r="J197" s="259" t="str">
        <f t="shared" si="11"/>
        <v/>
      </c>
      <c r="K197" s="264" t="str">
        <f t="shared" si="14"/>
        <v/>
      </c>
      <c r="L197" s="185" t="str">
        <f t="shared" si="10"/>
        <v/>
      </c>
      <c r="M197" s="266" t="str">
        <f t="shared" si="12"/>
        <v/>
      </c>
      <c r="N197" s="262" t="str">
        <f t="shared" si="13"/>
        <v/>
      </c>
      <c r="O197" s="119"/>
    </row>
    <row r="198" spans="1:15" ht="20.100000000000001" customHeight="1" x14ac:dyDescent="0.25">
      <c r="A198" s="162">
        <v>192</v>
      </c>
      <c r="B198" s="268" t="str">
        <f>IF('Frais réels'!B197="","",'Frais réels'!$B197)</f>
        <v/>
      </c>
      <c r="C198" s="268" t="str">
        <f>IF('Frais réels'!C197="","",'Frais réels'!$D197)</f>
        <v/>
      </c>
      <c r="D198" s="268" t="str">
        <f>IF('Frais réels'!D197="","",'Frais réels'!$D197)</f>
        <v/>
      </c>
      <c r="E198" s="158" t="str">
        <f>IF('Frais réels'!E197="","",'Frais réels'!$E197)</f>
        <v/>
      </c>
      <c r="F198" s="158" t="str">
        <f>IF('Frais réels'!F197="","",'Frais réels'!F197)</f>
        <v/>
      </c>
      <c r="G198" s="158" t="str">
        <f>IF('Frais réels'!G197="","",'Frais réels'!$G197)</f>
        <v/>
      </c>
      <c r="H198" s="177" t="str">
        <f>IF('Frais réels'!H197="","",'Frais réels'!$H197)</f>
        <v/>
      </c>
      <c r="I198" s="117"/>
      <c r="J198" s="259" t="str">
        <f t="shared" si="11"/>
        <v/>
      </c>
      <c r="K198" s="264" t="str">
        <f t="shared" si="14"/>
        <v/>
      </c>
      <c r="L198" s="185" t="str">
        <f t="shared" si="10"/>
        <v/>
      </c>
      <c r="M198" s="266" t="str">
        <f t="shared" si="12"/>
        <v/>
      </c>
      <c r="N198" s="262" t="str">
        <f t="shared" si="13"/>
        <v/>
      </c>
      <c r="O198" s="119"/>
    </row>
    <row r="199" spans="1:15" ht="20.100000000000001" customHeight="1" x14ac:dyDescent="0.25">
      <c r="A199" s="162">
        <v>193</v>
      </c>
      <c r="B199" s="268" t="str">
        <f>IF('Frais réels'!B198="","",'Frais réels'!$B198)</f>
        <v/>
      </c>
      <c r="C199" s="268" t="str">
        <f>IF('Frais réels'!C198="","",'Frais réels'!$D198)</f>
        <v/>
      </c>
      <c r="D199" s="268" t="str">
        <f>IF('Frais réels'!D198="","",'Frais réels'!$D198)</f>
        <v/>
      </c>
      <c r="E199" s="158" t="str">
        <f>IF('Frais réels'!E198="","",'Frais réels'!$E198)</f>
        <v/>
      </c>
      <c r="F199" s="158" t="str">
        <f>IF('Frais réels'!F198="","",'Frais réels'!F198)</f>
        <v/>
      </c>
      <c r="G199" s="158" t="str">
        <f>IF('Frais réels'!G198="","",'Frais réels'!$G198)</f>
        <v/>
      </c>
      <c r="H199" s="177" t="str">
        <f>IF('Frais réels'!H198="","",'Frais réels'!$H198)</f>
        <v/>
      </c>
      <c r="I199" s="117"/>
      <c r="J199" s="259" t="str">
        <f t="shared" si="11"/>
        <v/>
      </c>
      <c r="K199" s="264" t="str">
        <f t="shared" si="14"/>
        <v/>
      </c>
      <c r="L199" s="185" t="str">
        <f t="shared" ref="L199:L262" si="15">IF(G199="Aller - Retour Mayotte - Hexagone",IF(1900=0,"",1900),IF(G199="Aller - Retour Mayotte - La Réunion",IF(700=0,"",700),IF(G199="Aller - Retour Mayotte - Caraïbes",IF(2200=0,"",2200),IF(E199="Billets de train",IF(I199=0,"",""),IF(E199="","")))))</f>
        <v/>
      </c>
      <c r="M199" s="266" t="str">
        <f t="shared" si="12"/>
        <v/>
      </c>
      <c r="N199" s="262" t="str">
        <f t="shared" si="13"/>
        <v/>
      </c>
      <c r="O199" s="119"/>
    </row>
    <row r="200" spans="1:15" ht="20.100000000000001" customHeight="1" x14ac:dyDescent="0.25">
      <c r="A200" s="162">
        <v>194</v>
      </c>
      <c r="B200" s="268" t="str">
        <f>IF('Frais réels'!B199="","",'Frais réels'!$B199)</f>
        <v/>
      </c>
      <c r="C200" s="268" t="str">
        <f>IF('Frais réels'!C199="","",'Frais réels'!$D199)</f>
        <v/>
      </c>
      <c r="D200" s="268" t="str">
        <f>IF('Frais réels'!D199="","",'Frais réels'!$D199)</f>
        <v/>
      </c>
      <c r="E200" s="158" t="str">
        <f>IF('Frais réels'!E199="","",'Frais réels'!$E199)</f>
        <v/>
      </c>
      <c r="F200" s="158" t="str">
        <f>IF('Frais réels'!F199="","",'Frais réels'!F199)</f>
        <v/>
      </c>
      <c r="G200" s="158" t="str">
        <f>IF('Frais réels'!G199="","",'Frais réels'!$G199)</f>
        <v/>
      </c>
      <c r="H200" s="177" t="str">
        <f>IF('Frais réels'!H199="","",'Frais réels'!$H199)</f>
        <v/>
      </c>
      <c r="I200" s="117"/>
      <c r="J200" s="259" t="str">
        <f t="shared" ref="J200:J263" si="16">IF($H200="","",IF($I200&gt;$H200,"Le montant éligible ne peut etre supérieur au montant présenté",""))</f>
        <v/>
      </c>
      <c r="K200" s="264" t="str">
        <f t="shared" si="14"/>
        <v/>
      </c>
      <c r="L200" s="185" t="str">
        <f t="shared" si="15"/>
        <v/>
      </c>
      <c r="M200" s="266" t="str">
        <f t="shared" ref="M200:M263" si="17">IF(K200="", "", IF(MIN(K200,L200)=0, "", MIN(K200,L200)))</f>
        <v/>
      </c>
      <c r="N200" s="262" t="str">
        <f t="shared" ref="N200:N263" si="18">IF($M200 &gt; $K200, "Le montant éligible retenu ne peut pas être supérieur au montant raisonnable",IF($M200 &gt; $L200, "Le montant éligible retenu ne peut pas être supérieur au montant du plafond", ""))</f>
        <v/>
      </c>
      <c r="O200" s="119"/>
    </row>
    <row r="201" spans="1:15" ht="20.100000000000001" customHeight="1" x14ac:dyDescent="0.25">
      <c r="A201" s="162">
        <v>195</v>
      </c>
      <c r="B201" s="268" t="str">
        <f>IF('Frais réels'!B200="","",'Frais réels'!$B200)</f>
        <v/>
      </c>
      <c r="C201" s="268" t="str">
        <f>IF('Frais réels'!C200="","",'Frais réels'!$D200)</f>
        <v/>
      </c>
      <c r="D201" s="268" t="str">
        <f>IF('Frais réels'!D200="","",'Frais réels'!$D200)</f>
        <v/>
      </c>
      <c r="E201" s="158" t="str">
        <f>IF('Frais réels'!E200="","",'Frais réels'!$E200)</f>
        <v/>
      </c>
      <c r="F201" s="158" t="str">
        <f>IF('Frais réels'!F200="","",'Frais réels'!F200)</f>
        <v/>
      </c>
      <c r="G201" s="158" t="str">
        <f>IF('Frais réels'!G200="","",'Frais réels'!$G200)</f>
        <v/>
      </c>
      <c r="H201" s="177" t="str">
        <f>IF('Frais réels'!H200="","",'Frais réels'!$H200)</f>
        <v/>
      </c>
      <c r="I201" s="117"/>
      <c r="J201" s="259" t="str">
        <f t="shared" si="16"/>
        <v/>
      </c>
      <c r="K201" s="264" t="str">
        <f t="shared" ref="K201:K264" si="19">IF(OR(I201=0, ISBLANK(I201)), "", I201)</f>
        <v/>
      </c>
      <c r="L201" s="185" t="str">
        <f t="shared" si="15"/>
        <v/>
      </c>
      <c r="M201" s="266" t="str">
        <f t="shared" si="17"/>
        <v/>
      </c>
      <c r="N201" s="262" t="str">
        <f t="shared" si="18"/>
        <v/>
      </c>
      <c r="O201" s="119"/>
    </row>
    <row r="202" spans="1:15" ht="20.100000000000001" customHeight="1" x14ac:dyDescent="0.25">
      <c r="A202" s="162">
        <v>196</v>
      </c>
      <c r="B202" s="268" t="str">
        <f>IF('Frais réels'!B201="","",'Frais réels'!$B201)</f>
        <v/>
      </c>
      <c r="C202" s="268" t="str">
        <f>IF('Frais réels'!C201="","",'Frais réels'!$D201)</f>
        <v/>
      </c>
      <c r="D202" s="268" t="str">
        <f>IF('Frais réels'!D201="","",'Frais réels'!$D201)</f>
        <v/>
      </c>
      <c r="E202" s="158" t="str">
        <f>IF('Frais réels'!E201="","",'Frais réels'!$E201)</f>
        <v/>
      </c>
      <c r="F202" s="158" t="str">
        <f>IF('Frais réels'!F201="","",'Frais réels'!F201)</f>
        <v/>
      </c>
      <c r="G202" s="158" t="str">
        <f>IF('Frais réels'!G201="","",'Frais réels'!$G201)</f>
        <v/>
      </c>
      <c r="H202" s="177" t="str">
        <f>IF('Frais réels'!H201="","",'Frais réels'!$H201)</f>
        <v/>
      </c>
      <c r="I202" s="117"/>
      <c r="J202" s="259" t="str">
        <f t="shared" si="16"/>
        <v/>
      </c>
      <c r="K202" s="264" t="str">
        <f t="shared" si="19"/>
        <v/>
      </c>
      <c r="L202" s="185" t="str">
        <f t="shared" si="15"/>
        <v/>
      </c>
      <c r="M202" s="266" t="str">
        <f t="shared" si="17"/>
        <v/>
      </c>
      <c r="N202" s="262" t="str">
        <f t="shared" si="18"/>
        <v/>
      </c>
      <c r="O202" s="119"/>
    </row>
    <row r="203" spans="1:15" ht="20.100000000000001" customHeight="1" x14ac:dyDescent="0.25">
      <c r="A203" s="162">
        <v>197</v>
      </c>
      <c r="B203" s="268" t="str">
        <f>IF('Frais réels'!B202="","",'Frais réels'!$B202)</f>
        <v/>
      </c>
      <c r="C203" s="268" t="str">
        <f>IF('Frais réels'!C202="","",'Frais réels'!$D202)</f>
        <v/>
      </c>
      <c r="D203" s="268" t="str">
        <f>IF('Frais réels'!D202="","",'Frais réels'!$D202)</f>
        <v/>
      </c>
      <c r="E203" s="158" t="str">
        <f>IF('Frais réels'!E202="","",'Frais réels'!$E202)</f>
        <v/>
      </c>
      <c r="F203" s="158" t="str">
        <f>IF('Frais réels'!F202="","",'Frais réels'!F202)</f>
        <v/>
      </c>
      <c r="G203" s="158" t="str">
        <f>IF('Frais réels'!G202="","",'Frais réels'!$G202)</f>
        <v/>
      </c>
      <c r="H203" s="177" t="str">
        <f>IF('Frais réels'!H202="","",'Frais réels'!$H202)</f>
        <v/>
      </c>
      <c r="I203" s="117"/>
      <c r="J203" s="259" t="str">
        <f t="shared" si="16"/>
        <v/>
      </c>
      <c r="K203" s="264" t="str">
        <f t="shared" si="19"/>
        <v/>
      </c>
      <c r="L203" s="185" t="str">
        <f t="shared" si="15"/>
        <v/>
      </c>
      <c r="M203" s="266" t="str">
        <f t="shared" si="17"/>
        <v/>
      </c>
      <c r="N203" s="262" t="str">
        <f t="shared" si="18"/>
        <v/>
      </c>
      <c r="O203" s="119"/>
    </row>
    <row r="204" spans="1:15" ht="20.100000000000001" customHeight="1" x14ac:dyDescent="0.25">
      <c r="A204" s="162">
        <v>198</v>
      </c>
      <c r="B204" s="268" t="str">
        <f>IF('Frais réels'!B203="","",'Frais réels'!$B203)</f>
        <v/>
      </c>
      <c r="C204" s="268" t="str">
        <f>IF('Frais réels'!C203="","",'Frais réels'!$D203)</f>
        <v/>
      </c>
      <c r="D204" s="268" t="str">
        <f>IF('Frais réels'!D203="","",'Frais réels'!$D203)</f>
        <v/>
      </c>
      <c r="E204" s="158" t="str">
        <f>IF('Frais réels'!E203="","",'Frais réels'!$E203)</f>
        <v/>
      </c>
      <c r="F204" s="158" t="str">
        <f>IF('Frais réels'!F203="","",'Frais réels'!F203)</f>
        <v/>
      </c>
      <c r="G204" s="158" t="str">
        <f>IF('Frais réels'!G203="","",'Frais réels'!$G203)</f>
        <v/>
      </c>
      <c r="H204" s="177" t="str">
        <f>IF('Frais réels'!H203="","",'Frais réels'!$H203)</f>
        <v/>
      </c>
      <c r="I204" s="117"/>
      <c r="J204" s="259" t="str">
        <f t="shared" si="16"/>
        <v/>
      </c>
      <c r="K204" s="264" t="str">
        <f t="shared" si="19"/>
        <v/>
      </c>
      <c r="L204" s="185" t="str">
        <f t="shared" si="15"/>
        <v/>
      </c>
      <c r="M204" s="266" t="str">
        <f t="shared" si="17"/>
        <v/>
      </c>
      <c r="N204" s="262" t="str">
        <f t="shared" si="18"/>
        <v/>
      </c>
      <c r="O204" s="119"/>
    </row>
    <row r="205" spans="1:15" ht="20.100000000000001" customHeight="1" x14ac:dyDescent="0.25">
      <c r="A205" s="162">
        <v>199</v>
      </c>
      <c r="B205" s="268" t="str">
        <f>IF('Frais réels'!B204="","",'Frais réels'!$B204)</f>
        <v/>
      </c>
      <c r="C205" s="268" t="str">
        <f>IF('Frais réels'!C204="","",'Frais réels'!$D204)</f>
        <v/>
      </c>
      <c r="D205" s="268" t="str">
        <f>IF('Frais réels'!D204="","",'Frais réels'!$D204)</f>
        <v/>
      </c>
      <c r="E205" s="158" t="str">
        <f>IF('Frais réels'!E204="","",'Frais réels'!$E204)</f>
        <v/>
      </c>
      <c r="F205" s="158" t="str">
        <f>IF('Frais réels'!F204="","",'Frais réels'!F204)</f>
        <v/>
      </c>
      <c r="G205" s="158" t="str">
        <f>IF('Frais réels'!G204="","",'Frais réels'!$G204)</f>
        <v/>
      </c>
      <c r="H205" s="177" t="str">
        <f>IF('Frais réels'!H204="","",'Frais réels'!$H204)</f>
        <v/>
      </c>
      <c r="I205" s="117"/>
      <c r="J205" s="259" t="str">
        <f t="shared" si="16"/>
        <v/>
      </c>
      <c r="K205" s="264" t="str">
        <f t="shared" si="19"/>
        <v/>
      </c>
      <c r="L205" s="185" t="str">
        <f t="shared" si="15"/>
        <v/>
      </c>
      <c r="M205" s="266" t="str">
        <f t="shared" si="17"/>
        <v/>
      </c>
      <c r="N205" s="262" t="str">
        <f t="shared" si="18"/>
        <v/>
      </c>
      <c r="O205" s="119"/>
    </row>
    <row r="206" spans="1:15" ht="20.100000000000001" customHeight="1" x14ac:dyDescent="0.25">
      <c r="A206" s="162">
        <v>200</v>
      </c>
      <c r="B206" s="268" t="str">
        <f>IF('Frais réels'!B205="","",'Frais réels'!$B205)</f>
        <v/>
      </c>
      <c r="C206" s="268" t="str">
        <f>IF('Frais réels'!C205="","",'Frais réels'!$D205)</f>
        <v/>
      </c>
      <c r="D206" s="268" t="str">
        <f>IF('Frais réels'!D205="","",'Frais réels'!$D205)</f>
        <v/>
      </c>
      <c r="E206" s="158" t="str">
        <f>IF('Frais réels'!E205="","",'Frais réels'!$E205)</f>
        <v/>
      </c>
      <c r="F206" s="158" t="str">
        <f>IF('Frais réels'!F205="","",'Frais réels'!F205)</f>
        <v/>
      </c>
      <c r="G206" s="158" t="str">
        <f>IF('Frais réels'!G205="","",'Frais réels'!$G205)</f>
        <v/>
      </c>
      <c r="H206" s="177" t="str">
        <f>IF('Frais réels'!H205="","",'Frais réels'!$H205)</f>
        <v/>
      </c>
      <c r="I206" s="117"/>
      <c r="J206" s="259" t="str">
        <f t="shared" si="16"/>
        <v/>
      </c>
      <c r="K206" s="264" t="str">
        <f t="shared" si="19"/>
        <v/>
      </c>
      <c r="L206" s="185" t="str">
        <f t="shared" si="15"/>
        <v/>
      </c>
      <c r="M206" s="266" t="str">
        <f t="shared" si="17"/>
        <v/>
      </c>
      <c r="N206" s="262" t="str">
        <f t="shared" si="18"/>
        <v/>
      </c>
      <c r="O206" s="119"/>
    </row>
    <row r="207" spans="1:15" ht="20.100000000000001" customHeight="1" x14ac:dyDescent="0.25">
      <c r="A207" s="162">
        <v>201</v>
      </c>
      <c r="B207" s="268" t="str">
        <f>IF('Frais réels'!B206="","",'Frais réels'!$B206)</f>
        <v/>
      </c>
      <c r="C207" s="268" t="str">
        <f>IF('Frais réels'!C206="","",'Frais réels'!$D206)</f>
        <v/>
      </c>
      <c r="D207" s="268" t="str">
        <f>IF('Frais réels'!D206="","",'Frais réels'!$D206)</f>
        <v/>
      </c>
      <c r="E207" s="158" t="str">
        <f>IF('Frais réels'!E206="","",'Frais réels'!$E206)</f>
        <v/>
      </c>
      <c r="F207" s="158" t="str">
        <f>IF('Frais réels'!F206="","",'Frais réels'!F206)</f>
        <v/>
      </c>
      <c r="G207" s="158" t="str">
        <f>IF('Frais réels'!G206="","",'Frais réels'!$G206)</f>
        <v/>
      </c>
      <c r="H207" s="177" t="str">
        <f>IF('Frais réels'!H206="","",'Frais réels'!$H206)</f>
        <v/>
      </c>
      <c r="I207" s="117"/>
      <c r="J207" s="259" t="str">
        <f t="shared" si="16"/>
        <v/>
      </c>
      <c r="K207" s="264" t="str">
        <f t="shared" si="19"/>
        <v/>
      </c>
      <c r="L207" s="185" t="str">
        <f t="shared" si="15"/>
        <v/>
      </c>
      <c r="M207" s="266" t="str">
        <f t="shared" si="17"/>
        <v/>
      </c>
      <c r="N207" s="262" t="str">
        <f t="shared" si="18"/>
        <v/>
      </c>
      <c r="O207" s="119"/>
    </row>
    <row r="208" spans="1:15" ht="20.100000000000001" customHeight="1" x14ac:dyDescent="0.25">
      <c r="A208" s="162">
        <v>202</v>
      </c>
      <c r="B208" s="268" t="str">
        <f>IF('Frais réels'!B207="","",'Frais réels'!$B207)</f>
        <v/>
      </c>
      <c r="C208" s="268" t="str">
        <f>IF('Frais réels'!C207="","",'Frais réels'!$D207)</f>
        <v/>
      </c>
      <c r="D208" s="268" t="str">
        <f>IF('Frais réels'!D207="","",'Frais réels'!$D207)</f>
        <v/>
      </c>
      <c r="E208" s="158" t="str">
        <f>IF('Frais réels'!E207="","",'Frais réels'!$E207)</f>
        <v/>
      </c>
      <c r="F208" s="158" t="str">
        <f>IF('Frais réels'!F207="","",'Frais réels'!F207)</f>
        <v/>
      </c>
      <c r="G208" s="158" t="str">
        <f>IF('Frais réels'!G207="","",'Frais réels'!$G207)</f>
        <v/>
      </c>
      <c r="H208" s="177" t="str">
        <f>IF('Frais réels'!H207="","",'Frais réels'!$H207)</f>
        <v/>
      </c>
      <c r="I208" s="117"/>
      <c r="J208" s="259" t="str">
        <f t="shared" si="16"/>
        <v/>
      </c>
      <c r="K208" s="264" t="str">
        <f t="shared" si="19"/>
        <v/>
      </c>
      <c r="L208" s="185" t="str">
        <f t="shared" si="15"/>
        <v/>
      </c>
      <c r="M208" s="266" t="str">
        <f t="shared" si="17"/>
        <v/>
      </c>
      <c r="N208" s="262" t="str">
        <f t="shared" si="18"/>
        <v/>
      </c>
      <c r="O208" s="119"/>
    </row>
    <row r="209" spans="1:15" ht="20.100000000000001" customHeight="1" x14ac:dyDescent="0.25">
      <c r="A209" s="162">
        <v>203</v>
      </c>
      <c r="B209" s="268" t="str">
        <f>IF('Frais réels'!B208="","",'Frais réels'!$B208)</f>
        <v/>
      </c>
      <c r="C209" s="268" t="str">
        <f>IF('Frais réels'!C208="","",'Frais réels'!$D208)</f>
        <v/>
      </c>
      <c r="D209" s="268" t="str">
        <f>IF('Frais réels'!D208="","",'Frais réels'!$D208)</f>
        <v/>
      </c>
      <c r="E209" s="158" t="str">
        <f>IF('Frais réels'!E208="","",'Frais réels'!$E208)</f>
        <v/>
      </c>
      <c r="F209" s="158" t="str">
        <f>IF('Frais réels'!F208="","",'Frais réels'!F208)</f>
        <v/>
      </c>
      <c r="G209" s="158" t="str">
        <f>IF('Frais réels'!G208="","",'Frais réels'!$G208)</f>
        <v/>
      </c>
      <c r="H209" s="177" t="str">
        <f>IF('Frais réels'!H208="","",'Frais réels'!$H208)</f>
        <v/>
      </c>
      <c r="I209" s="117"/>
      <c r="J209" s="259" t="str">
        <f t="shared" si="16"/>
        <v/>
      </c>
      <c r="K209" s="264" t="str">
        <f t="shared" si="19"/>
        <v/>
      </c>
      <c r="L209" s="185" t="str">
        <f t="shared" si="15"/>
        <v/>
      </c>
      <c r="M209" s="266" t="str">
        <f t="shared" si="17"/>
        <v/>
      </c>
      <c r="N209" s="262" t="str">
        <f t="shared" si="18"/>
        <v/>
      </c>
      <c r="O209" s="119"/>
    </row>
    <row r="210" spans="1:15" ht="20.100000000000001" customHeight="1" x14ac:dyDescent="0.25">
      <c r="A210" s="162">
        <v>204</v>
      </c>
      <c r="B210" s="268" t="str">
        <f>IF('Frais réels'!B209="","",'Frais réels'!$B209)</f>
        <v/>
      </c>
      <c r="C210" s="268" t="str">
        <f>IF('Frais réels'!C209="","",'Frais réels'!$D209)</f>
        <v/>
      </c>
      <c r="D210" s="268" t="str">
        <f>IF('Frais réels'!D209="","",'Frais réels'!$D209)</f>
        <v/>
      </c>
      <c r="E210" s="158" t="str">
        <f>IF('Frais réels'!E209="","",'Frais réels'!$E209)</f>
        <v/>
      </c>
      <c r="F210" s="158" t="str">
        <f>IF('Frais réels'!F209="","",'Frais réels'!F209)</f>
        <v/>
      </c>
      <c r="G210" s="158" t="str">
        <f>IF('Frais réels'!G209="","",'Frais réels'!$G209)</f>
        <v/>
      </c>
      <c r="H210" s="177" t="str">
        <f>IF('Frais réels'!H209="","",'Frais réels'!$H209)</f>
        <v/>
      </c>
      <c r="I210" s="117"/>
      <c r="J210" s="259" t="str">
        <f t="shared" si="16"/>
        <v/>
      </c>
      <c r="K210" s="264" t="str">
        <f t="shared" si="19"/>
        <v/>
      </c>
      <c r="L210" s="185" t="str">
        <f t="shared" si="15"/>
        <v/>
      </c>
      <c r="M210" s="266" t="str">
        <f t="shared" si="17"/>
        <v/>
      </c>
      <c r="N210" s="262" t="str">
        <f t="shared" si="18"/>
        <v/>
      </c>
      <c r="O210" s="119"/>
    </row>
    <row r="211" spans="1:15" ht="20.100000000000001" customHeight="1" x14ac:dyDescent="0.25">
      <c r="A211" s="162">
        <v>205</v>
      </c>
      <c r="B211" s="268" t="str">
        <f>IF('Frais réels'!B210="","",'Frais réels'!$B210)</f>
        <v/>
      </c>
      <c r="C211" s="268" t="str">
        <f>IF('Frais réels'!C210="","",'Frais réels'!$D210)</f>
        <v/>
      </c>
      <c r="D211" s="268" t="str">
        <f>IF('Frais réels'!D210="","",'Frais réels'!$D210)</f>
        <v/>
      </c>
      <c r="E211" s="158" t="str">
        <f>IF('Frais réels'!E210="","",'Frais réels'!$E210)</f>
        <v/>
      </c>
      <c r="F211" s="158" t="str">
        <f>IF('Frais réels'!F210="","",'Frais réels'!F210)</f>
        <v/>
      </c>
      <c r="G211" s="158" t="str">
        <f>IF('Frais réels'!G210="","",'Frais réels'!$G210)</f>
        <v/>
      </c>
      <c r="H211" s="177" t="str">
        <f>IF('Frais réels'!H210="","",'Frais réels'!$H210)</f>
        <v/>
      </c>
      <c r="I211" s="117"/>
      <c r="J211" s="259" t="str">
        <f t="shared" si="16"/>
        <v/>
      </c>
      <c r="K211" s="264" t="str">
        <f t="shared" si="19"/>
        <v/>
      </c>
      <c r="L211" s="185" t="str">
        <f t="shared" si="15"/>
        <v/>
      </c>
      <c r="M211" s="266" t="str">
        <f t="shared" si="17"/>
        <v/>
      </c>
      <c r="N211" s="262" t="str">
        <f t="shared" si="18"/>
        <v/>
      </c>
      <c r="O211" s="119"/>
    </row>
    <row r="212" spans="1:15" ht="20.100000000000001" customHeight="1" x14ac:dyDescent="0.25">
      <c r="A212" s="162">
        <v>206</v>
      </c>
      <c r="B212" s="268" t="str">
        <f>IF('Frais réels'!B211="","",'Frais réels'!$B211)</f>
        <v/>
      </c>
      <c r="C212" s="268" t="str">
        <f>IF('Frais réels'!C211="","",'Frais réels'!$D211)</f>
        <v/>
      </c>
      <c r="D212" s="268" t="str">
        <f>IF('Frais réels'!D211="","",'Frais réels'!$D211)</f>
        <v/>
      </c>
      <c r="E212" s="158" t="str">
        <f>IF('Frais réels'!E211="","",'Frais réels'!$E211)</f>
        <v/>
      </c>
      <c r="F212" s="158" t="str">
        <f>IF('Frais réels'!F211="","",'Frais réels'!F211)</f>
        <v/>
      </c>
      <c r="G212" s="158" t="str">
        <f>IF('Frais réels'!G211="","",'Frais réels'!$G211)</f>
        <v/>
      </c>
      <c r="H212" s="177" t="str">
        <f>IF('Frais réels'!H211="","",'Frais réels'!$H211)</f>
        <v/>
      </c>
      <c r="I212" s="117"/>
      <c r="J212" s="259" t="str">
        <f t="shared" si="16"/>
        <v/>
      </c>
      <c r="K212" s="264" t="str">
        <f t="shared" si="19"/>
        <v/>
      </c>
      <c r="L212" s="185" t="str">
        <f t="shared" si="15"/>
        <v/>
      </c>
      <c r="M212" s="266" t="str">
        <f t="shared" si="17"/>
        <v/>
      </c>
      <c r="N212" s="262" t="str">
        <f t="shared" si="18"/>
        <v/>
      </c>
      <c r="O212" s="119"/>
    </row>
    <row r="213" spans="1:15" ht="20.100000000000001" customHeight="1" x14ac:dyDescent="0.25">
      <c r="A213" s="162">
        <v>207</v>
      </c>
      <c r="B213" s="268" t="str">
        <f>IF('Frais réels'!B212="","",'Frais réels'!$B212)</f>
        <v/>
      </c>
      <c r="C213" s="268" t="str">
        <f>IF('Frais réels'!C212="","",'Frais réels'!$D212)</f>
        <v/>
      </c>
      <c r="D213" s="268" t="str">
        <f>IF('Frais réels'!D212="","",'Frais réels'!$D212)</f>
        <v/>
      </c>
      <c r="E213" s="158" t="str">
        <f>IF('Frais réels'!E212="","",'Frais réels'!$E212)</f>
        <v/>
      </c>
      <c r="F213" s="158" t="str">
        <f>IF('Frais réels'!F212="","",'Frais réels'!F212)</f>
        <v/>
      </c>
      <c r="G213" s="158" t="str">
        <f>IF('Frais réels'!G212="","",'Frais réels'!$G212)</f>
        <v/>
      </c>
      <c r="H213" s="177" t="str">
        <f>IF('Frais réels'!H212="","",'Frais réels'!$H212)</f>
        <v/>
      </c>
      <c r="I213" s="117"/>
      <c r="J213" s="259" t="str">
        <f t="shared" si="16"/>
        <v/>
      </c>
      <c r="K213" s="264" t="str">
        <f t="shared" si="19"/>
        <v/>
      </c>
      <c r="L213" s="185" t="str">
        <f t="shared" si="15"/>
        <v/>
      </c>
      <c r="M213" s="266" t="str">
        <f t="shared" si="17"/>
        <v/>
      </c>
      <c r="N213" s="262" t="str">
        <f t="shared" si="18"/>
        <v/>
      </c>
      <c r="O213" s="119"/>
    </row>
    <row r="214" spans="1:15" ht="20.100000000000001" customHeight="1" x14ac:dyDescent="0.25">
      <c r="A214" s="162">
        <v>208</v>
      </c>
      <c r="B214" s="268" t="str">
        <f>IF('Frais réels'!B213="","",'Frais réels'!$B213)</f>
        <v/>
      </c>
      <c r="C214" s="268" t="str">
        <f>IF('Frais réels'!C213="","",'Frais réels'!$D213)</f>
        <v/>
      </c>
      <c r="D214" s="268" t="str">
        <f>IF('Frais réels'!D213="","",'Frais réels'!$D213)</f>
        <v/>
      </c>
      <c r="E214" s="158" t="str">
        <f>IF('Frais réels'!E213="","",'Frais réels'!$E213)</f>
        <v/>
      </c>
      <c r="F214" s="158" t="str">
        <f>IF('Frais réels'!F213="","",'Frais réels'!F213)</f>
        <v/>
      </c>
      <c r="G214" s="158" t="str">
        <f>IF('Frais réels'!G213="","",'Frais réels'!$G213)</f>
        <v/>
      </c>
      <c r="H214" s="177" t="str">
        <f>IF('Frais réels'!H213="","",'Frais réels'!$H213)</f>
        <v/>
      </c>
      <c r="I214" s="117"/>
      <c r="J214" s="259" t="str">
        <f t="shared" si="16"/>
        <v/>
      </c>
      <c r="K214" s="264" t="str">
        <f t="shared" si="19"/>
        <v/>
      </c>
      <c r="L214" s="185" t="str">
        <f t="shared" si="15"/>
        <v/>
      </c>
      <c r="M214" s="266" t="str">
        <f t="shared" si="17"/>
        <v/>
      </c>
      <c r="N214" s="262" t="str">
        <f t="shared" si="18"/>
        <v/>
      </c>
      <c r="O214" s="119"/>
    </row>
    <row r="215" spans="1:15" ht="20.100000000000001" customHeight="1" x14ac:dyDescent="0.25">
      <c r="A215" s="162">
        <v>209</v>
      </c>
      <c r="B215" s="268" t="str">
        <f>IF('Frais réels'!B214="","",'Frais réels'!$B214)</f>
        <v/>
      </c>
      <c r="C215" s="268" t="str">
        <f>IF('Frais réels'!C214="","",'Frais réels'!$D214)</f>
        <v/>
      </c>
      <c r="D215" s="268" t="str">
        <f>IF('Frais réels'!D214="","",'Frais réels'!$D214)</f>
        <v/>
      </c>
      <c r="E215" s="158" t="str">
        <f>IF('Frais réels'!E214="","",'Frais réels'!$E214)</f>
        <v/>
      </c>
      <c r="F215" s="158" t="str">
        <f>IF('Frais réels'!F214="","",'Frais réels'!F214)</f>
        <v/>
      </c>
      <c r="G215" s="158" t="str">
        <f>IF('Frais réels'!G214="","",'Frais réels'!$G214)</f>
        <v/>
      </c>
      <c r="H215" s="177" t="str">
        <f>IF('Frais réels'!H214="","",'Frais réels'!$H214)</f>
        <v/>
      </c>
      <c r="I215" s="117"/>
      <c r="J215" s="259" t="str">
        <f t="shared" si="16"/>
        <v/>
      </c>
      <c r="K215" s="264" t="str">
        <f t="shared" si="19"/>
        <v/>
      </c>
      <c r="L215" s="185" t="str">
        <f t="shared" si="15"/>
        <v/>
      </c>
      <c r="M215" s="266" t="str">
        <f t="shared" si="17"/>
        <v/>
      </c>
      <c r="N215" s="262" t="str">
        <f t="shared" si="18"/>
        <v/>
      </c>
      <c r="O215" s="119"/>
    </row>
    <row r="216" spans="1:15" ht="20.100000000000001" customHeight="1" x14ac:dyDescent="0.25">
      <c r="A216" s="162">
        <v>210</v>
      </c>
      <c r="B216" s="268" t="str">
        <f>IF('Frais réels'!B215="","",'Frais réels'!$B215)</f>
        <v/>
      </c>
      <c r="C216" s="268" t="str">
        <f>IF('Frais réels'!C215="","",'Frais réels'!$D215)</f>
        <v/>
      </c>
      <c r="D216" s="268" t="str">
        <f>IF('Frais réels'!D215="","",'Frais réels'!$D215)</f>
        <v/>
      </c>
      <c r="E216" s="158" t="str">
        <f>IF('Frais réels'!E215="","",'Frais réels'!$E215)</f>
        <v/>
      </c>
      <c r="F216" s="158" t="str">
        <f>IF('Frais réels'!F215="","",'Frais réels'!F215)</f>
        <v/>
      </c>
      <c r="G216" s="158" t="str">
        <f>IF('Frais réels'!G215="","",'Frais réels'!$G215)</f>
        <v/>
      </c>
      <c r="H216" s="177" t="str">
        <f>IF('Frais réels'!H215="","",'Frais réels'!$H215)</f>
        <v/>
      </c>
      <c r="I216" s="117"/>
      <c r="J216" s="259" t="str">
        <f t="shared" si="16"/>
        <v/>
      </c>
      <c r="K216" s="264" t="str">
        <f t="shared" si="19"/>
        <v/>
      </c>
      <c r="L216" s="185" t="str">
        <f t="shared" si="15"/>
        <v/>
      </c>
      <c r="M216" s="266" t="str">
        <f t="shared" si="17"/>
        <v/>
      </c>
      <c r="N216" s="262" t="str">
        <f t="shared" si="18"/>
        <v/>
      </c>
      <c r="O216" s="119"/>
    </row>
    <row r="217" spans="1:15" ht="20.100000000000001" customHeight="1" x14ac:dyDescent="0.25">
      <c r="A217" s="162">
        <v>211</v>
      </c>
      <c r="B217" s="268" t="str">
        <f>IF('Frais réels'!B216="","",'Frais réels'!$B216)</f>
        <v/>
      </c>
      <c r="C217" s="268" t="str">
        <f>IF('Frais réels'!C216="","",'Frais réels'!$D216)</f>
        <v/>
      </c>
      <c r="D217" s="268" t="str">
        <f>IF('Frais réels'!D216="","",'Frais réels'!$D216)</f>
        <v/>
      </c>
      <c r="E217" s="158" t="str">
        <f>IF('Frais réels'!E216="","",'Frais réels'!$E216)</f>
        <v/>
      </c>
      <c r="F217" s="158" t="str">
        <f>IF('Frais réels'!F216="","",'Frais réels'!F216)</f>
        <v/>
      </c>
      <c r="G217" s="158" t="str">
        <f>IF('Frais réels'!G216="","",'Frais réels'!$G216)</f>
        <v/>
      </c>
      <c r="H217" s="177" t="str">
        <f>IF('Frais réels'!H216="","",'Frais réels'!$H216)</f>
        <v/>
      </c>
      <c r="I217" s="117"/>
      <c r="J217" s="259" t="str">
        <f t="shared" si="16"/>
        <v/>
      </c>
      <c r="K217" s="264" t="str">
        <f t="shared" si="19"/>
        <v/>
      </c>
      <c r="L217" s="185" t="str">
        <f t="shared" si="15"/>
        <v/>
      </c>
      <c r="M217" s="266" t="str">
        <f t="shared" si="17"/>
        <v/>
      </c>
      <c r="N217" s="262" t="str">
        <f t="shared" si="18"/>
        <v/>
      </c>
      <c r="O217" s="119"/>
    </row>
    <row r="218" spans="1:15" ht="20.100000000000001" customHeight="1" x14ac:dyDescent="0.25">
      <c r="A218" s="162">
        <v>212</v>
      </c>
      <c r="B218" s="268" t="str">
        <f>IF('Frais réels'!B217="","",'Frais réels'!$B217)</f>
        <v/>
      </c>
      <c r="C218" s="268" t="str">
        <f>IF('Frais réels'!C217="","",'Frais réels'!$D217)</f>
        <v/>
      </c>
      <c r="D218" s="268" t="str">
        <f>IF('Frais réels'!D217="","",'Frais réels'!$D217)</f>
        <v/>
      </c>
      <c r="E218" s="158" t="str">
        <f>IF('Frais réels'!E217="","",'Frais réels'!$E217)</f>
        <v/>
      </c>
      <c r="F218" s="158" t="str">
        <f>IF('Frais réels'!F217="","",'Frais réels'!F217)</f>
        <v/>
      </c>
      <c r="G218" s="158" t="str">
        <f>IF('Frais réels'!G217="","",'Frais réels'!$G217)</f>
        <v/>
      </c>
      <c r="H218" s="177" t="str">
        <f>IF('Frais réels'!H217="","",'Frais réels'!$H217)</f>
        <v/>
      </c>
      <c r="I218" s="117"/>
      <c r="J218" s="259" t="str">
        <f t="shared" si="16"/>
        <v/>
      </c>
      <c r="K218" s="264" t="str">
        <f t="shared" si="19"/>
        <v/>
      </c>
      <c r="L218" s="185" t="str">
        <f t="shared" si="15"/>
        <v/>
      </c>
      <c r="M218" s="266" t="str">
        <f t="shared" si="17"/>
        <v/>
      </c>
      <c r="N218" s="262" t="str">
        <f t="shared" si="18"/>
        <v/>
      </c>
      <c r="O218" s="119"/>
    </row>
    <row r="219" spans="1:15" ht="20.100000000000001" customHeight="1" x14ac:dyDescent="0.25">
      <c r="A219" s="162">
        <v>213</v>
      </c>
      <c r="B219" s="268" t="str">
        <f>IF('Frais réels'!B218="","",'Frais réels'!$B218)</f>
        <v/>
      </c>
      <c r="C219" s="268" t="str">
        <f>IF('Frais réels'!C218="","",'Frais réels'!$D218)</f>
        <v/>
      </c>
      <c r="D219" s="268" t="str">
        <f>IF('Frais réels'!D218="","",'Frais réels'!$D218)</f>
        <v/>
      </c>
      <c r="E219" s="158" t="str">
        <f>IF('Frais réels'!E218="","",'Frais réels'!$E218)</f>
        <v/>
      </c>
      <c r="F219" s="158" t="str">
        <f>IF('Frais réels'!F218="","",'Frais réels'!F218)</f>
        <v/>
      </c>
      <c r="G219" s="158" t="str">
        <f>IF('Frais réels'!G218="","",'Frais réels'!$G218)</f>
        <v/>
      </c>
      <c r="H219" s="177" t="str">
        <f>IF('Frais réels'!H218="","",'Frais réels'!$H218)</f>
        <v/>
      </c>
      <c r="I219" s="117"/>
      <c r="J219" s="259" t="str">
        <f t="shared" si="16"/>
        <v/>
      </c>
      <c r="K219" s="264" t="str">
        <f t="shared" si="19"/>
        <v/>
      </c>
      <c r="L219" s="185" t="str">
        <f t="shared" si="15"/>
        <v/>
      </c>
      <c r="M219" s="266" t="str">
        <f t="shared" si="17"/>
        <v/>
      </c>
      <c r="N219" s="262" t="str">
        <f t="shared" si="18"/>
        <v/>
      </c>
      <c r="O219" s="119"/>
    </row>
    <row r="220" spans="1:15" ht="20.100000000000001" customHeight="1" x14ac:dyDescent="0.25">
      <c r="A220" s="162">
        <v>214</v>
      </c>
      <c r="B220" s="268" t="str">
        <f>IF('Frais réels'!B219="","",'Frais réels'!$B219)</f>
        <v/>
      </c>
      <c r="C220" s="268" t="str">
        <f>IF('Frais réels'!C219="","",'Frais réels'!$D219)</f>
        <v/>
      </c>
      <c r="D220" s="268" t="str">
        <f>IF('Frais réels'!D219="","",'Frais réels'!$D219)</f>
        <v/>
      </c>
      <c r="E220" s="158" t="str">
        <f>IF('Frais réels'!E219="","",'Frais réels'!$E219)</f>
        <v/>
      </c>
      <c r="F220" s="158" t="str">
        <f>IF('Frais réels'!F219="","",'Frais réels'!F219)</f>
        <v/>
      </c>
      <c r="G220" s="158" t="str">
        <f>IF('Frais réels'!G219="","",'Frais réels'!$G219)</f>
        <v/>
      </c>
      <c r="H220" s="177" t="str">
        <f>IF('Frais réels'!H219="","",'Frais réels'!$H219)</f>
        <v/>
      </c>
      <c r="I220" s="117"/>
      <c r="J220" s="259" t="str">
        <f t="shared" si="16"/>
        <v/>
      </c>
      <c r="K220" s="264" t="str">
        <f t="shared" si="19"/>
        <v/>
      </c>
      <c r="L220" s="185" t="str">
        <f t="shared" si="15"/>
        <v/>
      </c>
      <c r="M220" s="266" t="str">
        <f t="shared" si="17"/>
        <v/>
      </c>
      <c r="N220" s="262" t="str">
        <f t="shared" si="18"/>
        <v/>
      </c>
      <c r="O220" s="119"/>
    </row>
    <row r="221" spans="1:15" ht="20.100000000000001" customHeight="1" x14ac:dyDescent="0.25">
      <c r="A221" s="162">
        <v>215</v>
      </c>
      <c r="B221" s="268" t="str">
        <f>IF('Frais réels'!B220="","",'Frais réels'!$B220)</f>
        <v/>
      </c>
      <c r="C221" s="268" t="str">
        <f>IF('Frais réels'!C220="","",'Frais réels'!$D220)</f>
        <v/>
      </c>
      <c r="D221" s="268" t="str">
        <f>IF('Frais réels'!D220="","",'Frais réels'!$D220)</f>
        <v/>
      </c>
      <c r="E221" s="158" t="str">
        <f>IF('Frais réels'!E220="","",'Frais réels'!$E220)</f>
        <v/>
      </c>
      <c r="F221" s="158" t="str">
        <f>IF('Frais réels'!F220="","",'Frais réels'!F220)</f>
        <v/>
      </c>
      <c r="G221" s="158" t="str">
        <f>IF('Frais réels'!G220="","",'Frais réels'!$G220)</f>
        <v/>
      </c>
      <c r="H221" s="177" t="str">
        <f>IF('Frais réels'!H220="","",'Frais réels'!$H220)</f>
        <v/>
      </c>
      <c r="I221" s="117"/>
      <c r="J221" s="259" t="str">
        <f t="shared" si="16"/>
        <v/>
      </c>
      <c r="K221" s="264" t="str">
        <f t="shared" si="19"/>
        <v/>
      </c>
      <c r="L221" s="185" t="str">
        <f t="shared" si="15"/>
        <v/>
      </c>
      <c r="M221" s="266" t="str">
        <f t="shared" si="17"/>
        <v/>
      </c>
      <c r="N221" s="262" t="str">
        <f t="shared" si="18"/>
        <v/>
      </c>
      <c r="O221" s="119"/>
    </row>
    <row r="222" spans="1:15" ht="20.100000000000001" customHeight="1" x14ac:dyDescent="0.25">
      <c r="A222" s="162">
        <v>216</v>
      </c>
      <c r="B222" s="268" t="str">
        <f>IF('Frais réels'!B221="","",'Frais réels'!$B221)</f>
        <v/>
      </c>
      <c r="C222" s="268" t="str">
        <f>IF('Frais réels'!C221="","",'Frais réels'!$D221)</f>
        <v/>
      </c>
      <c r="D222" s="268" t="str">
        <f>IF('Frais réels'!D221="","",'Frais réels'!$D221)</f>
        <v/>
      </c>
      <c r="E222" s="158" t="str">
        <f>IF('Frais réels'!E221="","",'Frais réels'!$E221)</f>
        <v/>
      </c>
      <c r="F222" s="158" t="str">
        <f>IF('Frais réels'!F221="","",'Frais réels'!F221)</f>
        <v/>
      </c>
      <c r="G222" s="158" t="str">
        <f>IF('Frais réels'!G221="","",'Frais réels'!$G221)</f>
        <v/>
      </c>
      <c r="H222" s="177" t="str">
        <f>IF('Frais réels'!H221="","",'Frais réels'!$H221)</f>
        <v/>
      </c>
      <c r="I222" s="117"/>
      <c r="J222" s="259" t="str">
        <f t="shared" si="16"/>
        <v/>
      </c>
      <c r="K222" s="264" t="str">
        <f t="shared" si="19"/>
        <v/>
      </c>
      <c r="L222" s="185" t="str">
        <f t="shared" si="15"/>
        <v/>
      </c>
      <c r="M222" s="266" t="str">
        <f t="shared" si="17"/>
        <v/>
      </c>
      <c r="N222" s="262" t="str">
        <f t="shared" si="18"/>
        <v/>
      </c>
      <c r="O222" s="119"/>
    </row>
    <row r="223" spans="1:15" ht="20.100000000000001" customHeight="1" x14ac:dyDescent="0.25">
      <c r="A223" s="162">
        <v>217</v>
      </c>
      <c r="B223" s="268" t="str">
        <f>IF('Frais réels'!B222="","",'Frais réels'!$B222)</f>
        <v/>
      </c>
      <c r="C223" s="268" t="str">
        <f>IF('Frais réels'!C222="","",'Frais réels'!$D222)</f>
        <v/>
      </c>
      <c r="D223" s="268" t="str">
        <f>IF('Frais réels'!D222="","",'Frais réels'!$D222)</f>
        <v/>
      </c>
      <c r="E223" s="158" t="str">
        <f>IF('Frais réels'!E222="","",'Frais réels'!$E222)</f>
        <v/>
      </c>
      <c r="F223" s="158" t="str">
        <f>IF('Frais réels'!F222="","",'Frais réels'!F222)</f>
        <v/>
      </c>
      <c r="G223" s="158" t="str">
        <f>IF('Frais réels'!G222="","",'Frais réels'!$G222)</f>
        <v/>
      </c>
      <c r="H223" s="177" t="str">
        <f>IF('Frais réels'!H222="","",'Frais réels'!$H222)</f>
        <v/>
      </c>
      <c r="I223" s="117"/>
      <c r="J223" s="259" t="str">
        <f t="shared" si="16"/>
        <v/>
      </c>
      <c r="K223" s="264" t="str">
        <f t="shared" si="19"/>
        <v/>
      </c>
      <c r="L223" s="185" t="str">
        <f t="shared" si="15"/>
        <v/>
      </c>
      <c r="M223" s="266" t="str">
        <f t="shared" si="17"/>
        <v/>
      </c>
      <c r="N223" s="262" t="str">
        <f t="shared" si="18"/>
        <v/>
      </c>
      <c r="O223" s="119"/>
    </row>
    <row r="224" spans="1:15" ht="20.100000000000001" customHeight="1" x14ac:dyDescent="0.25">
      <c r="A224" s="162">
        <v>218</v>
      </c>
      <c r="B224" s="268" t="str">
        <f>IF('Frais réels'!B223="","",'Frais réels'!$B223)</f>
        <v/>
      </c>
      <c r="C224" s="268" t="str">
        <f>IF('Frais réels'!C223="","",'Frais réels'!$D223)</f>
        <v/>
      </c>
      <c r="D224" s="268" t="str">
        <f>IF('Frais réels'!D223="","",'Frais réels'!$D223)</f>
        <v/>
      </c>
      <c r="E224" s="158" t="str">
        <f>IF('Frais réels'!E223="","",'Frais réels'!$E223)</f>
        <v/>
      </c>
      <c r="F224" s="158" t="str">
        <f>IF('Frais réels'!F223="","",'Frais réels'!F223)</f>
        <v/>
      </c>
      <c r="G224" s="158" t="str">
        <f>IF('Frais réels'!G223="","",'Frais réels'!$G223)</f>
        <v/>
      </c>
      <c r="H224" s="177" t="str">
        <f>IF('Frais réels'!H223="","",'Frais réels'!$H223)</f>
        <v/>
      </c>
      <c r="I224" s="117"/>
      <c r="J224" s="259" t="str">
        <f t="shared" si="16"/>
        <v/>
      </c>
      <c r="K224" s="264" t="str">
        <f t="shared" si="19"/>
        <v/>
      </c>
      <c r="L224" s="185" t="str">
        <f t="shared" si="15"/>
        <v/>
      </c>
      <c r="M224" s="266" t="str">
        <f t="shared" si="17"/>
        <v/>
      </c>
      <c r="N224" s="262" t="str">
        <f t="shared" si="18"/>
        <v/>
      </c>
      <c r="O224" s="119"/>
    </row>
    <row r="225" spans="1:15" ht="20.100000000000001" customHeight="1" x14ac:dyDescent="0.25">
      <c r="A225" s="162">
        <v>219</v>
      </c>
      <c r="B225" s="268" t="str">
        <f>IF('Frais réels'!B224="","",'Frais réels'!$B224)</f>
        <v/>
      </c>
      <c r="C225" s="268" t="str">
        <f>IF('Frais réels'!C224="","",'Frais réels'!$D224)</f>
        <v/>
      </c>
      <c r="D225" s="268" t="str">
        <f>IF('Frais réels'!D224="","",'Frais réels'!$D224)</f>
        <v/>
      </c>
      <c r="E225" s="158" t="str">
        <f>IF('Frais réels'!E224="","",'Frais réels'!$E224)</f>
        <v/>
      </c>
      <c r="F225" s="158" t="str">
        <f>IF('Frais réels'!F224="","",'Frais réels'!F224)</f>
        <v/>
      </c>
      <c r="G225" s="158" t="str">
        <f>IF('Frais réels'!G224="","",'Frais réels'!$G224)</f>
        <v/>
      </c>
      <c r="H225" s="177" t="str">
        <f>IF('Frais réels'!H224="","",'Frais réels'!$H224)</f>
        <v/>
      </c>
      <c r="I225" s="117"/>
      <c r="J225" s="259" t="str">
        <f t="shared" si="16"/>
        <v/>
      </c>
      <c r="K225" s="264" t="str">
        <f t="shared" si="19"/>
        <v/>
      </c>
      <c r="L225" s="185" t="str">
        <f t="shared" si="15"/>
        <v/>
      </c>
      <c r="M225" s="266" t="str">
        <f t="shared" si="17"/>
        <v/>
      </c>
      <c r="N225" s="262" t="str">
        <f t="shared" si="18"/>
        <v/>
      </c>
      <c r="O225" s="119"/>
    </row>
    <row r="226" spans="1:15" ht="20.100000000000001" customHeight="1" x14ac:dyDescent="0.25">
      <c r="A226" s="162">
        <v>220</v>
      </c>
      <c r="B226" s="268" t="str">
        <f>IF('Frais réels'!B225="","",'Frais réels'!$B225)</f>
        <v/>
      </c>
      <c r="C226" s="268" t="str">
        <f>IF('Frais réels'!C225="","",'Frais réels'!$D225)</f>
        <v/>
      </c>
      <c r="D226" s="268" t="str">
        <f>IF('Frais réels'!D225="","",'Frais réels'!$D225)</f>
        <v/>
      </c>
      <c r="E226" s="158" t="str">
        <f>IF('Frais réels'!E225="","",'Frais réels'!$E225)</f>
        <v/>
      </c>
      <c r="F226" s="158" t="str">
        <f>IF('Frais réels'!F225="","",'Frais réels'!F225)</f>
        <v/>
      </c>
      <c r="G226" s="158" t="str">
        <f>IF('Frais réels'!G225="","",'Frais réels'!$G225)</f>
        <v/>
      </c>
      <c r="H226" s="177" t="str">
        <f>IF('Frais réels'!H225="","",'Frais réels'!$H225)</f>
        <v/>
      </c>
      <c r="I226" s="117"/>
      <c r="J226" s="259" t="str">
        <f t="shared" si="16"/>
        <v/>
      </c>
      <c r="K226" s="264" t="str">
        <f t="shared" si="19"/>
        <v/>
      </c>
      <c r="L226" s="185" t="str">
        <f t="shared" si="15"/>
        <v/>
      </c>
      <c r="M226" s="266" t="str">
        <f t="shared" si="17"/>
        <v/>
      </c>
      <c r="N226" s="262" t="str">
        <f t="shared" si="18"/>
        <v/>
      </c>
      <c r="O226" s="119"/>
    </row>
    <row r="227" spans="1:15" ht="20.100000000000001" customHeight="1" x14ac:dyDescent="0.25">
      <c r="A227" s="162">
        <v>221</v>
      </c>
      <c r="B227" s="268" t="str">
        <f>IF('Frais réels'!B226="","",'Frais réels'!$B226)</f>
        <v/>
      </c>
      <c r="C227" s="268" t="str">
        <f>IF('Frais réels'!C226="","",'Frais réels'!$D226)</f>
        <v/>
      </c>
      <c r="D227" s="268" t="str">
        <f>IF('Frais réels'!D226="","",'Frais réels'!$D226)</f>
        <v/>
      </c>
      <c r="E227" s="158" t="str">
        <f>IF('Frais réels'!E226="","",'Frais réels'!$E226)</f>
        <v/>
      </c>
      <c r="F227" s="158" t="str">
        <f>IF('Frais réels'!F226="","",'Frais réels'!F226)</f>
        <v/>
      </c>
      <c r="G227" s="158" t="str">
        <f>IF('Frais réels'!G226="","",'Frais réels'!$G226)</f>
        <v/>
      </c>
      <c r="H227" s="177" t="str">
        <f>IF('Frais réels'!H226="","",'Frais réels'!$H226)</f>
        <v/>
      </c>
      <c r="I227" s="117"/>
      <c r="J227" s="259" t="str">
        <f t="shared" si="16"/>
        <v/>
      </c>
      <c r="K227" s="264" t="str">
        <f t="shared" si="19"/>
        <v/>
      </c>
      <c r="L227" s="185" t="str">
        <f t="shared" si="15"/>
        <v/>
      </c>
      <c r="M227" s="266" t="str">
        <f t="shared" si="17"/>
        <v/>
      </c>
      <c r="N227" s="262" t="str">
        <f t="shared" si="18"/>
        <v/>
      </c>
      <c r="O227" s="119"/>
    </row>
    <row r="228" spans="1:15" ht="20.100000000000001" customHeight="1" x14ac:dyDescent="0.25">
      <c r="A228" s="162">
        <v>222</v>
      </c>
      <c r="B228" s="268" t="str">
        <f>IF('Frais réels'!B227="","",'Frais réels'!$B227)</f>
        <v/>
      </c>
      <c r="C228" s="268" t="str">
        <f>IF('Frais réels'!C227="","",'Frais réels'!$D227)</f>
        <v/>
      </c>
      <c r="D228" s="268" t="str">
        <f>IF('Frais réels'!D227="","",'Frais réels'!$D227)</f>
        <v/>
      </c>
      <c r="E228" s="158" t="str">
        <f>IF('Frais réels'!E227="","",'Frais réels'!$E227)</f>
        <v/>
      </c>
      <c r="F228" s="158" t="str">
        <f>IF('Frais réels'!F227="","",'Frais réels'!F227)</f>
        <v/>
      </c>
      <c r="G228" s="158" t="str">
        <f>IF('Frais réels'!G227="","",'Frais réels'!$G227)</f>
        <v/>
      </c>
      <c r="H228" s="177" t="str">
        <f>IF('Frais réels'!H227="","",'Frais réels'!$H227)</f>
        <v/>
      </c>
      <c r="I228" s="117"/>
      <c r="J228" s="259" t="str">
        <f t="shared" si="16"/>
        <v/>
      </c>
      <c r="K228" s="264" t="str">
        <f t="shared" si="19"/>
        <v/>
      </c>
      <c r="L228" s="185" t="str">
        <f t="shared" si="15"/>
        <v/>
      </c>
      <c r="M228" s="266" t="str">
        <f t="shared" si="17"/>
        <v/>
      </c>
      <c r="N228" s="262" t="str">
        <f t="shared" si="18"/>
        <v/>
      </c>
      <c r="O228" s="119"/>
    </row>
    <row r="229" spans="1:15" ht="20.100000000000001" customHeight="1" x14ac:dyDescent="0.25">
      <c r="A229" s="162">
        <v>223</v>
      </c>
      <c r="B229" s="268" t="str">
        <f>IF('Frais réels'!B228="","",'Frais réels'!$B228)</f>
        <v/>
      </c>
      <c r="C229" s="268" t="str">
        <f>IF('Frais réels'!C228="","",'Frais réels'!$D228)</f>
        <v/>
      </c>
      <c r="D229" s="268" t="str">
        <f>IF('Frais réels'!D228="","",'Frais réels'!$D228)</f>
        <v/>
      </c>
      <c r="E229" s="158" t="str">
        <f>IF('Frais réels'!E228="","",'Frais réels'!$E228)</f>
        <v/>
      </c>
      <c r="F229" s="158" t="str">
        <f>IF('Frais réels'!F228="","",'Frais réels'!F228)</f>
        <v/>
      </c>
      <c r="G229" s="158" t="str">
        <f>IF('Frais réels'!G228="","",'Frais réels'!$G228)</f>
        <v/>
      </c>
      <c r="H229" s="177" t="str">
        <f>IF('Frais réels'!H228="","",'Frais réels'!$H228)</f>
        <v/>
      </c>
      <c r="I229" s="117"/>
      <c r="J229" s="259" t="str">
        <f t="shared" si="16"/>
        <v/>
      </c>
      <c r="K229" s="264" t="str">
        <f t="shared" si="19"/>
        <v/>
      </c>
      <c r="L229" s="185" t="str">
        <f t="shared" si="15"/>
        <v/>
      </c>
      <c r="M229" s="266" t="str">
        <f t="shared" si="17"/>
        <v/>
      </c>
      <c r="N229" s="262" t="str">
        <f t="shared" si="18"/>
        <v/>
      </c>
      <c r="O229" s="119"/>
    </row>
    <row r="230" spans="1:15" ht="20.100000000000001" customHeight="1" x14ac:dyDescent="0.25">
      <c r="A230" s="162">
        <v>224</v>
      </c>
      <c r="B230" s="268" t="str">
        <f>IF('Frais réels'!B229="","",'Frais réels'!$B229)</f>
        <v/>
      </c>
      <c r="C230" s="268" t="str">
        <f>IF('Frais réels'!C229="","",'Frais réels'!$D229)</f>
        <v/>
      </c>
      <c r="D230" s="268" t="str">
        <f>IF('Frais réels'!D229="","",'Frais réels'!$D229)</f>
        <v/>
      </c>
      <c r="E230" s="158" t="str">
        <f>IF('Frais réels'!E229="","",'Frais réels'!$E229)</f>
        <v/>
      </c>
      <c r="F230" s="158" t="str">
        <f>IF('Frais réels'!F229="","",'Frais réels'!F229)</f>
        <v/>
      </c>
      <c r="G230" s="158" t="str">
        <f>IF('Frais réels'!G229="","",'Frais réels'!$G229)</f>
        <v/>
      </c>
      <c r="H230" s="177" t="str">
        <f>IF('Frais réels'!H229="","",'Frais réels'!$H229)</f>
        <v/>
      </c>
      <c r="I230" s="117"/>
      <c r="J230" s="259" t="str">
        <f t="shared" si="16"/>
        <v/>
      </c>
      <c r="K230" s="264" t="str">
        <f t="shared" si="19"/>
        <v/>
      </c>
      <c r="L230" s="185" t="str">
        <f t="shared" si="15"/>
        <v/>
      </c>
      <c r="M230" s="266" t="str">
        <f t="shared" si="17"/>
        <v/>
      </c>
      <c r="N230" s="262" t="str">
        <f t="shared" si="18"/>
        <v/>
      </c>
      <c r="O230" s="119"/>
    </row>
    <row r="231" spans="1:15" ht="20.100000000000001" customHeight="1" x14ac:dyDescent="0.25">
      <c r="A231" s="162">
        <v>225</v>
      </c>
      <c r="B231" s="268" t="str">
        <f>IF('Frais réels'!B230="","",'Frais réels'!$B230)</f>
        <v/>
      </c>
      <c r="C231" s="268" t="str">
        <f>IF('Frais réels'!C230="","",'Frais réels'!$D230)</f>
        <v/>
      </c>
      <c r="D231" s="268" t="str">
        <f>IF('Frais réels'!D230="","",'Frais réels'!$D230)</f>
        <v/>
      </c>
      <c r="E231" s="158" t="str">
        <f>IF('Frais réels'!E230="","",'Frais réels'!$E230)</f>
        <v/>
      </c>
      <c r="F231" s="158" t="str">
        <f>IF('Frais réels'!F230="","",'Frais réels'!F230)</f>
        <v/>
      </c>
      <c r="G231" s="158" t="str">
        <f>IF('Frais réels'!G230="","",'Frais réels'!$G230)</f>
        <v/>
      </c>
      <c r="H231" s="177" t="str">
        <f>IF('Frais réels'!H230="","",'Frais réels'!$H230)</f>
        <v/>
      </c>
      <c r="I231" s="117"/>
      <c r="J231" s="259" t="str">
        <f t="shared" si="16"/>
        <v/>
      </c>
      <c r="K231" s="264" t="str">
        <f t="shared" si="19"/>
        <v/>
      </c>
      <c r="L231" s="185" t="str">
        <f t="shared" si="15"/>
        <v/>
      </c>
      <c r="M231" s="266" t="str">
        <f t="shared" si="17"/>
        <v/>
      </c>
      <c r="N231" s="262" t="str">
        <f t="shared" si="18"/>
        <v/>
      </c>
      <c r="O231" s="119"/>
    </row>
    <row r="232" spans="1:15" ht="20.100000000000001" customHeight="1" x14ac:dyDescent="0.25">
      <c r="A232" s="162">
        <v>226</v>
      </c>
      <c r="B232" s="268" t="str">
        <f>IF('Frais réels'!B231="","",'Frais réels'!$B231)</f>
        <v/>
      </c>
      <c r="C232" s="268" t="str">
        <f>IF('Frais réels'!C231="","",'Frais réels'!$D231)</f>
        <v/>
      </c>
      <c r="D232" s="268" t="str">
        <f>IF('Frais réels'!D231="","",'Frais réels'!$D231)</f>
        <v/>
      </c>
      <c r="E232" s="158" t="str">
        <f>IF('Frais réels'!E231="","",'Frais réels'!$E231)</f>
        <v/>
      </c>
      <c r="F232" s="158" t="str">
        <f>IF('Frais réels'!F231="","",'Frais réels'!F231)</f>
        <v/>
      </c>
      <c r="G232" s="158" t="str">
        <f>IF('Frais réels'!G231="","",'Frais réels'!$G231)</f>
        <v/>
      </c>
      <c r="H232" s="177" t="str">
        <f>IF('Frais réels'!H231="","",'Frais réels'!$H231)</f>
        <v/>
      </c>
      <c r="I232" s="117"/>
      <c r="J232" s="259" t="str">
        <f t="shared" si="16"/>
        <v/>
      </c>
      <c r="K232" s="264" t="str">
        <f t="shared" si="19"/>
        <v/>
      </c>
      <c r="L232" s="185" t="str">
        <f t="shared" si="15"/>
        <v/>
      </c>
      <c r="M232" s="266" t="str">
        <f t="shared" si="17"/>
        <v/>
      </c>
      <c r="N232" s="262" t="str">
        <f t="shared" si="18"/>
        <v/>
      </c>
      <c r="O232" s="119"/>
    </row>
    <row r="233" spans="1:15" ht="20.100000000000001" customHeight="1" x14ac:dyDescent="0.25">
      <c r="A233" s="162">
        <v>227</v>
      </c>
      <c r="B233" s="268" t="str">
        <f>IF('Frais réels'!B232="","",'Frais réels'!$B232)</f>
        <v/>
      </c>
      <c r="C233" s="268" t="str">
        <f>IF('Frais réels'!C232="","",'Frais réels'!$D232)</f>
        <v/>
      </c>
      <c r="D233" s="268" t="str">
        <f>IF('Frais réels'!D232="","",'Frais réels'!$D232)</f>
        <v/>
      </c>
      <c r="E233" s="158" t="str">
        <f>IF('Frais réels'!E232="","",'Frais réels'!$E232)</f>
        <v/>
      </c>
      <c r="F233" s="158" t="str">
        <f>IF('Frais réels'!F232="","",'Frais réels'!F232)</f>
        <v/>
      </c>
      <c r="G233" s="158" t="str">
        <f>IF('Frais réels'!G232="","",'Frais réels'!$G232)</f>
        <v/>
      </c>
      <c r="H233" s="177" t="str">
        <f>IF('Frais réels'!H232="","",'Frais réels'!$H232)</f>
        <v/>
      </c>
      <c r="I233" s="117"/>
      <c r="J233" s="259" t="str">
        <f t="shared" si="16"/>
        <v/>
      </c>
      <c r="K233" s="264" t="str">
        <f t="shared" si="19"/>
        <v/>
      </c>
      <c r="L233" s="185" t="str">
        <f t="shared" si="15"/>
        <v/>
      </c>
      <c r="M233" s="266" t="str">
        <f t="shared" si="17"/>
        <v/>
      </c>
      <c r="N233" s="262" t="str">
        <f t="shared" si="18"/>
        <v/>
      </c>
      <c r="O233" s="119"/>
    </row>
    <row r="234" spans="1:15" ht="20.100000000000001" customHeight="1" x14ac:dyDescent="0.25">
      <c r="A234" s="162">
        <v>228</v>
      </c>
      <c r="B234" s="268" t="str">
        <f>IF('Frais réels'!B233="","",'Frais réels'!$B233)</f>
        <v/>
      </c>
      <c r="C234" s="268" t="str">
        <f>IF('Frais réels'!C233="","",'Frais réels'!$D233)</f>
        <v/>
      </c>
      <c r="D234" s="268" t="str">
        <f>IF('Frais réels'!D233="","",'Frais réels'!$D233)</f>
        <v/>
      </c>
      <c r="E234" s="158" t="str">
        <f>IF('Frais réels'!E233="","",'Frais réels'!$E233)</f>
        <v/>
      </c>
      <c r="F234" s="158" t="str">
        <f>IF('Frais réels'!F233="","",'Frais réels'!F233)</f>
        <v/>
      </c>
      <c r="G234" s="158" t="str">
        <f>IF('Frais réels'!G233="","",'Frais réels'!$G233)</f>
        <v/>
      </c>
      <c r="H234" s="177" t="str">
        <f>IF('Frais réels'!H233="","",'Frais réels'!$H233)</f>
        <v/>
      </c>
      <c r="I234" s="117"/>
      <c r="J234" s="259" t="str">
        <f t="shared" si="16"/>
        <v/>
      </c>
      <c r="K234" s="264" t="str">
        <f t="shared" si="19"/>
        <v/>
      </c>
      <c r="L234" s="185" t="str">
        <f t="shared" si="15"/>
        <v/>
      </c>
      <c r="M234" s="266" t="str">
        <f t="shared" si="17"/>
        <v/>
      </c>
      <c r="N234" s="262" t="str">
        <f t="shared" si="18"/>
        <v/>
      </c>
      <c r="O234" s="119"/>
    </row>
    <row r="235" spans="1:15" ht="20.100000000000001" customHeight="1" x14ac:dyDescent="0.25">
      <c r="A235" s="162">
        <v>229</v>
      </c>
      <c r="B235" s="268" t="str">
        <f>IF('Frais réels'!B234="","",'Frais réels'!$B234)</f>
        <v/>
      </c>
      <c r="C235" s="268" t="str">
        <f>IF('Frais réels'!C234="","",'Frais réels'!$D234)</f>
        <v/>
      </c>
      <c r="D235" s="268" t="str">
        <f>IF('Frais réels'!D234="","",'Frais réels'!$D234)</f>
        <v/>
      </c>
      <c r="E235" s="158" t="str">
        <f>IF('Frais réels'!E234="","",'Frais réels'!$E234)</f>
        <v/>
      </c>
      <c r="F235" s="158" t="str">
        <f>IF('Frais réels'!F234="","",'Frais réels'!F234)</f>
        <v/>
      </c>
      <c r="G235" s="158" t="str">
        <f>IF('Frais réels'!G234="","",'Frais réels'!$G234)</f>
        <v/>
      </c>
      <c r="H235" s="177" t="str">
        <f>IF('Frais réels'!H234="","",'Frais réels'!$H234)</f>
        <v/>
      </c>
      <c r="I235" s="117"/>
      <c r="J235" s="259" t="str">
        <f t="shared" si="16"/>
        <v/>
      </c>
      <c r="K235" s="264" t="str">
        <f t="shared" si="19"/>
        <v/>
      </c>
      <c r="L235" s="185" t="str">
        <f t="shared" si="15"/>
        <v/>
      </c>
      <c r="M235" s="266" t="str">
        <f t="shared" si="17"/>
        <v/>
      </c>
      <c r="N235" s="262" t="str">
        <f t="shared" si="18"/>
        <v/>
      </c>
      <c r="O235" s="119"/>
    </row>
    <row r="236" spans="1:15" ht="20.100000000000001" customHeight="1" x14ac:dyDescent="0.25">
      <c r="A236" s="162">
        <v>230</v>
      </c>
      <c r="B236" s="268" t="str">
        <f>IF('Frais réels'!B235="","",'Frais réels'!$B235)</f>
        <v/>
      </c>
      <c r="C236" s="268" t="str">
        <f>IF('Frais réels'!C235="","",'Frais réels'!$D235)</f>
        <v/>
      </c>
      <c r="D236" s="268" t="str">
        <f>IF('Frais réels'!D235="","",'Frais réels'!$D235)</f>
        <v/>
      </c>
      <c r="E236" s="158" t="str">
        <f>IF('Frais réels'!E235="","",'Frais réels'!$E235)</f>
        <v/>
      </c>
      <c r="F236" s="158" t="str">
        <f>IF('Frais réels'!F235="","",'Frais réels'!F235)</f>
        <v/>
      </c>
      <c r="G236" s="158" t="str">
        <f>IF('Frais réels'!G235="","",'Frais réels'!$G235)</f>
        <v/>
      </c>
      <c r="H236" s="177" t="str">
        <f>IF('Frais réels'!H235="","",'Frais réels'!$H235)</f>
        <v/>
      </c>
      <c r="I236" s="117"/>
      <c r="J236" s="259" t="str">
        <f t="shared" si="16"/>
        <v/>
      </c>
      <c r="K236" s="264" t="str">
        <f t="shared" si="19"/>
        <v/>
      </c>
      <c r="L236" s="185" t="str">
        <f t="shared" si="15"/>
        <v/>
      </c>
      <c r="M236" s="266" t="str">
        <f t="shared" si="17"/>
        <v/>
      </c>
      <c r="N236" s="262" t="str">
        <f t="shared" si="18"/>
        <v/>
      </c>
      <c r="O236" s="119"/>
    </row>
    <row r="237" spans="1:15" ht="20.100000000000001" customHeight="1" x14ac:dyDescent="0.25">
      <c r="A237" s="162">
        <v>231</v>
      </c>
      <c r="B237" s="268" t="str">
        <f>IF('Frais réels'!B236="","",'Frais réels'!$B236)</f>
        <v/>
      </c>
      <c r="C237" s="268" t="str">
        <f>IF('Frais réels'!C236="","",'Frais réels'!$D236)</f>
        <v/>
      </c>
      <c r="D237" s="268" t="str">
        <f>IF('Frais réels'!D236="","",'Frais réels'!$D236)</f>
        <v/>
      </c>
      <c r="E237" s="158" t="str">
        <f>IF('Frais réels'!E236="","",'Frais réels'!$E236)</f>
        <v/>
      </c>
      <c r="F237" s="158" t="str">
        <f>IF('Frais réels'!F236="","",'Frais réels'!F236)</f>
        <v/>
      </c>
      <c r="G237" s="158" t="str">
        <f>IF('Frais réels'!G236="","",'Frais réels'!$G236)</f>
        <v/>
      </c>
      <c r="H237" s="177" t="str">
        <f>IF('Frais réels'!H236="","",'Frais réels'!$H236)</f>
        <v/>
      </c>
      <c r="I237" s="117"/>
      <c r="J237" s="259" t="str">
        <f t="shared" si="16"/>
        <v/>
      </c>
      <c r="K237" s="264" t="str">
        <f t="shared" si="19"/>
        <v/>
      </c>
      <c r="L237" s="185" t="str">
        <f t="shared" si="15"/>
        <v/>
      </c>
      <c r="M237" s="266" t="str">
        <f t="shared" si="17"/>
        <v/>
      </c>
      <c r="N237" s="262" t="str">
        <f t="shared" si="18"/>
        <v/>
      </c>
      <c r="O237" s="119"/>
    </row>
    <row r="238" spans="1:15" ht="20.100000000000001" customHeight="1" x14ac:dyDescent="0.25">
      <c r="A238" s="162">
        <v>232</v>
      </c>
      <c r="B238" s="268" t="str">
        <f>IF('Frais réels'!B237="","",'Frais réels'!$B237)</f>
        <v/>
      </c>
      <c r="C238" s="268" t="str">
        <f>IF('Frais réels'!C237="","",'Frais réels'!$D237)</f>
        <v/>
      </c>
      <c r="D238" s="268" t="str">
        <f>IF('Frais réels'!D237="","",'Frais réels'!$D237)</f>
        <v/>
      </c>
      <c r="E238" s="158" t="str">
        <f>IF('Frais réels'!E237="","",'Frais réels'!$E237)</f>
        <v/>
      </c>
      <c r="F238" s="158" t="str">
        <f>IF('Frais réels'!F237="","",'Frais réels'!F237)</f>
        <v/>
      </c>
      <c r="G238" s="158" t="str">
        <f>IF('Frais réels'!G237="","",'Frais réels'!$G237)</f>
        <v/>
      </c>
      <c r="H238" s="177" t="str">
        <f>IF('Frais réels'!H237="","",'Frais réels'!$H237)</f>
        <v/>
      </c>
      <c r="I238" s="117"/>
      <c r="J238" s="259" t="str">
        <f t="shared" si="16"/>
        <v/>
      </c>
      <c r="K238" s="264" t="str">
        <f t="shared" si="19"/>
        <v/>
      </c>
      <c r="L238" s="185" t="str">
        <f t="shared" si="15"/>
        <v/>
      </c>
      <c r="M238" s="266" t="str">
        <f t="shared" si="17"/>
        <v/>
      </c>
      <c r="N238" s="262" t="str">
        <f t="shared" si="18"/>
        <v/>
      </c>
      <c r="O238" s="119"/>
    </row>
    <row r="239" spans="1:15" ht="20.100000000000001" customHeight="1" x14ac:dyDescent="0.25">
      <c r="A239" s="162">
        <v>233</v>
      </c>
      <c r="B239" s="268" t="str">
        <f>IF('Frais réels'!B238="","",'Frais réels'!$B238)</f>
        <v/>
      </c>
      <c r="C239" s="268" t="str">
        <f>IF('Frais réels'!C238="","",'Frais réels'!$D238)</f>
        <v/>
      </c>
      <c r="D239" s="268" t="str">
        <f>IF('Frais réels'!D238="","",'Frais réels'!$D238)</f>
        <v/>
      </c>
      <c r="E239" s="158" t="str">
        <f>IF('Frais réels'!E238="","",'Frais réels'!$E238)</f>
        <v/>
      </c>
      <c r="F239" s="158" t="str">
        <f>IF('Frais réels'!F238="","",'Frais réels'!F238)</f>
        <v/>
      </c>
      <c r="G239" s="158" t="str">
        <f>IF('Frais réels'!G238="","",'Frais réels'!$G238)</f>
        <v/>
      </c>
      <c r="H239" s="177" t="str">
        <f>IF('Frais réels'!H238="","",'Frais réels'!$H238)</f>
        <v/>
      </c>
      <c r="I239" s="117"/>
      <c r="J239" s="259" t="str">
        <f t="shared" si="16"/>
        <v/>
      </c>
      <c r="K239" s="264" t="str">
        <f t="shared" si="19"/>
        <v/>
      </c>
      <c r="L239" s="185" t="str">
        <f t="shared" si="15"/>
        <v/>
      </c>
      <c r="M239" s="266" t="str">
        <f t="shared" si="17"/>
        <v/>
      </c>
      <c r="N239" s="262" t="str">
        <f t="shared" si="18"/>
        <v/>
      </c>
      <c r="O239" s="119"/>
    </row>
    <row r="240" spans="1:15" ht="20.100000000000001" customHeight="1" x14ac:dyDescent="0.25">
      <c r="A240" s="162">
        <v>234</v>
      </c>
      <c r="B240" s="268" t="str">
        <f>IF('Frais réels'!B239="","",'Frais réels'!$B239)</f>
        <v/>
      </c>
      <c r="C240" s="268" t="str">
        <f>IF('Frais réels'!C239="","",'Frais réels'!$D239)</f>
        <v/>
      </c>
      <c r="D240" s="268" t="str">
        <f>IF('Frais réels'!D239="","",'Frais réels'!$D239)</f>
        <v/>
      </c>
      <c r="E240" s="158" t="str">
        <f>IF('Frais réels'!E239="","",'Frais réels'!$E239)</f>
        <v/>
      </c>
      <c r="F240" s="158" t="str">
        <f>IF('Frais réels'!F239="","",'Frais réels'!F239)</f>
        <v/>
      </c>
      <c r="G240" s="158" t="str">
        <f>IF('Frais réels'!G239="","",'Frais réels'!$G239)</f>
        <v/>
      </c>
      <c r="H240" s="177" t="str">
        <f>IF('Frais réels'!H239="","",'Frais réels'!$H239)</f>
        <v/>
      </c>
      <c r="I240" s="117"/>
      <c r="J240" s="259" t="str">
        <f t="shared" si="16"/>
        <v/>
      </c>
      <c r="K240" s="264" t="str">
        <f t="shared" si="19"/>
        <v/>
      </c>
      <c r="L240" s="185" t="str">
        <f t="shared" si="15"/>
        <v/>
      </c>
      <c r="M240" s="266" t="str">
        <f t="shared" si="17"/>
        <v/>
      </c>
      <c r="N240" s="262" t="str">
        <f t="shared" si="18"/>
        <v/>
      </c>
      <c r="O240" s="119"/>
    </row>
    <row r="241" spans="1:15" ht="20.100000000000001" customHeight="1" x14ac:dyDescent="0.25">
      <c r="A241" s="162">
        <v>235</v>
      </c>
      <c r="B241" s="268" t="str">
        <f>IF('Frais réels'!B240="","",'Frais réels'!$B240)</f>
        <v/>
      </c>
      <c r="C241" s="268" t="str">
        <f>IF('Frais réels'!C240="","",'Frais réels'!$D240)</f>
        <v/>
      </c>
      <c r="D241" s="268" t="str">
        <f>IF('Frais réels'!D240="","",'Frais réels'!$D240)</f>
        <v/>
      </c>
      <c r="E241" s="158" t="str">
        <f>IF('Frais réels'!E240="","",'Frais réels'!$E240)</f>
        <v/>
      </c>
      <c r="F241" s="158" t="str">
        <f>IF('Frais réels'!F240="","",'Frais réels'!F240)</f>
        <v/>
      </c>
      <c r="G241" s="158" t="str">
        <f>IF('Frais réels'!G240="","",'Frais réels'!$G240)</f>
        <v/>
      </c>
      <c r="H241" s="177" t="str">
        <f>IF('Frais réels'!H240="","",'Frais réels'!$H240)</f>
        <v/>
      </c>
      <c r="I241" s="117"/>
      <c r="J241" s="259" t="str">
        <f t="shared" si="16"/>
        <v/>
      </c>
      <c r="K241" s="264" t="str">
        <f t="shared" si="19"/>
        <v/>
      </c>
      <c r="L241" s="185" t="str">
        <f t="shared" si="15"/>
        <v/>
      </c>
      <c r="M241" s="266" t="str">
        <f t="shared" si="17"/>
        <v/>
      </c>
      <c r="N241" s="262" t="str">
        <f t="shared" si="18"/>
        <v/>
      </c>
      <c r="O241" s="119"/>
    </row>
    <row r="242" spans="1:15" ht="20.100000000000001" customHeight="1" x14ac:dyDescent="0.25">
      <c r="A242" s="162">
        <v>236</v>
      </c>
      <c r="B242" s="268" t="str">
        <f>IF('Frais réels'!B241="","",'Frais réels'!$B241)</f>
        <v/>
      </c>
      <c r="C242" s="268" t="str">
        <f>IF('Frais réels'!C241="","",'Frais réels'!$D241)</f>
        <v/>
      </c>
      <c r="D242" s="268" t="str">
        <f>IF('Frais réels'!D241="","",'Frais réels'!$D241)</f>
        <v/>
      </c>
      <c r="E242" s="158" t="str">
        <f>IF('Frais réels'!E241="","",'Frais réels'!$E241)</f>
        <v/>
      </c>
      <c r="F242" s="158" t="str">
        <f>IF('Frais réels'!F241="","",'Frais réels'!F241)</f>
        <v/>
      </c>
      <c r="G242" s="158" t="str">
        <f>IF('Frais réels'!G241="","",'Frais réels'!$G241)</f>
        <v/>
      </c>
      <c r="H242" s="177" t="str">
        <f>IF('Frais réels'!H241="","",'Frais réels'!$H241)</f>
        <v/>
      </c>
      <c r="I242" s="117"/>
      <c r="J242" s="259" t="str">
        <f t="shared" si="16"/>
        <v/>
      </c>
      <c r="K242" s="264" t="str">
        <f t="shared" si="19"/>
        <v/>
      </c>
      <c r="L242" s="185" t="str">
        <f t="shared" si="15"/>
        <v/>
      </c>
      <c r="M242" s="266" t="str">
        <f t="shared" si="17"/>
        <v/>
      </c>
      <c r="N242" s="262" t="str">
        <f t="shared" si="18"/>
        <v/>
      </c>
      <c r="O242" s="119"/>
    </row>
    <row r="243" spans="1:15" ht="20.100000000000001" customHeight="1" x14ac:dyDescent="0.25">
      <c r="A243" s="162">
        <v>237</v>
      </c>
      <c r="B243" s="268" t="str">
        <f>IF('Frais réels'!B242="","",'Frais réels'!$B242)</f>
        <v/>
      </c>
      <c r="C243" s="268" t="str">
        <f>IF('Frais réels'!C242="","",'Frais réels'!$D242)</f>
        <v/>
      </c>
      <c r="D243" s="268" t="str">
        <f>IF('Frais réels'!D242="","",'Frais réels'!$D242)</f>
        <v/>
      </c>
      <c r="E243" s="158" t="str">
        <f>IF('Frais réels'!E242="","",'Frais réels'!$E242)</f>
        <v/>
      </c>
      <c r="F243" s="158" t="str">
        <f>IF('Frais réels'!F242="","",'Frais réels'!F242)</f>
        <v/>
      </c>
      <c r="G243" s="158" t="str">
        <f>IF('Frais réels'!G242="","",'Frais réels'!$G242)</f>
        <v/>
      </c>
      <c r="H243" s="177" t="str">
        <f>IF('Frais réels'!H242="","",'Frais réels'!$H242)</f>
        <v/>
      </c>
      <c r="I243" s="117"/>
      <c r="J243" s="259" t="str">
        <f t="shared" si="16"/>
        <v/>
      </c>
      <c r="K243" s="264" t="str">
        <f t="shared" si="19"/>
        <v/>
      </c>
      <c r="L243" s="185" t="str">
        <f t="shared" si="15"/>
        <v/>
      </c>
      <c r="M243" s="266" t="str">
        <f t="shared" si="17"/>
        <v/>
      </c>
      <c r="N243" s="262" t="str">
        <f t="shared" si="18"/>
        <v/>
      </c>
      <c r="O243" s="119"/>
    </row>
    <row r="244" spans="1:15" ht="20.100000000000001" customHeight="1" x14ac:dyDescent="0.25">
      <c r="A244" s="162">
        <v>238</v>
      </c>
      <c r="B244" s="268" t="str">
        <f>IF('Frais réels'!B243="","",'Frais réels'!$B243)</f>
        <v/>
      </c>
      <c r="C244" s="268" t="str">
        <f>IF('Frais réels'!C243="","",'Frais réels'!$D243)</f>
        <v/>
      </c>
      <c r="D244" s="268" t="str">
        <f>IF('Frais réels'!D243="","",'Frais réels'!$D243)</f>
        <v/>
      </c>
      <c r="E244" s="158" t="str">
        <f>IF('Frais réels'!E243="","",'Frais réels'!$E243)</f>
        <v/>
      </c>
      <c r="F244" s="158" t="str">
        <f>IF('Frais réels'!F243="","",'Frais réels'!F243)</f>
        <v/>
      </c>
      <c r="G244" s="158" t="str">
        <f>IF('Frais réels'!G243="","",'Frais réels'!$G243)</f>
        <v/>
      </c>
      <c r="H244" s="177" t="str">
        <f>IF('Frais réels'!H243="","",'Frais réels'!$H243)</f>
        <v/>
      </c>
      <c r="I244" s="117"/>
      <c r="J244" s="259" t="str">
        <f t="shared" si="16"/>
        <v/>
      </c>
      <c r="K244" s="264" t="str">
        <f t="shared" si="19"/>
        <v/>
      </c>
      <c r="L244" s="185" t="str">
        <f t="shared" si="15"/>
        <v/>
      </c>
      <c r="M244" s="266" t="str">
        <f t="shared" si="17"/>
        <v/>
      </c>
      <c r="N244" s="262" t="str">
        <f t="shared" si="18"/>
        <v/>
      </c>
      <c r="O244" s="119"/>
    </row>
    <row r="245" spans="1:15" ht="20.100000000000001" customHeight="1" x14ac:dyDescent="0.25">
      <c r="A245" s="162">
        <v>239</v>
      </c>
      <c r="B245" s="268" t="str">
        <f>IF('Frais réels'!B244="","",'Frais réels'!$B244)</f>
        <v/>
      </c>
      <c r="C245" s="268" t="str">
        <f>IF('Frais réels'!C244="","",'Frais réels'!$D244)</f>
        <v/>
      </c>
      <c r="D245" s="268" t="str">
        <f>IF('Frais réels'!D244="","",'Frais réels'!$D244)</f>
        <v/>
      </c>
      <c r="E245" s="158" t="str">
        <f>IF('Frais réels'!E244="","",'Frais réels'!$E244)</f>
        <v/>
      </c>
      <c r="F245" s="158" t="str">
        <f>IF('Frais réels'!F244="","",'Frais réels'!F244)</f>
        <v/>
      </c>
      <c r="G245" s="158" t="str">
        <f>IF('Frais réels'!G244="","",'Frais réels'!$G244)</f>
        <v/>
      </c>
      <c r="H245" s="177" t="str">
        <f>IF('Frais réels'!H244="","",'Frais réels'!$H244)</f>
        <v/>
      </c>
      <c r="I245" s="117"/>
      <c r="J245" s="259" t="str">
        <f t="shared" si="16"/>
        <v/>
      </c>
      <c r="K245" s="264" t="str">
        <f t="shared" si="19"/>
        <v/>
      </c>
      <c r="L245" s="185" t="str">
        <f t="shared" si="15"/>
        <v/>
      </c>
      <c r="M245" s="266" t="str">
        <f t="shared" si="17"/>
        <v/>
      </c>
      <c r="N245" s="262" t="str">
        <f t="shared" si="18"/>
        <v/>
      </c>
      <c r="O245" s="119"/>
    </row>
    <row r="246" spans="1:15" ht="20.100000000000001" customHeight="1" x14ac:dyDescent="0.25">
      <c r="A246" s="162">
        <v>240</v>
      </c>
      <c r="B246" s="268" t="str">
        <f>IF('Frais réels'!B245="","",'Frais réels'!$B245)</f>
        <v/>
      </c>
      <c r="C246" s="268" t="str">
        <f>IF('Frais réels'!C245="","",'Frais réels'!$D245)</f>
        <v/>
      </c>
      <c r="D246" s="268" t="str">
        <f>IF('Frais réels'!D245="","",'Frais réels'!$D245)</f>
        <v/>
      </c>
      <c r="E246" s="158" t="str">
        <f>IF('Frais réels'!E245="","",'Frais réels'!$E245)</f>
        <v/>
      </c>
      <c r="F246" s="158" t="str">
        <f>IF('Frais réels'!F245="","",'Frais réels'!F245)</f>
        <v/>
      </c>
      <c r="G246" s="158" t="str">
        <f>IF('Frais réels'!G245="","",'Frais réels'!$G245)</f>
        <v/>
      </c>
      <c r="H246" s="177" t="str">
        <f>IF('Frais réels'!H245="","",'Frais réels'!$H245)</f>
        <v/>
      </c>
      <c r="I246" s="117"/>
      <c r="J246" s="259" t="str">
        <f t="shared" si="16"/>
        <v/>
      </c>
      <c r="K246" s="264" t="str">
        <f t="shared" si="19"/>
        <v/>
      </c>
      <c r="L246" s="185" t="str">
        <f t="shared" si="15"/>
        <v/>
      </c>
      <c r="M246" s="266" t="str">
        <f t="shared" si="17"/>
        <v/>
      </c>
      <c r="N246" s="262" t="str">
        <f t="shared" si="18"/>
        <v/>
      </c>
      <c r="O246" s="119"/>
    </row>
    <row r="247" spans="1:15" ht="20.100000000000001" customHeight="1" x14ac:dyDescent="0.25">
      <c r="A247" s="162">
        <v>241</v>
      </c>
      <c r="B247" s="268" t="str">
        <f>IF('Frais réels'!B246="","",'Frais réels'!$B246)</f>
        <v/>
      </c>
      <c r="C247" s="268" t="str">
        <f>IF('Frais réels'!C246="","",'Frais réels'!$D246)</f>
        <v/>
      </c>
      <c r="D247" s="268" t="str">
        <f>IF('Frais réels'!D246="","",'Frais réels'!$D246)</f>
        <v/>
      </c>
      <c r="E247" s="158" t="str">
        <f>IF('Frais réels'!E246="","",'Frais réels'!$E246)</f>
        <v/>
      </c>
      <c r="F247" s="158" t="str">
        <f>IF('Frais réels'!F246="","",'Frais réels'!F246)</f>
        <v/>
      </c>
      <c r="G247" s="158" t="str">
        <f>IF('Frais réels'!G246="","",'Frais réels'!$G246)</f>
        <v/>
      </c>
      <c r="H247" s="177" t="str">
        <f>IF('Frais réels'!H246="","",'Frais réels'!$H246)</f>
        <v/>
      </c>
      <c r="I247" s="117"/>
      <c r="J247" s="259" t="str">
        <f t="shared" si="16"/>
        <v/>
      </c>
      <c r="K247" s="264" t="str">
        <f t="shared" si="19"/>
        <v/>
      </c>
      <c r="L247" s="185" t="str">
        <f t="shared" si="15"/>
        <v/>
      </c>
      <c r="M247" s="266" t="str">
        <f t="shared" si="17"/>
        <v/>
      </c>
      <c r="N247" s="262" t="str">
        <f t="shared" si="18"/>
        <v/>
      </c>
      <c r="O247" s="119"/>
    </row>
    <row r="248" spans="1:15" ht="20.100000000000001" customHeight="1" x14ac:dyDescent="0.25">
      <c r="A248" s="162">
        <v>242</v>
      </c>
      <c r="B248" s="268" t="str">
        <f>IF('Frais réels'!B247="","",'Frais réels'!$B247)</f>
        <v/>
      </c>
      <c r="C248" s="268" t="str">
        <f>IF('Frais réels'!C247="","",'Frais réels'!$D247)</f>
        <v/>
      </c>
      <c r="D248" s="268" t="str">
        <f>IF('Frais réels'!D247="","",'Frais réels'!$D247)</f>
        <v/>
      </c>
      <c r="E248" s="158" t="str">
        <f>IF('Frais réels'!E247="","",'Frais réels'!$E247)</f>
        <v/>
      </c>
      <c r="F248" s="158" t="str">
        <f>IF('Frais réels'!F247="","",'Frais réels'!F247)</f>
        <v/>
      </c>
      <c r="G248" s="158" t="str">
        <f>IF('Frais réels'!G247="","",'Frais réels'!$G247)</f>
        <v/>
      </c>
      <c r="H248" s="177" t="str">
        <f>IF('Frais réels'!H247="","",'Frais réels'!$H247)</f>
        <v/>
      </c>
      <c r="I248" s="117"/>
      <c r="J248" s="259" t="str">
        <f t="shared" si="16"/>
        <v/>
      </c>
      <c r="K248" s="264" t="str">
        <f t="shared" si="19"/>
        <v/>
      </c>
      <c r="L248" s="185" t="str">
        <f t="shared" si="15"/>
        <v/>
      </c>
      <c r="M248" s="266" t="str">
        <f t="shared" si="17"/>
        <v/>
      </c>
      <c r="N248" s="262" t="str">
        <f t="shared" si="18"/>
        <v/>
      </c>
      <c r="O248" s="119"/>
    </row>
    <row r="249" spans="1:15" ht="20.100000000000001" customHeight="1" x14ac:dyDescent="0.25">
      <c r="A249" s="162">
        <v>243</v>
      </c>
      <c r="B249" s="268" t="str">
        <f>IF('Frais réels'!B248="","",'Frais réels'!$B248)</f>
        <v/>
      </c>
      <c r="C249" s="268" t="str">
        <f>IF('Frais réels'!C248="","",'Frais réels'!$D248)</f>
        <v/>
      </c>
      <c r="D249" s="268" t="str">
        <f>IF('Frais réels'!D248="","",'Frais réels'!$D248)</f>
        <v/>
      </c>
      <c r="E249" s="158" t="str">
        <f>IF('Frais réels'!E248="","",'Frais réels'!$E248)</f>
        <v/>
      </c>
      <c r="F249" s="158" t="str">
        <f>IF('Frais réels'!F248="","",'Frais réels'!F248)</f>
        <v/>
      </c>
      <c r="G249" s="158" t="str">
        <f>IF('Frais réels'!G248="","",'Frais réels'!$G248)</f>
        <v/>
      </c>
      <c r="H249" s="177" t="str">
        <f>IF('Frais réels'!H248="","",'Frais réels'!$H248)</f>
        <v/>
      </c>
      <c r="I249" s="117"/>
      <c r="J249" s="259" t="str">
        <f t="shared" si="16"/>
        <v/>
      </c>
      <c r="K249" s="264" t="str">
        <f t="shared" si="19"/>
        <v/>
      </c>
      <c r="L249" s="185" t="str">
        <f t="shared" si="15"/>
        <v/>
      </c>
      <c r="M249" s="266" t="str">
        <f t="shared" si="17"/>
        <v/>
      </c>
      <c r="N249" s="262" t="str">
        <f t="shared" si="18"/>
        <v/>
      </c>
      <c r="O249" s="119"/>
    </row>
    <row r="250" spans="1:15" ht="20.100000000000001" customHeight="1" x14ac:dyDescent="0.25">
      <c r="A250" s="162">
        <v>244</v>
      </c>
      <c r="B250" s="268" t="str">
        <f>IF('Frais réels'!B249="","",'Frais réels'!$B249)</f>
        <v/>
      </c>
      <c r="C250" s="268" t="str">
        <f>IF('Frais réels'!C249="","",'Frais réels'!$D249)</f>
        <v/>
      </c>
      <c r="D250" s="268" t="str">
        <f>IF('Frais réels'!D249="","",'Frais réels'!$D249)</f>
        <v/>
      </c>
      <c r="E250" s="158" t="str">
        <f>IF('Frais réels'!E249="","",'Frais réels'!$E249)</f>
        <v/>
      </c>
      <c r="F250" s="158" t="str">
        <f>IF('Frais réels'!F249="","",'Frais réels'!F249)</f>
        <v/>
      </c>
      <c r="G250" s="158" t="str">
        <f>IF('Frais réels'!G249="","",'Frais réels'!$G249)</f>
        <v/>
      </c>
      <c r="H250" s="177" t="str">
        <f>IF('Frais réels'!H249="","",'Frais réels'!$H249)</f>
        <v/>
      </c>
      <c r="I250" s="117"/>
      <c r="J250" s="259" t="str">
        <f t="shared" si="16"/>
        <v/>
      </c>
      <c r="K250" s="264" t="str">
        <f t="shared" si="19"/>
        <v/>
      </c>
      <c r="L250" s="185" t="str">
        <f t="shared" si="15"/>
        <v/>
      </c>
      <c r="M250" s="266" t="str">
        <f t="shared" si="17"/>
        <v/>
      </c>
      <c r="N250" s="262" t="str">
        <f t="shared" si="18"/>
        <v/>
      </c>
      <c r="O250" s="119"/>
    </row>
    <row r="251" spans="1:15" ht="20.100000000000001" customHeight="1" x14ac:dyDescent="0.25">
      <c r="A251" s="162">
        <v>245</v>
      </c>
      <c r="B251" s="268" t="str">
        <f>IF('Frais réels'!B250="","",'Frais réels'!$B250)</f>
        <v/>
      </c>
      <c r="C251" s="268" t="str">
        <f>IF('Frais réels'!C250="","",'Frais réels'!$D250)</f>
        <v/>
      </c>
      <c r="D251" s="268" t="str">
        <f>IF('Frais réels'!D250="","",'Frais réels'!$D250)</f>
        <v/>
      </c>
      <c r="E251" s="158" t="str">
        <f>IF('Frais réels'!E250="","",'Frais réels'!$E250)</f>
        <v/>
      </c>
      <c r="F251" s="158" t="str">
        <f>IF('Frais réels'!F250="","",'Frais réels'!F250)</f>
        <v/>
      </c>
      <c r="G251" s="158" t="str">
        <f>IF('Frais réels'!G250="","",'Frais réels'!$G250)</f>
        <v/>
      </c>
      <c r="H251" s="177" t="str">
        <f>IF('Frais réels'!H250="","",'Frais réels'!$H250)</f>
        <v/>
      </c>
      <c r="I251" s="117"/>
      <c r="J251" s="259" t="str">
        <f t="shared" si="16"/>
        <v/>
      </c>
      <c r="K251" s="264" t="str">
        <f t="shared" si="19"/>
        <v/>
      </c>
      <c r="L251" s="185" t="str">
        <f t="shared" si="15"/>
        <v/>
      </c>
      <c r="M251" s="266" t="str">
        <f t="shared" si="17"/>
        <v/>
      </c>
      <c r="N251" s="262" t="str">
        <f t="shared" si="18"/>
        <v/>
      </c>
      <c r="O251" s="119"/>
    </row>
    <row r="252" spans="1:15" ht="20.100000000000001" customHeight="1" x14ac:dyDescent="0.25">
      <c r="A252" s="162">
        <v>246</v>
      </c>
      <c r="B252" s="268" t="str">
        <f>IF('Frais réels'!B251="","",'Frais réels'!$B251)</f>
        <v/>
      </c>
      <c r="C252" s="268" t="str">
        <f>IF('Frais réels'!C251="","",'Frais réels'!$D251)</f>
        <v/>
      </c>
      <c r="D252" s="268" t="str">
        <f>IF('Frais réels'!D251="","",'Frais réels'!$D251)</f>
        <v/>
      </c>
      <c r="E252" s="158" t="str">
        <f>IF('Frais réels'!E251="","",'Frais réels'!$E251)</f>
        <v/>
      </c>
      <c r="F252" s="158" t="str">
        <f>IF('Frais réels'!F251="","",'Frais réels'!F251)</f>
        <v/>
      </c>
      <c r="G252" s="158" t="str">
        <f>IF('Frais réels'!G251="","",'Frais réels'!$G251)</f>
        <v/>
      </c>
      <c r="H252" s="177" t="str">
        <f>IF('Frais réels'!H251="","",'Frais réels'!$H251)</f>
        <v/>
      </c>
      <c r="I252" s="117"/>
      <c r="J252" s="259" t="str">
        <f t="shared" si="16"/>
        <v/>
      </c>
      <c r="K252" s="264" t="str">
        <f t="shared" si="19"/>
        <v/>
      </c>
      <c r="L252" s="185" t="str">
        <f t="shared" si="15"/>
        <v/>
      </c>
      <c r="M252" s="266" t="str">
        <f t="shared" si="17"/>
        <v/>
      </c>
      <c r="N252" s="262" t="str">
        <f t="shared" si="18"/>
        <v/>
      </c>
      <c r="O252" s="119"/>
    </row>
    <row r="253" spans="1:15" ht="20.100000000000001" customHeight="1" x14ac:dyDescent="0.25">
      <c r="A253" s="162">
        <v>247</v>
      </c>
      <c r="B253" s="268" t="str">
        <f>IF('Frais réels'!B252="","",'Frais réels'!$B252)</f>
        <v/>
      </c>
      <c r="C253" s="268" t="str">
        <f>IF('Frais réels'!C252="","",'Frais réels'!$D252)</f>
        <v/>
      </c>
      <c r="D253" s="268" t="str">
        <f>IF('Frais réels'!D252="","",'Frais réels'!$D252)</f>
        <v/>
      </c>
      <c r="E253" s="158" t="str">
        <f>IF('Frais réels'!E252="","",'Frais réels'!$E252)</f>
        <v/>
      </c>
      <c r="F253" s="158" t="str">
        <f>IF('Frais réels'!F252="","",'Frais réels'!F252)</f>
        <v/>
      </c>
      <c r="G253" s="158" t="str">
        <f>IF('Frais réels'!G252="","",'Frais réels'!$G252)</f>
        <v/>
      </c>
      <c r="H253" s="177" t="str">
        <f>IF('Frais réels'!H252="","",'Frais réels'!$H252)</f>
        <v/>
      </c>
      <c r="I253" s="117"/>
      <c r="J253" s="259" t="str">
        <f t="shared" si="16"/>
        <v/>
      </c>
      <c r="K253" s="264" t="str">
        <f t="shared" si="19"/>
        <v/>
      </c>
      <c r="L253" s="185" t="str">
        <f t="shared" si="15"/>
        <v/>
      </c>
      <c r="M253" s="266" t="str">
        <f t="shared" si="17"/>
        <v/>
      </c>
      <c r="N253" s="262" t="str">
        <f t="shared" si="18"/>
        <v/>
      </c>
      <c r="O253" s="119"/>
    </row>
    <row r="254" spans="1:15" ht="20.100000000000001" customHeight="1" x14ac:dyDescent="0.25">
      <c r="A254" s="162">
        <v>248</v>
      </c>
      <c r="B254" s="268" t="str">
        <f>IF('Frais réels'!B253="","",'Frais réels'!$B253)</f>
        <v/>
      </c>
      <c r="C254" s="268" t="str">
        <f>IF('Frais réels'!C253="","",'Frais réels'!$D253)</f>
        <v/>
      </c>
      <c r="D254" s="268" t="str">
        <f>IF('Frais réels'!D253="","",'Frais réels'!$D253)</f>
        <v/>
      </c>
      <c r="E254" s="158" t="str">
        <f>IF('Frais réels'!E253="","",'Frais réels'!$E253)</f>
        <v/>
      </c>
      <c r="F254" s="158" t="str">
        <f>IF('Frais réels'!F253="","",'Frais réels'!F253)</f>
        <v/>
      </c>
      <c r="G254" s="158" t="str">
        <f>IF('Frais réels'!G253="","",'Frais réels'!$G253)</f>
        <v/>
      </c>
      <c r="H254" s="177" t="str">
        <f>IF('Frais réels'!H253="","",'Frais réels'!$H253)</f>
        <v/>
      </c>
      <c r="I254" s="117"/>
      <c r="J254" s="259" t="str">
        <f t="shared" si="16"/>
        <v/>
      </c>
      <c r="K254" s="264" t="str">
        <f t="shared" si="19"/>
        <v/>
      </c>
      <c r="L254" s="185" t="str">
        <f t="shared" si="15"/>
        <v/>
      </c>
      <c r="M254" s="266" t="str">
        <f t="shared" si="17"/>
        <v/>
      </c>
      <c r="N254" s="262" t="str">
        <f t="shared" si="18"/>
        <v/>
      </c>
      <c r="O254" s="119"/>
    </row>
    <row r="255" spans="1:15" ht="20.100000000000001" customHeight="1" x14ac:dyDescent="0.25">
      <c r="A255" s="162">
        <v>249</v>
      </c>
      <c r="B255" s="268" t="str">
        <f>IF('Frais réels'!B254="","",'Frais réels'!$B254)</f>
        <v/>
      </c>
      <c r="C255" s="268" t="str">
        <f>IF('Frais réels'!C254="","",'Frais réels'!$D254)</f>
        <v/>
      </c>
      <c r="D255" s="268" t="str">
        <f>IF('Frais réels'!D254="","",'Frais réels'!$D254)</f>
        <v/>
      </c>
      <c r="E255" s="158" t="str">
        <f>IF('Frais réels'!E254="","",'Frais réels'!$E254)</f>
        <v/>
      </c>
      <c r="F255" s="158" t="str">
        <f>IF('Frais réels'!F254="","",'Frais réels'!F254)</f>
        <v/>
      </c>
      <c r="G255" s="158" t="str">
        <f>IF('Frais réels'!G254="","",'Frais réels'!$G254)</f>
        <v/>
      </c>
      <c r="H255" s="177" t="str">
        <f>IF('Frais réels'!H254="","",'Frais réels'!$H254)</f>
        <v/>
      </c>
      <c r="I255" s="117"/>
      <c r="J255" s="259" t="str">
        <f t="shared" si="16"/>
        <v/>
      </c>
      <c r="K255" s="264" t="str">
        <f t="shared" si="19"/>
        <v/>
      </c>
      <c r="L255" s="185" t="str">
        <f t="shared" si="15"/>
        <v/>
      </c>
      <c r="M255" s="266" t="str">
        <f t="shared" si="17"/>
        <v/>
      </c>
      <c r="N255" s="262" t="str">
        <f t="shared" si="18"/>
        <v/>
      </c>
      <c r="O255" s="119"/>
    </row>
    <row r="256" spans="1:15" ht="20.100000000000001" customHeight="1" x14ac:dyDescent="0.25">
      <c r="A256" s="162">
        <v>250</v>
      </c>
      <c r="B256" s="268" t="str">
        <f>IF('Frais réels'!B255="","",'Frais réels'!$B255)</f>
        <v/>
      </c>
      <c r="C256" s="268" t="str">
        <f>IF('Frais réels'!C255="","",'Frais réels'!$D255)</f>
        <v/>
      </c>
      <c r="D256" s="268" t="str">
        <f>IF('Frais réels'!D255="","",'Frais réels'!$D255)</f>
        <v/>
      </c>
      <c r="E256" s="158" t="str">
        <f>IF('Frais réels'!E255="","",'Frais réels'!$E255)</f>
        <v/>
      </c>
      <c r="F256" s="158" t="str">
        <f>IF('Frais réels'!F255="","",'Frais réels'!F255)</f>
        <v/>
      </c>
      <c r="G256" s="158" t="str">
        <f>IF('Frais réels'!G255="","",'Frais réels'!$G255)</f>
        <v/>
      </c>
      <c r="H256" s="177" t="str">
        <f>IF('Frais réels'!H255="","",'Frais réels'!$H255)</f>
        <v/>
      </c>
      <c r="I256" s="117"/>
      <c r="J256" s="259" t="str">
        <f t="shared" si="16"/>
        <v/>
      </c>
      <c r="K256" s="264" t="str">
        <f t="shared" si="19"/>
        <v/>
      </c>
      <c r="L256" s="185" t="str">
        <f t="shared" si="15"/>
        <v/>
      </c>
      <c r="M256" s="266" t="str">
        <f t="shared" si="17"/>
        <v/>
      </c>
      <c r="N256" s="262" t="str">
        <f t="shared" si="18"/>
        <v/>
      </c>
      <c r="O256" s="119"/>
    </row>
    <row r="257" spans="1:15" ht="20.100000000000001" customHeight="1" x14ac:dyDescent="0.25">
      <c r="A257" s="162">
        <v>251</v>
      </c>
      <c r="B257" s="268" t="str">
        <f>IF('Frais réels'!B256="","",'Frais réels'!$B256)</f>
        <v/>
      </c>
      <c r="C257" s="268" t="str">
        <f>IF('Frais réels'!C256="","",'Frais réels'!$D256)</f>
        <v/>
      </c>
      <c r="D257" s="268" t="str">
        <f>IF('Frais réels'!D256="","",'Frais réels'!$D256)</f>
        <v/>
      </c>
      <c r="E257" s="158" t="str">
        <f>IF('Frais réels'!E256="","",'Frais réels'!$E256)</f>
        <v/>
      </c>
      <c r="F257" s="158" t="str">
        <f>IF('Frais réels'!F256="","",'Frais réels'!F256)</f>
        <v/>
      </c>
      <c r="G257" s="158" t="str">
        <f>IF('Frais réels'!G256="","",'Frais réels'!$G256)</f>
        <v/>
      </c>
      <c r="H257" s="177" t="str">
        <f>IF('Frais réels'!H256="","",'Frais réels'!$H256)</f>
        <v/>
      </c>
      <c r="I257" s="117"/>
      <c r="J257" s="259" t="str">
        <f t="shared" si="16"/>
        <v/>
      </c>
      <c r="K257" s="264" t="str">
        <f t="shared" si="19"/>
        <v/>
      </c>
      <c r="L257" s="185" t="str">
        <f t="shared" si="15"/>
        <v/>
      </c>
      <c r="M257" s="266" t="str">
        <f t="shared" si="17"/>
        <v/>
      </c>
      <c r="N257" s="262" t="str">
        <f t="shared" si="18"/>
        <v/>
      </c>
      <c r="O257" s="119"/>
    </row>
    <row r="258" spans="1:15" ht="20.100000000000001" customHeight="1" x14ac:dyDescent="0.25">
      <c r="A258" s="162">
        <v>252</v>
      </c>
      <c r="B258" s="268" t="str">
        <f>IF('Frais réels'!B257="","",'Frais réels'!$B257)</f>
        <v/>
      </c>
      <c r="C258" s="268" t="str">
        <f>IF('Frais réels'!C257="","",'Frais réels'!$D257)</f>
        <v/>
      </c>
      <c r="D258" s="268" t="str">
        <f>IF('Frais réels'!D257="","",'Frais réels'!$D257)</f>
        <v/>
      </c>
      <c r="E258" s="158" t="str">
        <f>IF('Frais réels'!E257="","",'Frais réels'!$E257)</f>
        <v/>
      </c>
      <c r="F258" s="158" t="str">
        <f>IF('Frais réels'!F257="","",'Frais réels'!F257)</f>
        <v/>
      </c>
      <c r="G258" s="158" t="str">
        <f>IF('Frais réels'!G257="","",'Frais réels'!$G257)</f>
        <v/>
      </c>
      <c r="H258" s="177" t="str">
        <f>IF('Frais réels'!H257="","",'Frais réels'!$H257)</f>
        <v/>
      </c>
      <c r="I258" s="117"/>
      <c r="J258" s="259" t="str">
        <f t="shared" si="16"/>
        <v/>
      </c>
      <c r="K258" s="264" t="str">
        <f t="shared" si="19"/>
        <v/>
      </c>
      <c r="L258" s="185" t="str">
        <f t="shared" si="15"/>
        <v/>
      </c>
      <c r="M258" s="266" t="str">
        <f t="shared" si="17"/>
        <v/>
      </c>
      <c r="N258" s="262" t="str">
        <f t="shared" si="18"/>
        <v/>
      </c>
      <c r="O258" s="119"/>
    </row>
    <row r="259" spans="1:15" ht="20.100000000000001" customHeight="1" x14ac:dyDescent="0.25">
      <c r="A259" s="162">
        <v>253</v>
      </c>
      <c r="B259" s="268" t="str">
        <f>IF('Frais réels'!B258="","",'Frais réels'!$B258)</f>
        <v/>
      </c>
      <c r="C259" s="268" t="str">
        <f>IF('Frais réels'!C258="","",'Frais réels'!$D258)</f>
        <v/>
      </c>
      <c r="D259" s="268" t="str">
        <f>IF('Frais réels'!D258="","",'Frais réels'!$D258)</f>
        <v/>
      </c>
      <c r="E259" s="158" t="str">
        <f>IF('Frais réels'!E258="","",'Frais réels'!$E258)</f>
        <v/>
      </c>
      <c r="F259" s="158" t="str">
        <f>IF('Frais réels'!F258="","",'Frais réels'!F258)</f>
        <v/>
      </c>
      <c r="G259" s="158" t="str">
        <f>IF('Frais réels'!G258="","",'Frais réels'!$G258)</f>
        <v/>
      </c>
      <c r="H259" s="177" t="str">
        <f>IF('Frais réels'!H258="","",'Frais réels'!$H258)</f>
        <v/>
      </c>
      <c r="I259" s="117"/>
      <c r="J259" s="259" t="str">
        <f t="shared" si="16"/>
        <v/>
      </c>
      <c r="K259" s="264" t="str">
        <f t="shared" si="19"/>
        <v/>
      </c>
      <c r="L259" s="185" t="str">
        <f t="shared" si="15"/>
        <v/>
      </c>
      <c r="M259" s="266" t="str">
        <f t="shared" si="17"/>
        <v/>
      </c>
      <c r="N259" s="262" t="str">
        <f t="shared" si="18"/>
        <v/>
      </c>
      <c r="O259" s="119"/>
    </row>
    <row r="260" spans="1:15" ht="20.100000000000001" customHeight="1" x14ac:dyDescent="0.25">
      <c r="A260" s="162">
        <v>254</v>
      </c>
      <c r="B260" s="268" t="str">
        <f>IF('Frais réels'!B259="","",'Frais réels'!$B259)</f>
        <v/>
      </c>
      <c r="C260" s="268" t="str">
        <f>IF('Frais réels'!C259="","",'Frais réels'!$D259)</f>
        <v/>
      </c>
      <c r="D260" s="268" t="str">
        <f>IF('Frais réels'!D259="","",'Frais réels'!$D259)</f>
        <v/>
      </c>
      <c r="E260" s="158" t="str">
        <f>IF('Frais réels'!E259="","",'Frais réels'!$E259)</f>
        <v/>
      </c>
      <c r="F260" s="158" t="str">
        <f>IF('Frais réels'!F259="","",'Frais réels'!F259)</f>
        <v/>
      </c>
      <c r="G260" s="158" t="str">
        <f>IF('Frais réels'!G259="","",'Frais réels'!$G259)</f>
        <v/>
      </c>
      <c r="H260" s="177" t="str">
        <f>IF('Frais réels'!H259="","",'Frais réels'!$H259)</f>
        <v/>
      </c>
      <c r="I260" s="117"/>
      <c r="J260" s="259" t="str">
        <f t="shared" si="16"/>
        <v/>
      </c>
      <c r="K260" s="264" t="str">
        <f t="shared" si="19"/>
        <v/>
      </c>
      <c r="L260" s="185" t="str">
        <f t="shared" si="15"/>
        <v/>
      </c>
      <c r="M260" s="266" t="str">
        <f t="shared" si="17"/>
        <v/>
      </c>
      <c r="N260" s="262" t="str">
        <f t="shared" si="18"/>
        <v/>
      </c>
      <c r="O260" s="119"/>
    </row>
    <row r="261" spans="1:15" ht="20.100000000000001" customHeight="1" x14ac:dyDescent="0.25">
      <c r="A261" s="162">
        <v>255</v>
      </c>
      <c r="B261" s="268" t="str">
        <f>IF('Frais réels'!B260="","",'Frais réels'!$B260)</f>
        <v/>
      </c>
      <c r="C261" s="268" t="str">
        <f>IF('Frais réels'!C260="","",'Frais réels'!$D260)</f>
        <v/>
      </c>
      <c r="D261" s="268" t="str">
        <f>IF('Frais réels'!D260="","",'Frais réels'!$D260)</f>
        <v/>
      </c>
      <c r="E261" s="158" t="str">
        <f>IF('Frais réels'!E260="","",'Frais réels'!$E260)</f>
        <v/>
      </c>
      <c r="F261" s="158" t="str">
        <f>IF('Frais réels'!F260="","",'Frais réels'!F260)</f>
        <v/>
      </c>
      <c r="G261" s="158" t="str">
        <f>IF('Frais réels'!G260="","",'Frais réels'!$G260)</f>
        <v/>
      </c>
      <c r="H261" s="177" t="str">
        <f>IF('Frais réels'!H260="","",'Frais réels'!$H260)</f>
        <v/>
      </c>
      <c r="I261" s="117"/>
      <c r="J261" s="259" t="str">
        <f t="shared" si="16"/>
        <v/>
      </c>
      <c r="K261" s="264" t="str">
        <f t="shared" si="19"/>
        <v/>
      </c>
      <c r="L261" s="185" t="str">
        <f t="shared" si="15"/>
        <v/>
      </c>
      <c r="M261" s="266" t="str">
        <f t="shared" si="17"/>
        <v/>
      </c>
      <c r="N261" s="262" t="str">
        <f t="shared" si="18"/>
        <v/>
      </c>
      <c r="O261" s="119"/>
    </row>
    <row r="262" spans="1:15" ht="20.100000000000001" customHeight="1" x14ac:dyDescent="0.25">
      <c r="A262" s="162">
        <v>256</v>
      </c>
      <c r="B262" s="268" t="str">
        <f>IF('Frais réels'!B261="","",'Frais réels'!$B261)</f>
        <v/>
      </c>
      <c r="C262" s="268" t="str">
        <f>IF('Frais réels'!C261="","",'Frais réels'!$D261)</f>
        <v/>
      </c>
      <c r="D262" s="268" t="str">
        <f>IF('Frais réels'!D261="","",'Frais réels'!$D261)</f>
        <v/>
      </c>
      <c r="E262" s="158" t="str">
        <f>IF('Frais réels'!E261="","",'Frais réels'!$E261)</f>
        <v/>
      </c>
      <c r="F262" s="158" t="str">
        <f>IF('Frais réels'!F261="","",'Frais réels'!F261)</f>
        <v/>
      </c>
      <c r="G262" s="158" t="str">
        <f>IF('Frais réels'!G261="","",'Frais réels'!$G261)</f>
        <v/>
      </c>
      <c r="H262" s="177" t="str">
        <f>IF('Frais réels'!H261="","",'Frais réels'!$H261)</f>
        <v/>
      </c>
      <c r="I262" s="117"/>
      <c r="J262" s="259" t="str">
        <f t="shared" si="16"/>
        <v/>
      </c>
      <c r="K262" s="264" t="str">
        <f t="shared" si="19"/>
        <v/>
      </c>
      <c r="L262" s="185" t="str">
        <f t="shared" si="15"/>
        <v/>
      </c>
      <c r="M262" s="266" t="str">
        <f t="shared" si="17"/>
        <v/>
      </c>
      <c r="N262" s="262" t="str">
        <f t="shared" si="18"/>
        <v/>
      </c>
      <c r="O262" s="119"/>
    </row>
    <row r="263" spans="1:15" ht="20.100000000000001" customHeight="1" x14ac:dyDescent="0.25">
      <c r="A263" s="162">
        <v>257</v>
      </c>
      <c r="B263" s="268" t="str">
        <f>IF('Frais réels'!B262="","",'Frais réels'!$B262)</f>
        <v/>
      </c>
      <c r="C263" s="268" t="str">
        <f>IF('Frais réels'!C262="","",'Frais réels'!$D262)</f>
        <v/>
      </c>
      <c r="D263" s="268" t="str">
        <f>IF('Frais réels'!D262="","",'Frais réels'!$D262)</f>
        <v/>
      </c>
      <c r="E263" s="158" t="str">
        <f>IF('Frais réels'!E262="","",'Frais réels'!$E262)</f>
        <v/>
      </c>
      <c r="F263" s="158" t="str">
        <f>IF('Frais réels'!F262="","",'Frais réels'!F262)</f>
        <v/>
      </c>
      <c r="G263" s="158" t="str">
        <f>IF('Frais réels'!G262="","",'Frais réels'!$G262)</f>
        <v/>
      </c>
      <c r="H263" s="177" t="str">
        <f>IF('Frais réels'!H262="","",'Frais réels'!$H262)</f>
        <v/>
      </c>
      <c r="I263" s="117"/>
      <c r="J263" s="259" t="str">
        <f t="shared" si="16"/>
        <v/>
      </c>
      <c r="K263" s="264" t="str">
        <f t="shared" si="19"/>
        <v/>
      </c>
      <c r="L263" s="185" t="str">
        <f t="shared" ref="L263:L326" si="20">IF(G263="Aller - Retour Mayotte - Hexagone",IF(1900=0,"",1900),IF(G263="Aller - Retour Mayotte - La Réunion",IF(700=0,"",700),IF(G263="Aller - Retour Mayotte - Caraïbes",IF(2200=0,"",2200),IF(E263="Billets de train",IF(I263=0,"",""),IF(E263="","")))))</f>
        <v/>
      </c>
      <c r="M263" s="266" t="str">
        <f t="shared" si="17"/>
        <v/>
      </c>
      <c r="N263" s="262" t="str">
        <f t="shared" si="18"/>
        <v/>
      </c>
      <c r="O263" s="119"/>
    </row>
    <row r="264" spans="1:15" ht="20.100000000000001" customHeight="1" x14ac:dyDescent="0.25">
      <c r="A264" s="162">
        <v>258</v>
      </c>
      <c r="B264" s="268" t="str">
        <f>IF('Frais réels'!B263="","",'Frais réels'!$B263)</f>
        <v/>
      </c>
      <c r="C264" s="268" t="str">
        <f>IF('Frais réels'!C263="","",'Frais réels'!$D263)</f>
        <v/>
      </c>
      <c r="D264" s="268" t="str">
        <f>IF('Frais réels'!D263="","",'Frais réels'!$D263)</f>
        <v/>
      </c>
      <c r="E264" s="158" t="str">
        <f>IF('Frais réels'!E263="","",'Frais réels'!$E263)</f>
        <v/>
      </c>
      <c r="F264" s="158" t="str">
        <f>IF('Frais réels'!F263="","",'Frais réels'!F263)</f>
        <v/>
      </c>
      <c r="G264" s="158" t="str">
        <f>IF('Frais réels'!G263="","",'Frais réels'!$G263)</f>
        <v/>
      </c>
      <c r="H264" s="177" t="str">
        <f>IF('Frais réels'!H263="","",'Frais réels'!$H263)</f>
        <v/>
      </c>
      <c r="I264" s="117"/>
      <c r="J264" s="259" t="str">
        <f t="shared" ref="J264:J327" si="21">IF($H264="","",IF($I264&gt;$H264,"Le montant éligible ne peut etre supérieur au montant présenté",""))</f>
        <v/>
      </c>
      <c r="K264" s="264" t="str">
        <f t="shared" si="19"/>
        <v/>
      </c>
      <c r="L264" s="185" t="str">
        <f t="shared" si="20"/>
        <v/>
      </c>
      <c r="M264" s="266" t="str">
        <f t="shared" ref="M264:M327" si="22">IF(K264="", "", IF(MIN(K264,L264)=0, "", MIN(K264,L264)))</f>
        <v/>
      </c>
      <c r="N264" s="262" t="str">
        <f t="shared" ref="N264:N327" si="23">IF($M264 &gt; $K264, "Le montant éligible retenu ne peut pas être supérieur au montant raisonnable",IF($M264 &gt; $L264, "Le montant éligible retenu ne peut pas être supérieur au montant du plafond", ""))</f>
        <v/>
      </c>
      <c r="O264" s="119"/>
    </row>
    <row r="265" spans="1:15" ht="20.100000000000001" customHeight="1" x14ac:dyDescent="0.25">
      <c r="A265" s="162">
        <v>259</v>
      </c>
      <c r="B265" s="268" t="str">
        <f>IF('Frais réels'!B264="","",'Frais réels'!$B264)</f>
        <v/>
      </c>
      <c r="C265" s="268" t="str">
        <f>IF('Frais réels'!C264="","",'Frais réels'!$D264)</f>
        <v/>
      </c>
      <c r="D265" s="268" t="str">
        <f>IF('Frais réels'!D264="","",'Frais réels'!$D264)</f>
        <v/>
      </c>
      <c r="E265" s="158" t="str">
        <f>IF('Frais réels'!E264="","",'Frais réels'!$E264)</f>
        <v/>
      </c>
      <c r="F265" s="158" t="str">
        <f>IF('Frais réels'!F264="","",'Frais réels'!F264)</f>
        <v/>
      </c>
      <c r="G265" s="158" t="str">
        <f>IF('Frais réels'!G264="","",'Frais réels'!$G264)</f>
        <v/>
      </c>
      <c r="H265" s="177" t="str">
        <f>IF('Frais réels'!H264="","",'Frais réels'!$H264)</f>
        <v/>
      </c>
      <c r="I265" s="117"/>
      <c r="J265" s="259" t="str">
        <f t="shared" si="21"/>
        <v/>
      </c>
      <c r="K265" s="264" t="str">
        <f t="shared" ref="K265:K328" si="24">IF(OR(I265=0, ISBLANK(I265)), "", I265)</f>
        <v/>
      </c>
      <c r="L265" s="185" t="str">
        <f t="shared" si="20"/>
        <v/>
      </c>
      <c r="M265" s="266" t="str">
        <f t="shared" si="22"/>
        <v/>
      </c>
      <c r="N265" s="262" t="str">
        <f t="shared" si="23"/>
        <v/>
      </c>
      <c r="O265" s="119"/>
    </row>
    <row r="266" spans="1:15" ht="20.100000000000001" customHeight="1" x14ac:dyDescent="0.25">
      <c r="A266" s="162">
        <v>260</v>
      </c>
      <c r="B266" s="268" t="str">
        <f>IF('Frais réels'!B265="","",'Frais réels'!$B265)</f>
        <v/>
      </c>
      <c r="C266" s="268" t="str">
        <f>IF('Frais réels'!C265="","",'Frais réels'!$D265)</f>
        <v/>
      </c>
      <c r="D266" s="268" t="str">
        <f>IF('Frais réels'!D265="","",'Frais réels'!$D265)</f>
        <v/>
      </c>
      <c r="E266" s="158" t="str">
        <f>IF('Frais réels'!E265="","",'Frais réels'!$E265)</f>
        <v/>
      </c>
      <c r="F266" s="158" t="str">
        <f>IF('Frais réels'!F265="","",'Frais réels'!F265)</f>
        <v/>
      </c>
      <c r="G266" s="158" t="str">
        <f>IF('Frais réels'!G265="","",'Frais réels'!$G265)</f>
        <v/>
      </c>
      <c r="H266" s="177" t="str">
        <f>IF('Frais réels'!H265="","",'Frais réels'!$H265)</f>
        <v/>
      </c>
      <c r="I266" s="117"/>
      <c r="J266" s="259" t="str">
        <f t="shared" si="21"/>
        <v/>
      </c>
      <c r="K266" s="264" t="str">
        <f t="shared" si="24"/>
        <v/>
      </c>
      <c r="L266" s="185" t="str">
        <f t="shared" si="20"/>
        <v/>
      </c>
      <c r="M266" s="266" t="str">
        <f t="shared" si="22"/>
        <v/>
      </c>
      <c r="N266" s="262" t="str">
        <f t="shared" si="23"/>
        <v/>
      </c>
      <c r="O266" s="119"/>
    </row>
    <row r="267" spans="1:15" ht="20.100000000000001" customHeight="1" x14ac:dyDescent="0.25">
      <c r="A267" s="162">
        <v>261</v>
      </c>
      <c r="B267" s="268" t="str">
        <f>IF('Frais réels'!B266="","",'Frais réels'!$B266)</f>
        <v/>
      </c>
      <c r="C267" s="268" t="str">
        <f>IF('Frais réels'!C266="","",'Frais réels'!$D266)</f>
        <v/>
      </c>
      <c r="D267" s="268" t="str">
        <f>IF('Frais réels'!D266="","",'Frais réels'!$D266)</f>
        <v/>
      </c>
      <c r="E267" s="158" t="str">
        <f>IF('Frais réels'!E266="","",'Frais réels'!$E266)</f>
        <v/>
      </c>
      <c r="F267" s="158" t="str">
        <f>IF('Frais réels'!F266="","",'Frais réels'!F266)</f>
        <v/>
      </c>
      <c r="G267" s="158" t="str">
        <f>IF('Frais réels'!G266="","",'Frais réels'!$G266)</f>
        <v/>
      </c>
      <c r="H267" s="177" t="str">
        <f>IF('Frais réels'!H266="","",'Frais réels'!$H266)</f>
        <v/>
      </c>
      <c r="I267" s="117"/>
      <c r="J267" s="259" t="str">
        <f t="shared" si="21"/>
        <v/>
      </c>
      <c r="K267" s="264" t="str">
        <f t="shared" si="24"/>
        <v/>
      </c>
      <c r="L267" s="185" t="str">
        <f t="shared" si="20"/>
        <v/>
      </c>
      <c r="M267" s="266" t="str">
        <f t="shared" si="22"/>
        <v/>
      </c>
      <c r="N267" s="262" t="str">
        <f t="shared" si="23"/>
        <v/>
      </c>
      <c r="O267" s="119"/>
    </row>
    <row r="268" spans="1:15" ht="20.100000000000001" customHeight="1" x14ac:dyDescent="0.25">
      <c r="A268" s="162">
        <v>262</v>
      </c>
      <c r="B268" s="268" t="str">
        <f>IF('Frais réels'!B267="","",'Frais réels'!$B267)</f>
        <v/>
      </c>
      <c r="C268" s="268" t="str">
        <f>IF('Frais réels'!C267="","",'Frais réels'!$D267)</f>
        <v/>
      </c>
      <c r="D268" s="268" t="str">
        <f>IF('Frais réels'!D267="","",'Frais réels'!$D267)</f>
        <v/>
      </c>
      <c r="E268" s="158" t="str">
        <f>IF('Frais réels'!E267="","",'Frais réels'!$E267)</f>
        <v/>
      </c>
      <c r="F268" s="158" t="str">
        <f>IF('Frais réels'!F267="","",'Frais réels'!F267)</f>
        <v/>
      </c>
      <c r="G268" s="158" t="str">
        <f>IF('Frais réels'!G267="","",'Frais réels'!$G267)</f>
        <v/>
      </c>
      <c r="H268" s="177" t="str">
        <f>IF('Frais réels'!H267="","",'Frais réels'!$H267)</f>
        <v/>
      </c>
      <c r="I268" s="117"/>
      <c r="J268" s="259" t="str">
        <f t="shared" si="21"/>
        <v/>
      </c>
      <c r="K268" s="264" t="str">
        <f t="shared" si="24"/>
        <v/>
      </c>
      <c r="L268" s="185" t="str">
        <f t="shared" si="20"/>
        <v/>
      </c>
      <c r="M268" s="266" t="str">
        <f t="shared" si="22"/>
        <v/>
      </c>
      <c r="N268" s="262" t="str">
        <f t="shared" si="23"/>
        <v/>
      </c>
      <c r="O268" s="119"/>
    </row>
    <row r="269" spans="1:15" ht="20.100000000000001" customHeight="1" x14ac:dyDescent="0.25">
      <c r="A269" s="162">
        <v>263</v>
      </c>
      <c r="B269" s="268" t="str">
        <f>IF('Frais réels'!B268="","",'Frais réels'!$B268)</f>
        <v/>
      </c>
      <c r="C269" s="268" t="str">
        <f>IF('Frais réels'!C268="","",'Frais réels'!$D268)</f>
        <v/>
      </c>
      <c r="D269" s="268" t="str">
        <f>IF('Frais réels'!D268="","",'Frais réels'!$D268)</f>
        <v/>
      </c>
      <c r="E269" s="158" t="str">
        <f>IF('Frais réels'!E268="","",'Frais réels'!$E268)</f>
        <v/>
      </c>
      <c r="F269" s="158" t="str">
        <f>IF('Frais réels'!F268="","",'Frais réels'!F268)</f>
        <v/>
      </c>
      <c r="G269" s="158" t="str">
        <f>IF('Frais réels'!G268="","",'Frais réels'!$G268)</f>
        <v/>
      </c>
      <c r="H269" s="177" t="str">
        <f>IF('Frais réels'!H268="","",'Frais réels'!$H268)</f>
        <v/>
      </c>
      <c r="I269" s="117"/>
      <c r="J269" s="259" t="str">
        <f t="shared" si="21"/>
        <v/>
      </c>
      <c r="K269" s="264" t="str">
        <f t="shared" si="24"/>
        <v/>
      </c>
      <c r="L269" s="185" t="str">
        <f t="shared" si="20"/>
        <v/>
      </c>
      <c r="M269" s="266" t="str">
        <f t="shared" si="22"/>
        <v/>
      </c>
      <c r="N269" s="262" t="str">
        <f t="shared" si="23"/>
        <v/>
      </c>
      <c r="O269" s="119"/>
    </row>
    <row r="270" spans="1:15" ht="20.100000000000001" customHeight="1" x14ac:dyDescent="0.25">
      <c r="A270" s="162">
        <v>264</v>
      </c>
      <c r="B270" s="268" t="str">
        <f>IF('Frais réels'!B269="","",'Frais réels'!$B269)</f>
        <v/>
      </c>
      <c r="C270" s="268" t="str">
        <f>IF('Frais réels'!C269="","",'Frais réels'!$D269)</f>
        <v/>
      </c>
      <c r="D270" s="268" t="str">
        <f>IF('Frais réels'!D269="","",'Frais réels'!$D269)</f>
        <v/>
      </c>
      <c r="E270" s="158" t="str">
        <f>IF('Frais réels'!E269="","",'Frais réels'!$E269)</f>
        <v/>
      </c>
      <c r="F270" s="158" t="str">
        <f>IF('Frais réels'!F269="","",'Frais réels'!F269)</f>
        <v/>
      </c>
      <c r="G270" s="158" t="str">
        <f>IF('Frais réels'!G269="","",'Frais réels'!$G269)</f>
        <v/>
      </c>
      <c r="H270" s="177" t="str">
        <f>IF('Frais réels'!H269="","",'Frais réels'!$H269)</f>
        <v/>
      </c>
      <c r="I270" s="117"/>
      <c r="J270" s="259" t="str">
        <f t="shared" si="21"/>
        <v/>
      </c>
      <c r="K270" s="264" t="str">
        <f t="shared" si="24"/>
        <v/>
      </c>
      <c r="L270" s="185" t="str">
        <f t="shared" si="20"/>
        <v/>
      </c>
      <c r="M270" s="266" t="str">
        <f t="shared" si="22"/>
        <v/>
      </c>
      <c r="N270" s="262" t="str">
        <f t="shared" si="23"/>
        <v/>
      </c>
      <c r="O270" s="119"/>
    </row>
    <row r="271" spans="1:15" ht="20.100000000000001" customHeight="1" x14ac:dyDescent="0.25">
      <c r="A271" s="162">
        <v>265</v>
      </c>
      <c r="B271" s="268" t="str">
        <f>IF('Frais réels'!B270="","",'Frais réels'!$B270)</f>
        <v/>
      </c>
      <c r="C271" s="268" t="str">
        <f>IF('Frais réels'!C270="","",'Frais réels'!$D270)</f>
        <v/>
      </c>
      <c r="D271" s="268" t="str">
        <f>IF('Frais réels'!D270="","",'Frais réels'!$D270)</f>
        <v/>
      </c>
      <c r="E271" s="158" t="str">
        <f>IF('Frais réels'!E270="","",'Frais réels'!$E270)</f>
        <v/>
      </c>
      <c r="F271" s="158" t="str">
        <f>IF('Frais réels'!F270="","",'Frais réels'!F270)</f>
        <v/>
      </c>
      <c r="G271" s="158" t="str">
        <f>IF('Frais réels'!G270="","",'Frais réels'!$G270)</f>
        <v/>
      </c>
      <c r="H271" s="177" t="str">
        <f>IF('Frais réels'!H270="","",'Frais réels'!$H270)</f>
        <v/>
      </c>
      <c r="I271" s="117"/>
      <c r="J271" s="259" t="str">
        <f t="shared" si="21"/>
        <v/>
      </c>
      <c r="K271" s="264" t="str">
        <f t="shared" si="24"/>
        <v/>
      </c>
      <c r="L271" s="185" t="str">
        <f t="shared" si="20"/>
        <v/>
      </c>
      <c r="M271" s="266" t="str">
        <f t="shared" si="22"/>
        <v/>
      </c>
      <c r="N271" s="262" t="str">
        <f t="shared" si="23"/>
        <v/>
      </c>
      <c r="O271" s="119"/>
    </row>
    <row r="272" spans="1:15" ht="20.100000000000001" customHeight="1" x14ac:dyDescent="0.25">
      <c r="A272" s="162">
        <v>266</v>
      </c>
      <c r="B272" s="268" t="str">
        <f>IF('Frais réels'!B271="","",'Frais réels'!$B271)</f>
        <v/>
      </c>
      <c r="C272" s="268" t="str">
        <f>IF('Frais réels'!C271="","",'Frais réels'!$D271)</f>
        <v/>
      </c>
      <c r="D272" s="268" t="str">
        <f>IF('Frais réels'!D271="","",'Frais réels'!$D271)</f>
        <v/>
      </c>
      <c r="E272" s="158" t="str">
        <f>IF('Frais réels'!E271="","",'Frais réels'!$E271)</f>
        <v/>
      </c>
      <c r="F272" s="158" t="str">
        <f>IF('Frais réels'!F271="","",'Frais réels'!F271)</f>
        <v/>
      </c>
      <c r="G272" s="158" t="str">
        <f>IF('Frais réels'!G271="","",'Frais réels'!$G271)</f>
        <v/>
      </c>
      <c r="H272" s="177" t="str">
        <f>IF('Frais réels'!H271="","",'Frais réels'!$H271)</f>
        <v/>
      </c>
      <c r="I272" s="117"/>
      <c r="J272" s="259" t="str">
        <f t="shared" si="21"/>
        <v/>
      </c>
      <c r="K272" s="264" t="str">
        <f t="shared" si="24"/>
        <v/>
      </c>
      <c r="L272" s="185" t="str">
        <f t="shared" si="20"/>
        <v/>
      </c>
      <c r="M272" s="266" t="str">
        <f t="shared" si="22"/>
        <v/>
      </c>
      <c r="N272" s="262" t="str">
        <f t="shared" si="23"/>
        <v/>
      </c>
      <c r="O272" s="119"/>
    </row>
    <row r="273" spans="1:15" ht="20.100000000000001" customHeight="1" x14ac:dyDescent="0.25">
      <c r="A273" s="162">
        <v>267</v>
      </c>
      <c r="B273" s="268" t="str">
        <f>IF('Frais réels'!B272="","",'Frais réels'!$B272)</f>
        <v/>
      </c>
      <c r="C273" s="268" t="str">
        <f>IF('Frais réels'!C272="","",'Frais réels'!$D272)</f>
        <v/>
      </c>
      <c r="D273" s="268" t="str">
        <f>IF('Frais réels'!D272="","",'Frais réels'!$D272)</f>
        <v/>
      </c>
      <c r="E273" s="158" t="str">
        <f>IF('Frais réels'!E272="","",'Frais réels'!$E272)</f>
        <v/>
      </c>
      <c r="F273" s="158" t="str">
        <f>IF('Frais réels'!F272="","",'Frais réels'!F272)</f>
        <v/>
      </c>
      <c r="G273" s="158" t="str">
        <f>IF('Frais réels'!G272="","",'Frais réels'!$G272)</f>
        <v/>
      </c>
      <c r="H273" s="177" t="str">
        <f>IF('Frais réels'!H272="","",'Frais réels'!$H272)</f>
        <v/>
      </c>
      <c r="I273" s="117"/>
      <c r="J273" s="259" t="str">
        <f t="shared" si="21"/>
        <v/>
      </c>
      <c r="K273" s="264" t="str">
        <f t="shared" si="24"/>
        <v/>
      </c>
      <c r="L273" s="185" t="str">
        <f t="shared" si="20"/>
        <v/>
      </c>
      <c r="M273" s="266" t="str">
        <f t="shared" si="22"/>
        <v/>
      </c>
      <c r="N273" s="262" t="str">
        <f t="shared" si="23"/>
        <v/>
      </c>
      <c r="O273" s="119"/>
    </row>
    <row r="274" spans="1:15" ht="20.100000000000001" customHeight="1" x14ac:dyDescent="0.25">
      <c r="A274" s="162">
        <v>268</v>
      </c>
      <c r="B274" s="268" t="str">
        <f>IF('Frais réels'!B273="","",'Frais réels'!$B273)</f>
        <v/>
      </c>
      <c r="C274" s="268" t="str">
        <f>IF('Frais réels'!C273="","",'Frais réels'!$D273)</f>
        <v/>
      </c>
      <c r="D274" s="268" t="str">
        <f>IF('Frais réels'!D273="","",'Frais réels'!$D273)</f>
        <v/>
      </c>
      <c r="E274" s="158" t="str">
        <f>IF('Frais réels'!E273="","",'Frais réels'!$E273)</f>
        <v/>
      </c>
      <c r="F274" s="158" t="str">
        <f>IF('Frais réels'!F273="","",'Frais réels'!F273)</f>
        <v/>
      </c>
      <c r="G274" s="158" t="str">
        <f>IF('Frais réels'!G273="","",'Frais réels'!$G273)</f>
        <v/>
      </c>
      <c r="H274" s="177" t="str">
        <f>IF('Frais réels'!H273="","",'Frais réels'!$H273)</f>
        <v/>
      </c>
      <c r="I274" s="117"/>
      <c r="J274" s="259" t="str">
        <f t="shared" si="21"/>
        <v/>
      </c>
      <c r="K274" s="264" t="str">
        <f t="shared" si="24"/>
        <v/>
      </c>
      <c r="L274" s="185" t="str">
        <f t="shared" si="20"/>
        <v/>
      </c>
      <c r="M274" s="266" t="str">
        <f t="shared" si="22"/>
        <v/>
      </c>
      <c r="N274" s="262" t="str">
        <f t="shared" si="23"/>
        <v/>
      </c>
      <c r="O274" s="119"/>
    </row>
    <row r="275" spans="1:15" ht="20.100000000000001" customHeight="1" x14ac:dyDescent="0.25">
      <c r="A275" s="162">
        <v>269</v>
      </c>
      <c r="B275" s="268" t="str">
        <f>IF('Frais réels'!B274="","",'Frais réels'!$B274)</f>
        <v/>
      </c>
      <c r="C275" s="268" t="str">
        <f>IF('Frais réels'!C274="","",'Frais réels'!$D274)</f>
        <v/>
      </c>
      <c r="D275" s="268" t="str">
        <f>IF('Frais réels'!D274="","",'Frais réels'!$D274)</f>
        <v/>
      </c>
      <c r="E275" s="158" t="str">
        <f>IF('Frais réels'!E274="","",'Frais réels'!$E274)</f>
        <v/>
      </c>
      <c r="F275" s="158" t="str">
        <f>IF('Frais réels'!F274="","",'Frais réels'!F274)</f>
        <v/>
      </c>
      <c r="G275" s="158" t="str">
        <f>IF('Frais réels'!G274="","",'Frais réels'!$G274)</f>
        <v/>
      </c>
      <c r="H275" s="177" t="str">
        <f>IF('Frais réels'!H274="","",'Frais réels'!$H274)</f>
        <v/>
      </c>
      <c r="I275" s="117"/>
      <c r="J275" s="259" t="str">
        <f t="shared" si="21"/>
        <v/>
      </c>
      <c r="K275" s="264" t="str">
        <f t="shared" si="24"/>
        <v/>
      </c>
      <c r="L275" s="185" t="str">
        <f t="shared" si="20"/>
        <v/>
      </c>
      <c r="M275" s="266" t="str">
        <f t="shared" si="22"/>
        <v/>
      </c>
      <c r="N275" s="262" t="str">
        <f t="shared" si="23"/>
        <v/>
      </c>
      <c r="O275" s="119"/>
    </row>
    <row r="276" spans="1:15" ht="20.100000000000001" customHeight="1" x14ac:dyDescent="0.25">
      <c r="A276" s="162">
        <v>270</v>
      </c>
      <c r="B276" s="268" t="str">
        <f>IF('Frais réels'!B275="","",'Frais réels'!$B275)</f>
        <v/>
      </c>
      <c r="C276" s="268" t="str">
        <f>IF('Frais réels'!C275="","",'Frais réels'!$D275)</f>
        <v/>
      </c>
      <c r="D276" s="268" t="str">
        <f>IF('Frais réels'!D275="","",'Frais réels'!$D275)</f>
        <v/>
      </c>
      <c r="E276" s="158" t="str">
        <f>IF('Frais réels'!E275="","",'Frais réels'!$E275)</f>
        <v/>
      </c>
      <c r="F276" s="158" t="str">
        <f>IF('Frais réels'!F275="","",'Frais réels'!F275)</f>
        <v/>
      </c>
      <c r="G276" s="158" t="str">
        <f>IF('Frais réels'!G275="","",'Frais réels'!$G275)</f>
        <v/>
      </c>
      <c r="H276" s="177" t="str">
        <f>IF('Frais réels'!H275="","",'Frais réels'!$H275)</f>
        <v/>
      </c>
      <c r="I276" s="117"/>
      <c r="J276" s="259" t="str">
        <f t="shared" si="21"/>
        <v/>
      </c>
      <c r="K276" s="264" t="str">
        <f t="shared" si="24"/>
        <v/>
      </c>
      <c r="L276" s="185" t="str">
        <f t="shared" si="20"/>
        <v/>
      </c>
      <c r="M276" s="266" t="str">
        <f t="shared" si="22"/>
        <v/>
      </c>
      <c r="N276" s="262" t="str">
        <f t="shared" si="23"/>
        <v/>
      </c>
      <c r="O276" s="119"/>
    </row>
    <row r="277" spans="1:15" ht="20.100000000000001" customHeight="1" x14ac:dyDescent="0.25">
      <c r="A277" s="162">
        <v>271</v>
      </c>
      <c r="B277" s="268" t="str">
        <f>IF('Frais réels'!B276="","",'Frais réels'!$B276)</f>
        <v/>
      </c>
      <c r="C277" s="268" t="str">
        <f>IF('Frais réels'!C276="","",'Frais réels'!$D276)</f>
        <v/>
      </c>
      <c r="D277" s="268" t="str">
        <f>IF('Frais réels'!D276="","",'Frais réels'!$D276)</f>
        <v/>
      </c>
      <c r="E277" s="158" t="str">
        <f>IF('Frais réels'!E276="","",'Frais réels'!$E276)</f>
        <v/>
      </c>
      <c r="F277" s="158" t="str">
        <f>IF('Frais réels'!F276="","",'Frais réels'!F276)</f>
        <v/>
      </c>
      <c r="G277" s="158" t="str">
        <f>IF('Frais réels'!G276="","",'Frais réels'!$G276)</f>
        <v/>
      </c>
      <c r="H277" s="177" t="str">
        <f>IF('Frais réels'!H276="","",'Frais réels'!$H276)</f>
        <v/>
      </c>
      <c r="I277" s="117"/>
      <c r="J277" s="259" t="str">
        <f t="shared" si="21"/>
        <v/>
      </c>
      <c r="K277" s="264" t="str">
        <f t="shared" si="24"/>
        <v/>
      </c>
      <c r="L277" s="185" t="str">
        <f t="shared" si="20"/>
        <v/>
      </c>
      <c r="M277" s="266" t="str">
        <f t="shared" si="22"/>
        <v/>
      </c>
      <c r="N277" s="262" t="str">
        <f t="shared" si="23"/>
        <v/>
      </c>
      <c r="O277" s="119"/>
    </row>
    <row r="278" spans="1:15" ht="20.100000000000001" customHeight="1" x14ac:dyDescent="0.25">
      <c r="A278" s="162">
        <v>272</v>
      </c>
      <c r="B278" s="268" t="str">
        <f>IF('Frais réels'!B277="","",'Frais réels'!$B277)</f>
        <v/>
      </c>
      <c r="C278" s="268" t="str">
        <f>IF('Frais réels'!C277="","",'Frais réels'!$D277)</f>
        <v/>
      </c>
      <c r="D278" s="268" t="str">
        <f>IF('Frais réels'!D277="","",'Frais réels'!$D277)</f>
        <v/>
      </c>
      <c r="E278" s="158" t="str">
        <f>IF('Frais réels'!E277="","",'Frais réels'!$E277)</f>
        <v/>
      </c>
      <c r="F278" s="158" t="str">
        <f>IF('Frais réels'!F277="","",'Frais réels'!F277)</f>
        <v/>
      </c>
      <c r="G278" s="158" t="str">
        <f>IF('Frais réels'!G277="","",'Frais réels'!$G277)</f>
        <v/>
      </c>
      <c r="H278" s="177" t="str">
        <f>IF('Frais réels'!H277="","",'Frais réels'!$H277)</f>
        <v/>
      </c>
      <c r="I278" s="117"/>
      <c r="J278" s="259" t="str">
        <f t="shared" si="21"/>
        <v/>
      </c>
      <c r="K278" s="264" t="str">
        <f t="shared" si="24"/>
        <v/>
      </c>
      <c r="L278" s="185" t="str">
        <f t="shared" si="20"/>
        <v/>
      </c>
      <c r="M278" s="266" t="str">
        <f t="shared" si="22"/>
        <v/>
      </c>
      <c r="N278" s="262" t="str">
        <f t="shared" si="23"/>
        <v/>
      </c>
      <c r="O278" s="119"/>
    </row>
    <row r="279" spans="1:15" ht="20.100000000000001" customHeight="1" x14ac:dyDescent="0.25">
      <c r="A279" s="162">
        <v>273</v>
      </c>
      <c r="B279" s="268" t="str">
        <f>IF('Frais réels'!B278="","",'Frais réels'!$B278)</f>
        <v/>
      </c>
      <c r="C279" s="268" t="str">
        <f>IF('Frais réels'!C278="","",'Frais réels'!$D278)</f>
        <v/>
      </c>
      <c r="D279" s="268" t="str">
        <f>IF('Frais réels'!D278="","",'Frais réels'!$D278)</f>
        <v/>
      </c>
      <c r="E279" s="158" t="str">
        <f>IF('Frais réels'!E278="","",'Frais réels'!$E278)</f>
        <v/>
      </c>
      <c r="F279" s="158" t="str">
        <f>IF('Frais réels'!F278="","",'Frais réels'!F278)</f>
        <v/>
      </c>
      <c r="G279" s="158" t="str">
        <f>IF('Frais réels'!G278="","",'Frais réels'!$G278)</f>
        <v/>
      </c>
      <c r="H279" s="177" t="str">
        <f>IF('Frais réels'!H278="","",'Frais réels'!$H278)</f>
        <v/>
      </c>
      <c r="I279" s="117"/>
      <c r="J279" s="259" t="str">
        <f t="shared" si="21"/>
        <v/>
      </c>
      <c r="K279" s="264" t="str">
        <f t="shared" si="24"/>
        <v/>
      </c>
      <c r="L279" s="185" t="str">
        <f t="shared" si="20"/>
        <v/>
      </c>
      <c r="M279" s="266" t="str">
        <f t="shared" si="22"/>
        <v/>
      </c>
      <c r="N279" s="262" t="str">
        <f t="shared" si="23"/>
        <v/>
      </c>
      <c r="O279" s="119"/>
    </row>
    <row r="280" spans="1:15" ht="20.100000000000001" customHeight="1" x14ac:dyDescent="0.25">
      <c r="A280" s="162">
        <v>274</v>
      </c>
      <c r="B280" s="268" t="str">
        <f>IF('Frais réels'!B279="","",'Frais réels'!$B279)</f>
        <v/>
      </c>
      <c r="C280" s="268" t="str">
        <f>IF('Frais réels'!C279="","",'Frais réels'!$D279)</f>
        <v/>
      </c>
      <c r="D280" s="268" t="str">
        <f>IF('Frais réels'!D279="","",'Frais réels'!$D279)</f>
        <v/>
      </c>
      <c r="E280" s="158" t="str">
        <f>IF('Frais réels'!E279="","",'Frais réels'!$E279)</f>
        <v/>
      </c>
      <c r="F280" s="158" t="str">
        <f>IF('Frais réels'!F279="","",'Frais réels'!F279)</f>
        <v/>
      </c>
      <c r="G280" s="158" t="str">
        <f>IF('Frais réels'!G279="","",'Frais réels'!$G279)</f>
        <v/>
      </c>
      <c r="H280" s="177" t="str">
        <f>IF('Frais réels'!H279="","",'Frais réels'!$H279)</f>
        <v/>
      </c>
      <c r="I280" s="117"/>
      <c r="J280" s="259" t="str">
        <f t="shared" si="21"/>
        <v/>
      </c>
      <c r="K280" s="264" t="str">
        <f t="shared" si="24"/>
        <v/>
      </c>
      <c r="L280" s="185" t="str">
        <f t="shared" si="20"/>
        <v/>
      </c>
      <c r="M280" s="266" t="str">
        <f t="shared" si="22"/>
        <v/>
      </c>
      <c r="N280" s="262" t="str">
        <f t="shared" si="23"/>
        <v/>
      </c>
      <c r="O280" s="119"/>
    </row>
    <row r="281" spans="1:15" ht="20.100000000000001" customHeight="1" x14ac:dyDescent="0.25">
      <c r="A281" s="162">
        <v>275</v>
      </c>
      <c r="B281" s="268" t="str">
        <f>IF('Frais réels'!B280="","",'Frais réels'!$B280)</f>
        <v/>
      </c>
      <c r="C281" s="268" t="str">
        <f>IF('Frais réels'!C280="","",'Frais réels'!$D280)</f>
        <v/>
      </c>
      <c r="D281" s="268" t="str">
        <f>IF('Frais réels'!D280="","",'Frais réels'!$D280)</f>
        <v/>
      </c>
      <c r="E281" s="158" t="str">
        <f>IF('Frais réels'!E280="","",'Frais réels'!$E280)</f>
        <v/>
      </c>
      <c r="F281" s="158" t="str">
        <f>IF('Frais réels'!F280="","",'Frais réels'!F280)</f>
        <v/>
      </c>
      <c r="G281" s="158" t="str">
        <f>IF('Frais réels'!G280="","",'Frais réels'!$G280)</f>
        <v/>
      </c>
      <c r="H281" s="177" t="str">
        <f>IF('Frais réels'!H280="","",'Frais réels'!$H280)</f>
        <v/>
      </c>
      <c r="I281" s="117"/>
      <c r="J281" s="259" t="str">
        <f t="shared" si="21"/>
        <v/>
      </c>
      <c r="K281" s="264" t="str">
        <f t="shared" si="24"/>
        <v/>
      </c>
      <c r="L281" s="185" t="str">
        <f t="shared" si="20"/>
        <v/>
      </c>
      <c r="M281" s="266" t="str">
        <f t="shared" si="22"/>
        <v/>
      </c>
      <c r="N281" s="262" t="str">
        <f t="shared" si="23"/>
        <v/>
      </c>
      <c r="O281" s="119"/>
    </row>
    <row r="282" spans="1:15" ht="20.100000000000001" customHeight="1" x14ac:dyDescent="0.25">
      <c r="A282" s="162">
        <v>276</v>
      </c>
      <c r="B282" s="268" t="str">
        <f>IF('Frais réels'!B281="","",'Frais réels'!$B281)</f>
        <v/>
      </c>
      <c r="C282" s="268" t="str">
        <f>IF('Frais réels'!C281="","",'Frais réels'!$D281)</f>
        <v/>
      </c>
      <c r="D282" s="268" t="str">
        <f>IF('Frais réels'!D281="","",'Frais réels'!$D281)</f>
        <v/>
      </c>
      <c r="E282" s="158" t="str">
        <f>IF('Frais réels'!E281="","",'Frais réels'!$E281)</f>
        <v/>
      </c>
      <c r="F282" s="158" t="str">
        <f>IF('Frais réels'!F281="","",'Frais réels'!F281)</f>
        <v/>
      </c>
      <c r="G282" s="158" t="str">
        <f>IF('Frais réels'!G281="","",'Frais réels'!$G281)</f>
        <v/>
      </c>
      <c r="H282" s="177" t="str">
        <f>IF('Frais réels'!H281="","",'Frais réels'!$H281)</f>
        <v/>
      </c>
      <c r="I282" s="117"/>
      <c r="J282" s="259" t="str">
        <f t="shared" si="21"/>
        <v/>
      </c>
      <c r="K282" s="264" t="str">
        <f t="shared" si="24"/>
        <v/>
      </c>
      <c r="L282" s="185" t="str">
        <f t="shared" si="20"/>
        <v/>
      </c>
      <c r="M282" s="266" t="str">
        <f t="shared" si="22"/>
        <v/>
      </c>
      <c r="N282" s="262" t="str">
        <f t="shared" si="23"/>
        <v/>
      </c>
      <c r="O282" s="119"/>
    </row>
    <row r="283" spans="1:15" ht="20.100000000000001" customHeight="1" x14ac:dyDescent="0.25">
      <c r="A283" s="162">
        <v>277</v>
      </c>
      <c r="B283" s="268" t="str">
        <f>IF('Frais réels'!B282="","",'Frais réels'!$B282)</f>
        <v/>
      </c>
      <c r="C283" s="268" t="str">
        <f>IF('Frais réels'!C282="","",'Frais réels'!$D282)</f>
        <v/>
      </c>
      <c r="D283" s="268" t="str">
        <f>IF('Frais réels'!D282="","",'Frais réels'!$D282)</f>
        <v/>
      </c>
      <c r="E283" s="158" t="str">
        <f>IF('Frais réels'!E282="","",'Frais réels'!$E282)</f>
        <v/>
      </c>
      <c r="F283" s="158" t="str">
        <f>IF('Frais réels'!F282="","",'Frais réels'!F282)</f>
        <v/>
      </c>
      <c r="G283" s="158" t="str">
        <f>IF('Frais réels'!G282="","",'Frais réels'!$G282)</f>
        <v/>
      </c>
      <c r="H283" s="177" t="str">
        <f>IF('Frais réels'!H282="","",'Frais réels'!$H282)</f>
        <v/>
      </c>
      <c r="I283" s="117"/>
      <c r="J283" s="259" t="str">
        <f t="shared" si="21"/>
        <v/>
      </c>
      <c r="K283" s="264" t="str">
        <f t="shared" si="24"/>
        <v/>
      </c>
      <c r="L283" s="185" t="str">
        <f t="shared" si="20"/>
        <v/>
      </c>
      <c r="M283" s="266" t="str">
        <f t="shared" si="22"/>
        <v/>
      </c>
      <c r="N283" s="262" t="str">
        <f t="shared" si="23"/>
        <v/>
      </c>
      <c r="O283" s="119"/>
    </row>
    <row r="284" spans="1:15" ht="20.100000000000001" customHeight="1" x14ac:dyDescent="0.25">
      <c r="A284" s="162">
        <v>278</v>
      </c>
      <c r="B284" s="268" t="str">
        <f>IF('Frais réels'!B283="","",'Frais réels'!$B283)</f>
        <v/>
      </c>
      <c r="C284" s="268" t="str">
        <f>IF('Frais réels'!C283="","",'Frais réels'!$D283)</f>
        <v/>
      </c>
      <c r="D284" s="268" t="str">
        <f>IF('Frais réels'!D283="","",'Frais réels'!$D283)</f>
        <v/>
      </c>
      <c r="E284" s="158" t="str">
        <f>IF('Frais réels'!E283="","",'Frais réels'!$E283)</f>
        <v/>
      </c>
      <c r="F284" s="158" t="str">
        <f>IF('Frais réels'!F283="","",'Frais réels'!F283)</f>
        <v/>
      </c>
      <c r="G284" s="158" t="str">
        <f>IF('Frais réels'!G283="","",'Frais réels'!$G283)</f>
        <v/>
      </c>
      <c r="H284" s="177" t="str">
        <f>IF('Frais réels'!H283="","",'Frais réels'!$H283)</f>
        <v/>
      </c>
      <c r="I284" s="117"/>
      <c r="J284" s="259" t="str">
        <f t="shared" si="21"/>
        <v/>
      </c>
      <c r="K284" s="264" t="str">
        <f t="shared" si="24"/>
        <v/>
      </c>
      <c r="L284" s="185" t="str">
        <f t="shared" si="20"/>
        <v/>
      </c>
      <c r="M284" s="266" t="str">
        <f t="shared" si="22"/>
        <v/>
      </c>
      <c r="N284" s="262" t="str">
        <f t="shared" si="23"/>
        <v/>
      </c>
      <c r="O284" s="119"/>
    </row>
    <row r="285" spans="1:15" ht="20.100000000000001" customHeight="1" x14ac:dyDescent="0.25">
      <c r="A285" s="162">
        <v>279</v>
      </c>
      <c r="B285" s="268" t="str">
        <f>IF('Frais réels'!B284="","",'Frais réels'!$B284)</f>
        <v/>
      </c>
      <c r="C285" s="268" t="str">
        <f>IF('Frais réels'!C284="","",'Frais réels'!$D284)</f>
        <v/>
      </c>
      <c r="D285" s="268" t="str">
        <f>IF('Frais réels'!D284="","",'Frais réels'!$D284)</f>
        <v/>
      </c>
      <c r="E285" s="158" t="str">
        <f>IF('Frais réels'!E284="","",'Frais réels'!$E284)</f>
        <v/>
      </c>
      <c r="F285" s="158" t="str">
        <f>IF('Frais réels'!F284="","",'Frais réels'!F284)</f>
        <v/>
      </c>
      <c r="G285" s="158" t="str">
        <f>IF('Frais réels'!G284="","",'Frais réels'!$G284)</f>
        <v/>
      </c>
      <c r="H285" s="177" t="str">
        <f>IF('Frais réels'!H284="","",'Frais réels'!$H284)</f>
        <v/>
      </c>
      <c r="I285" s="117"/>
      <c r="J285" s="259" t="str">
        <f t="shared" si="21"/>
        <v/>
      </c>
      <c r="K285" s="264" t="str">
        <f t="shared" si="24"/>
        <v/>
      </c>
      <c r="L285" s="185" t="str">
        <f t="shared" si="20"/>
        <v/>
      </c>
      <c r="M285" s="266" t="str">
        <f t="shared" si="22"/>
        <v/>
      </c>
      <c r="N285" s="262" t="str">
        <f t="shared" si="23"/>
        <v/>
      </c>
      <c r="O285" s="119"/>
    </row>
    <row r="286" spans="1:15" ht="20.100000000000001" customHeight="1" x14ac:dyDescent="0.25">
      <c r="A286" s="162">
        <v>280</v>
      </c>
      <c r="B286" s="268" t="str">
        <f>IF('Frais réels'!B285="","",'Frais réels'!$B285)</f>
        <v/>
      </c>
      <c r="C286" s="268" t="str">
        <f>IF('Frais réels'!C285="","",'Frais réels'!$D285)</f>
        <v/>
      </c>
      <c r="D286" s="268" t="str">
        <f>IF('Frais réels'!D285="","",'Frais réels'!$D285)</f>
        <v/>
      </c>
      <c r="E286" s="158" t="str">
        <f>IF('Frais réels'!E285="","",'Frais réels'!$E285)</f>
        <v/>
      </c>
      <c r="F286" s="158" t="str">
        <f>IF('Frais réels'!F285="","",'Frais réels'!F285)</f>
        <v/>
      </c>
      <c r="G286" s="158" t="str">
        <f>IF('Frais réels'!G285="","",'Frais réels'!$G285)</f>
        <v/>
      </c>
      <c r="H286" s="177" t="str">
        <f>IF('Frais réels'!H285="","",'Frais réels'!$H285)</f>
        <v/>
      </c>
      <c r="I286" s="117"/>
      <c r="J286" s="259" t="str">
        <f t="shared" si="21"/>
        <v/>
      </c>
      <c r="K286" s="264" t="str">
        <f t="shared" si="24"/>
        <v/>
      </c>
      <c r="L286" s="185" t="str">
        <f t="shared" si="20"/>
        <v/>
      </c>
      <c r="M286" s="266" t="str">
        <f t="shared" si="22"/>
        <v/>
      </c>
      <c r="N286" s="262" t="str">
        <f t="shared" si="23"/>
        <v/>
      </c>
      <c r="O286" s="119"/>
    </row>
    <row r="287" spans="1:15" ht="20.100000000000001" customHeight="1" x14ac:dyDescent="0.25">
      <c r="A287" s="162">
        <v>281</v>
      </c>
      <c r="B287" s="268" t="str">
        <f>IF('Frais réels'!B286="","",'Frais réels'!$B286)</f>
        <v/>
      </c>
      <c r="C287" s="268" t="str">
        <f>IF('Frais réels'!C286="","",'Frais réels'!$D286)</f>
        <v/>
      </c>
      <c r="D287" s="268" t="str">
        <f>IF('Frais réels'!D286="","",'Frais réels'!$D286)</f>
        <v/>
      </c>
      <c r="E287" s="158" t="str">
        <f>IF('Frais réels'!E286="","",'Frais réels'!$E286)</f>
        <v/>
      </c>
      <c r="F287" s="158" t="str">
        <f>IF('Frais réels'!F286="","",'Frais réels'!F286)</f>
        <v/>
      </c>
      <c r="G287" s="158" t="str">
        <f>IF('Frais réels'!G286="","",'Frais réels'!$G286)</f>
        <v/>
      </c>
      <c r="H287" s="177" t="str">
        <f>IF('Frais réels'!H286="","",'Frais réels'!$H286)</f>
        <v/>
      </c>
      <c r="I287" s="117"/>
      <c r="J287" s="259" t="str">
        <f t="shared" si="21"/>
        <v/>
      </c>
      <c r="K287" s="264" t="str">
        <f t="shared" si="24"/>
        <v/>
      </c>
      <c r="L287" s="185" t="str">
        <f t="shared" si="20"/>
        <v/>
      </c>
      <c r="M287" s="266" t="str">
        <f t="shared" si="22"/>
        <v/>
      </c>
      <c r="N287" s="262" t="str">
        <f t="shared" si="23"/>
        <v/>
      </c>
      <c r="O287" s="119"/>
    </row>
    <row r="288" spans="1:15" ht="20.100000000000001" customHeight="1" x14ac:dyDescent="0.25">
      <c r="A288" s="162">
        <v>282</v>
      </c>
      <c r="B288" s="268" t="str">
        <f>IF('Frais réels'!B287="","",'Frais réels'!$B287)</f>
        <v/>
      </c>
      <c r="C288" s="268" t="str">
        <f>IF('Frais réels'!C287="","",'Frais réels'!$D287)</f>
        <v/>
      </c>
      <c r="D288" s="268" t="str">
        <f>IF('Frais réels'!D287="","",'Frais réels'!$D287)</f>
        <v/>
      </c>
      <c r="E288" s="158" t="str">
        <f>IF('Frais réels'!E287="","",'Frais réels'!$E287)</f>
        <v/>
      </c>
      <c r="F288" s="158" t="str">
        <f>IF('Frais réels'!F287="","",'Frais réels'!F287)</f>
        <v/>
      </c>
      <c r="G288" s="158" t="str">
        <f>IF('Frais réels'!G287="","",'Frais réels'!$G287)</f>
        <v/>
      </c>
      <c r="H288" s="177" t="str">
        <f>IF('Frais réels'!H287="","",'Frais réels'!$H287)</f>
        <v/>
      </c>
      <c r="I288" s="117"/>
      <c r="J288" s="259" t="str">
        <f t="shared" si="21"/>
        <v/>
      </c>
      <c r="K288" s="264" t="str">
        <f t="shared" si="24"/>
        <v/>
      </c>
      <c r="L288" s="185" t="str">
        <f t="shared" si="20"/>
        <v/>
      </c>
      <c r="M288" s="266" t="str">
        <f t="shared" si="22"/>
        <v/>
      </c>
      <c r="N288" s="262" t="str">
        <f t="shared" si="23"/>
        <v/>
      </c>
      <c r="O288" s="119"/>
    </row>
    <row r="289" spans="1:15" ht="20.100000000000001" customHeight="1" x14ac:dyDescent="0.25">
      <c r="A289" s="162">
        <v>283</v>
      </c>
      <c r="B289" s="268" t="str">
        <f>IF('Frais réels'!B288="","",'Frais réels'!$B288)</f>
        <v/>
      </c>
      <c r="C289" s="268" t="str">
        <f>IF('Frais réels'!C288="","",'Frais réels'!$D288)</f>
        <v/>
      </c>
      <c r="D289" s="268" t="str">
        <f>IF('Frais réels'!D288="","",'Frais réels'!$D288)</f>
        <v/>
      </c>
      <c r="E289" s="158" t="str">
        <f>IF('Frais réels'!E288="","",'Frais réels'!$E288)</f>
        <v/>
      </c>
      <c r="F289" s="158" t="str">
        <f>IF('Frais réels'!F288="","",'Frais réels'!F288)</f>
        <v/>
      </c>
      <c r="G289" s="158" t="str">
        <f>IF('Frais réels'!G288="","",'Frais réels'!$G288)</f>
        <v/>
      </c>
      <c r="H289" s="177" t="str">
        <f>IF('Frais réels'!H288="","",'Frais réels'!$H288)</f>
        <v/>
      </c>
      <c r="I289" s="117"/>
      <c r="J289" s="259" t="str">
        <f t="shared" si="21"/>
        <v/>
      </c>
      <c r="K289" s="264" t="str">
        <f t="shared" si="24"/>
        <v/>
      </c>
      <c r="L289" s="185" t="str">
        <f t="shared" si="20"/>
        <v/>
      </c>
      <c r="M289" s="266" t="str">
        <f t="shared" si="22"/>
        <v/>
      </c>
      <c r="N289" s="262" t="str">
        <f t="shared" si="23"/>
        <v/>
      </c>
      <c r="O289" s="119"/>
    </row>
    <row r="290" spans="1:15" ht="20.100000000000001" customHeight="1" x14ac:dyDescent="0.25">
      <c r="A290" s="162">
        <v>284</v>
      </c>
      <c r="B290" s="268" t="str">
        <f>IF('Frais réels'!B289="","",'Frais réels'!$B289)</f>
        <v/>
      </c>
      <c r="C290" s="268" t="str">
        <f>IF('Frais réels'!C289="","",'Frais réels'!$D289)</f>
        <v/>
      </c>
      <c r="D290" s="268" t="str">
        <f>IF('Frais réels'!D289="","",'Frais réels'!$D289)</f>
        <v/>
      </c>
      <c r="E290" s="158" t="str">
        <f>IF('Frais réels'!E289="","",'Frais réels'!$E289)</f>
        <v/>
      </c>
      <c r="F290" s="158" t="str">
        <f>IF('Frais réels'!F289="","",'Frais réels'!F289)</f>
        <v/>
      </c>
      <c r="G290" s="158" t="str">
        <f>IF('Frais réels'!G289="","",'Frais réels'!$G289)</f>
        <v/>
      </c>
      <c r="H290" s="177" t="str">
        <f>IF('Frais réels'!H289="","",'Frais réels'!$H289)</f>
        <v/>
      </c>
      <c r="I290" s="117"/>
      <c r="J290" s="259" t="str">
        <f t="shared" si="21"/>
        <v/>
      </c>
      <c r="K290" s="264" t="str">
        <f t="shared" si="24"/>
        <v/>
      </c>
      <c r="L290" s="185" t="str">
        <f t="shared" si="20"/>
        <v/>
      </c>
      <c r="M290" s="266" t="str">
        <f t="shared" si="22"/>
        <v/>
      </c>
      <c r="N290" s="262" t="str">
        <f t="shared" si="23"/>
        <v/>
      </c>
      <c r="O290" s="119"/>
    </row>
    <row r="291" spans="1:15" ht="20.100000000000001" customHeight="1" x14ac:dyDescent="0.25">
      <c r="A291" s="162">
        <v>285</v>
      </c>
      <c r="B291" s="268" t="str">
        <f>IF('Frais réels'!B290="","",'Frais réels'!$B290)</f>
        <v/>
      </c>
      <c r="C291" s="268" t="str">
        <f>IF('Frais réels'!C290="","",'Frais réels'!$D290)</f>
        <v/>
      </c>
      <c r="D291" s="268" t="str">
        <f>IF('Frais réels'!D290="","",'Frais réels'!$D290)</f>
        <v/>
      </c>
      <c r="E291" s="158" t="str">
        <f>IF('Frais réels'!E290="","",'Frais réels'!$E290)</f>
        <v/>
      </c>
      <c r="F291" s="158" t="str">
        <f>IF('Frais réels'!F290="","",'Frais réels'!F290)</f>
        <v/>
      </c>
      <c r="G291" s="158" t="str">
        <f>IF('Frais réels'!G290="","",'Frais réels'!$G290)</f>
        <v/>
      </c>
      <c r="H291" s="177" t="str">
        <f>IF('Frais réels'!H290="","",'Frais réels'!$H290)</f>
        <v/>
      </c>
      <c r="I291" s="117"/>
      <c r="J291" s="259" t="str">
        <f t="shared" si="21"/>
        <v/>
      </c>
      <c r="K291" s="264" t="str">
        <f t="shared" si="24"/>
        <v/>
      </c>
      <c r="L291" s="185" t="str">
        <f t="shared" si="20"/>
        <v/>
      </c>
      <c r="M291" s="266" t="str">
        <f t="shared" si="22"/>
        <v/>
      </c>
      <c r="N291" s="262" t="str">
        <f t="shared" si="23"/>
        <v/>
      </c>
      <c r="O291" s="119"/>
    </row>
    <row r="292" spans="1:15" ht="20.100000000000001" customHeight="1" x14ac:dyDescent="0.25">
      <c r="A292" s="162">
        <v>286</v>
      </c>
      <c r="B292" s="268" t="str">
        <f>IF('Frais réels'!B291="","",'Frais réels'!$B291)</f>
        <v/>
      </c>
      <c r="C292" s="268" t="str">
        <f>IF('Frais réels'!C291="","",'Frais réels'!$D291)</f>
        <v/>
      </c>
      <c r="D292" s="268" t="str">
        <f>IF('Frais réels'!D291="","",'Frais réels'!$D291)</f>
        <v/>
      </c>
      <c r="E292" s="158" t="str">
        <f>IF('Frais réels'!E291="","",'Frais réels'!$E291)</f>
        <v/>
      </c>
      <c r="F292" s="158" t="str">
        <f>IF('Frais réels'!F291="","",'Frais réels'!F291)</f>
        <v/>
      </c>
      <c r="G292" s="158" t="str">
        <f>IF('Frais réels'!G291="","",'Frais réels'!$G291)</f>
        <v/>
      </c>
      <c r="H292" s="177" t="str">
        <f>IF('Frais réels'!H291="","",'Frais réels'!$H291)</f>
        <v/>
      </c>
      <c r="I292" s="117"/>
      <c r="J292" s="259" t="str">
        <f t="shared" si="21"/>
        <v/>
      </c>
      <c r="K292" s="264" t="str">
        <f t="shared" si="24"/>
        <v/>
      </c>
      <c r="L292" s="185" t="str">
        <f t="shared" si="20"/>
        <v/>
      </c>
      <c r="M292" s="266" t="str">
        <f t="shared" si="22"/>
        <v/>
      </c>
      <c r="N292" s="262" t="str">
        <f t="shared" si="23"/>
        <v/>
      </c>
      <c r="O292" s="119"/>
    </row>
    <row r="293" spans="1:15" ht="20.100000000000001" customHeight="1" x14ac:dyDescent="0.25">
      <c r="A293" s="162">
        <v>287</v>
      </c>
      <c r="B293" s="268" t="str">
        <f>IF('Frais réels'!B292="","",'Frais réels'!$B292)</f>
        <v/>
      </c>
      <c r="C293" s="268" t="str">
        <f>IF('Frais réels'!C292="","",'Frais réels'!$D292)</f>
        <v/>
      </c>
      <c r="D293" s="268" t="str">
        <f>IF('Frais réels'!D292="","",'Frais réels'!$D292)</f>
        <v/>
      </c>
      <c r="E293" s="158" t="str">
        <f>IF('Frais réels'!E292="","",'Frais réels'!$E292)</f>
        <v/>
      </c>
      <c r="F293" s="158" t="str">
        <f>IF('Frais réels'!F292="","",'Frais réels'!F292)</f>
        <v/>
      </c>
      <c r="G293" s="158" t="str">
        <f>IF('Frais réels'!G292="","",'Frais réels'!$G292)</f>
        <v/>
      </c>
      <c r="H293" s="177" t="str">
        <f>IF('Frais réels'!H292="","",'Frais réels'!$H292)</f>
        <v/>
      </c>
      <c r="I293" s="117"/>
      <c r="J293" s="259" t="str">
        <f t="shared" si="21"/>
        <v/>
      </c>
      <c r="K293" s="264" t="str">
        <f t="shared" si="24"/>
        <v/>
      </c>
      <c r="L293" s="185" t="str">
        <f t="shared" si="20"/>
        <v/>
      </c>
      <c r="M293" s="266" t="str">
        <f t="shared" si="22"/>
        <v/>
      </c>
      <c r="N293" s="262" t="str">
        <f t="shared" si="23"/>
        <v/>
      </c>
      <c r="O293" s="119"/>
    </row>
    <row r="294" spans="1:15" ht="20.100000000000001" customHeight="1" x14ac:dyDescent="0.25">
      <c r="A294" s="162">
        <v>288</v>
      </c>
      <c r="B294" s="268" t="str">
        <f>IF('Frais réels'!B293="","",'Frais réels'!$B293)</f>
        <v/>
      </c>
      <c r="C294" s="268" t="str">
        <f>IF('Frais réels'!C293="","",'Frais réels'!$D293)</f>
        <v/>
      </c>
      <c r="D294" s="268" t="str">
        <f>IF('Frais réels'!D293="","",'Frais réels'!$D293)</f>
        <v/>
      </c>
      <c r="E294" s="158" t="str">
        <f>IF('Frais réels'!E293="","",'Frais réels'!$E293)</f>
        <v/>
      </c>
      <c r="F294" s="158" t="str">
        <f>IF('Frais réels'!F293="","",'Frais réels'!F293)</f>
        <v/>
      </c>
      <c r="G294" s="158" t="str">
        <f>IF('Frais réels'!G293="","",'Frais réels'!$G293)</f>
        <v/>
      </c>
      <c r="H294" s="177" t="str">
        <f>IF('Frais réels'!H293="","",'Frais réels'!$H293)</f>
        <v/>
      </c>
      <c r="I294" s="117"/>
      <c r="J294" s="259" t="str">
        <f t="shared" si="21"/>
        <v/>
      </c>
      <c r="K294" s="264" t="str">
        <f t="shared" si="24"/>
        <v/>
      </c>
      <c r="L294" s="185" t="str">
        <f t="shared" si="20"/>
        <v/>
      </c>
      <c r="M294" s="266" t="str">
        <f t="shared" si="22"/>
        <v/>
      </c>
      <c r="N294" s="262" t="str">
        <f t="shared" si="23"/>
        <v/>
      </c>
      <c r="O294" s="119"/>
    </row>
    <row r="295" spans="1:15" ht="20.100000000000001" customHeight="1" x14ac:dyDescent="0.25">
      <c r="A295" s="162">
        <v>289</v>
      </c>
      <c r="B295" s="268" t="str">
        <f>IF('Frais réels'!B294="","",'Frais réels'!$B294)</f>
        <v/>
      </c>
      <c r="C295" s="268" t="str">
        <f>IF('Frais réels'!C294="","",'Frais réels'!$D294)</f>
        <v/>
      </c>
      <c r="D295" s="268" t="str">
        <f>IF('Frais réels'!D294="","",'Frais réels'!$D294)</f>
        <v/>
      </c>
      <c r="E295" s="158" t="str">
        <f>IF('Frais réels'!E294="","",'Frais réels'!$E294)</f>
        <v/>
      </c>
      <c r="F295" s="158" t="str">
        <f>IF('Frais réels'!F294="","",'Frais réels'!F294)</f>
        <v/>
      </c>
      <c r="G295" s="158" t="str">
        <f>IF('Frais réels'!G294="","",'Frais réels'!$G294)</f>
        <v/>
      </c>
      <c r="H295" s="177" t="str">
        <f>IF('Frais réels'!H294="","",'Frais réels'!$H294)</f>
        <v/>
      </c>
      <c r="I295" s="117"/>
      <c r="J295" s="259" t="str">
        <f t="shared" si="21"/>
        <v/>
      </c>
      <c r="K295" s="264" t="str">
        <f t="shared" si="24"/>
        <v/>
      </c>
      <c r="L295" s="185" t="str">
        <f t="shared" si="20"/>
        <v/>
      </c>
      <c r="M295" s="266" t="str">
        <f t="shared" si="22"/>
        <v/>
      </c>
      <c r="N295" s="262" t="str">
        <f t="shared" si="23"/>
        <v/>
      </c>
      <c r="O295" s="119"/>
    </row>
    <row r="296" spans="1:15" ht="20.100000000000001" customHeight="1" x14ac:dyDescent="0.25">
      <c r="A296" s="162">
        <v>290</v>
      </c>
      <c r="B296" s="268" t="str">
        <f>IF('Frais réels'!B295="","",'Frais réels'!$B295)</f>
        <v/>
      </c>
      <c r="C296" s="268" t="str">
        <f>IF('Frais réels'!C295="","",'Frais réels'!$D295)</f>
        <v/>
      </c>
      <c r="D296" s="268" t="str">
        <f>IF('Frais réels'!D295="","",'Frais réels'!$D295)</f>
        <v/>
      </c>
      <c r="E296" s="158" t="str">
        <f>IF('Frais réels'!E295="","",'Frais réels'!$E295)</f>
        <v/>
      </c>
      <c r="F296" s="158" t="str">
        <f>IF('Frais réels'!F295="","",'Frais réels'!F295)</f>
        <v/>
      </c>
      <c r="G296" s="158" t="str">
        <f>IF('Frais réels'!G295="","",'Frais réels'!$G295)</f>
        <v/>
      </c>
      <c r="H296" s="177" t="str">
        <f>IF('Frais réels'!H295="","",'Frais réels'!$H295)</f>
        <v/>
      </c>
      <c r="I296" s="117"/>
      <c r="J296" s="259" t="str">
        <f t="shared" si="21"/>
        <v/>
      </c>
      <c r="K296" s="264" t="str">
        <f t="shared" si="24"/>
        <v/>
      </c>
      <c r="L296" s="185" t="str">
        <f t="shared" si="20"/>
        <v/>
      </c>
      <c r="M296" s="266" t="str">
        <f t="shared" si="22"/>
        <v/>
      </c>
      <c r="N296" s="262" t="str">
        <f t="shared" si="23"/>
        <v/>
      </c>
      <c r="O296" s="119"/>
    </row>
    <row r="297" spans="1:15" ht="20.100000000000001" customHeight="1" x14ac:dyDescent="0.25">
      <c r="A297" s="162">
        <v>291</v>
      </c>
      <c r="B297" s="268" t="str">
        <f>IF('Frais réels'!B296="","",'Frais réels'!$B296)</f>
        <v/>
      </c>
      <c r="C297" s="268" t="str">
        <f>IF('Frais réels'!C296="","",'Frais réels'!$D296)</f>
        <v/>
      </c>
      <c r="D297" s="268" t="str">
        <f>IF('Frais réels'!D296="","",'Frais réels'!$D296)</f>
        <v/>
      </c>
      <c r="E297" s="158" t="str">
        <f>IF('Frais réels'!E296="","",'Frais réels'!$E296)</f>
        <v/>
      </c>
      <c r="F297" s="158" t="str">
        <f>IF('Frais réels'!F296="","",'Frais réels'!F296)</f>
        <v/>
      </c>
      <c r="G297" s="158" t="str">
        <f>IF('Frais réels'!G296="","",'Frais réels'!$G296)</f>
        <v/>
      </c>
      <c r="H297" s="177" t="str">
        <f>IF('Frais réels'!H296="","",'Frais réels'!$H296)</f>
        <v/>
      </c>
      <c r="I297" s="117"/>
      <c r="J297" s="259" t="str">
        <f t="shared" si="21"/>
        <v/>
      </c>
      <c r="K297" s="264" t="str">
        <f t="shared" si="24"/>
        <v/>
      </c>
      <c r="L297" s="185" t="str">
        <f t="shared" si="20"/>
        <v/>
      </c>
      <c r="M297" s="266" t="str">
        <f t="shared" si="22"/>
        <v/>
      </c>
      <c r="N297" s="262" t="str">
        <f t="shared" si="23"/>
        <v/>
      </c>
      <c r="O297" s="119"/>
    </row>
    <row r="298" spans="1:15" ht="20.100000000000001" customHeight="1" x14ac:dyDescent="0.25">
      <c r="A298" s="162">
        <v>292</v>
      </c>
      <c r="B298" s="268" t="str">
        <f>IF('Frais réels'!B297="","",'Frais réels'!$B297)</f>
        <v/>
      </c>
      <c r="C298" s="268" t="str">
        <f>IF('Frais réels'!C297="","",'Frais réels'!$D297)</f>
        <v/>
      </c>
      <c r="D298" s="268" t="str">
        <f>IF('Frais réels'!D297="","",'Frais réels'!$D297)</f>
        <v/>
      </c>
      <c r="E298" s="158" t="str">
        <f>IF('Frais réels'!E297="","",'Frais réels'!$E297)</f>
        <v/>
      </c>
      <c r="F298" s="158" t="str">
        <f>IF('Frais réels'!F297="","",'Frais réels'!F297)</f>
        <v/>
      </c>
      <c r="G298" s="158" t="str">
        <f>IF('Frais réels'!G297="","",'Frais réels'!$G297)</f>
        <v/>
      </c>
      <c r="H298" s="177" t="str">
        <f>IF('Frais réels'!H297="","",'Frais réels'!$H297)</f>
        <v/>
      </c>
      <c r="I298" s="117"/>
      <c r="J298" s="259" t="str">
        <f t="shared" si="21"/>
        <v/>
      </c>
      <c r="K298" s="264" t="str">
        <f t="shared" si="24"/>
        <v/>
      </c>
      <c r="L298" s="185" t="str">
        <f t="shared" si="20"/>
        <v/>
      </c>
      <c r="M298" s="266" t="str">
        <f t="shared" si="22"/>
        <v/>
      </c>
      <c r="N298" s="262" t="str">
        <f t="shared" si="23"/>
        <v/>
      </c>
      <c r="O298" s="119"/>
    </row>
    <row r="299" spans="1:15" ht="20.100000000000001" customHeight="1" x14ac:dyDescent="0.25">
      <c r="A299" s="162">
        <v>293</v>
      </c>
      <c r="B299" s="268" t="str">
        <f>IF('Frais réels'!B298="","",'Frais réels'!$B298)</f>
        <v/>
      </c>
      <c r="C299" s="268" t="str">
        <f>IF('Frais réels'!C298="","",'Frais réels'!$D298)</f>
        <v/>
      </c>
      <c r="D299" s="268" t="str">
        <f>IF('Frais réels'!D298="","",'Frais réels'!$D298)</f>
        <v/>
      </c>
      <c r="E299" s="158" t="str">
        <f>IF('Frais réels'!E298="","",'Frais réels'!$E298)</f>
        <v/>
      </c>
      <c r="F299" s="158" t="str">
        <f>IF('Frais réels'!F298="","",'Frais réels'!F298)</f>
        <v/>
      </c>
      <c r="G299" s="158" t="str">
        <f>IF('Frais réels'!G298="","",'Frais réels'!$G298)</f>
        <v/>
      </c>
      <c r="H299" s="177" t="str">
        <f>IF('Frais réels'!H298="","",'Frais réels'!$H298)</f>
        <v/>
      </c>
      <c r="I299" s="117"/>
      <c r="J299" s="259" t="str">
        <f t="shared" si="21"/>
        <v/>
      </c>
      <c r="K299" s="264" t="str">
        <f t="shared" si="24"/>
        <v/>
      </c>
      <c r="L299" s="185" t="str">
        <f t="shared" si="20"/>
        <v/>
      </c>
      <c r="M299" s="266" t="str">
        <f t="shared" si="22"/>
        <v/>
      </c>
      <c r="N299" s="262" t="str">
        <f t="shared" si="23"/>
        <v/>
      </c>
      <c r="O299" s="119"/>
    </row>
    <row r="300" spans="1:15" ht="20.100000000000001" customHeight="1" x14ac:dyDescent="0.25">
      <c r="A300" s="162">
        <v>294</v>
      </c>
      <c r="B300" s="268" t="str">
        <f>IF('Frais réels'!B299="","",'Frais réels'!$B299)</f>
        <v/>
      </c>
      <c r="C300" s="268" t="str">
        <f>IF('Frais réels'!C299="","",'Frais réels'!$D299)</f>
        <v/>
      </c>
      <c r="D300" s="268" t="str">
        <f>IF('Frais réels'!D299="","",'Frais réels'!$D299)</f>
        <v/>
      </c>
      <c r="E300" s="158" t="str">
        <f>IF('Frais réels'!E299="","",'Frais réels'!$E299)</f>
        <v/>
      </c>
      <c r="F300" s="158" t="str">
        <f>IF('Frais réels'!F299="","",'Frais réels'!F299)</f>
        <v/>
      </c>
      <c r="G300" s="158" t="str">
        <f>IF('Frais réels'!G299="","",'Frais réels'!$G299)</f>
        <v/>
      </c>
      <c r="H300" s="177" t="str">
        <f>IF('Frais réels'!H299="","",'Frais réels'!$H299)</f>
        <v/>
      </c>
      <c r="I300" s="117"/>
      <c r="J300" s="259" t="str">
        <f t="shared" si="21"/>
        <v/>
      </c>
      <c r="K300" s="264" t="str">
        <f t="shared" si="24"/>
        <v/>
      </c>
      <c r="L300" s="185" t="str">
        <f t="shared" si="20"/>
        <v/>
      </c>
      <c r="M300" s="266" t="str">
        <f t="shared" si="22"/>
        <v/>
      </c>
      <c r="N300" s="262" t="str">
        <f t="shared" si="23"/>
        <v/>
      </c>
      <c r="O300" s="119"/>
    </row>
    <row r="301" spans="1:15" ht="20.100000000000001" customHeight="1" x14ac:dyDescent="0.25">
      <c r="A301" s="162">
        <v>295</v>
      </c>
      <c r="B301" s="268" t="str">
        <f>IF('Frais réels'!B300="","",'Frais réels'!$B300)</f>
        <v/>
      </c>
      <c r="C301" s="268" t="str">
        <f>IF('Frais réels'!C300="","",'Frais réels'!$D300)</f>
        <v/>
      </c>
      <c r="D301" s="268" t="str">
        <f>IF('Frais réels'!D300="","",'Frais réels'!$D300)</f>
        <v/>
      </c>
      <c r="E301" s="158" t="str">
        <f>IF('Frais réels'!E300="","",'Frais réels'!$E300)</f>
        <v/>
      </c>
      <c r="F301" s="158" t="str">
        <f>IF('Frais réels'!F300="","",'Frais réels'!F300)</f>
        <v/>
      </c>
      <c r="G301" s="158" t="str">
        <f>IF('Frais réels'!G300="","",'Frais réels'!$G300)</f>
        <v/>
      </c>
      <c r="H301" s="177" t="str">
        <f>IF('Frais réels'!H300="","",'Frais réels'!$H300)</f>
        <v/>
      </c>
      <c r="I301" s="117"/>
      <c r="J301" s="259" t="str">
        <f t="shared" si="21"/>
        <v/>
      </c>
      <c r="K301" s="264" t="str">
        <f t="shared" si="24"/>
        <v/>
      </c>
      <c r="L301" s="185" t="str">
        <f t="shared" si="20"/>
        <v/>
      </c>
      <c r="M301" s="266" t="str">
        <f t="shared" si="22"/>
        <v/>
      </c>
      <c r="N301" s="262" t="str">
        <f t="shared" si="23"/>
        <v/>
      </c>
      <c r="O301" s="119"/>
    </row>
    <row r="302" spans="1:15" ht="20.100000000000001" customHeight="1" x14ac:dyDescent="0.25">
      <c r="A302" s="162">
        <v>296</v>
      </c>
      <c r="B302" s="268" t="str">
        <f>IF('Frais réels'!B301="","",'Frais réels'!$B301)</f>
        <v/>
      </c>
      <c r="C302" s="268" t="str">
        <f>IF('Frais réels'!C301="","",'Frais réels'!$D301)</f>
        <v/>
      </c>
      <c r="D302" s="268" t="str">
        <f>IF('Frais réels'!D301="","",'Frais réels'!$D301)</f>
        <v/>
      </c>
      <c r="E302" s="158" t="str">
        <f>IF('Frais réels'!E301="","",'Frais réels'!$E301)</f>
        <v/>
      </c>
      <c r="F302" s="158" t="str">
        <f>IF('Frais réels'!F301="","",'Frais réels'!F301)</f>
        <v/>
      </c>
      <c r="G302" s="158" t="str">
        <f>IF('Frais réels'!G301="","",'Frais réels'!$G301)</f>
        <v/>
      </c>
      <c r="H302" s="177" t="str">
        <f>IF('Frais réels'!H301="","",'Frais réels'!$H301)</f>
        <v/>
      </c>
      <c r="I302" s="117"/>
      <c r="J302" s="259" t="str">
        <f t="shared" si="21"/>
        <v/>
      </c>
      <c r="K302" s="264" t="str">
        <f t="shared" si="24"/>
        <v/>
      </c>
      <c r="L302" s="185" t="str">
        <f t="shared" si="20"/>
        <v/>
      </c>
      <c r="M302" s="266" t="str">
        <f t="shared" si="22"/>
        <v/>
      </c>
      <c r="N302" s="262" t="str">
        <f t="shared" si="23"/>
        <v/>
      </c>
      <c r="O302" s="119"/>
    </row>
    <row r="303" spans="1:15" ht="20.100000000000001" customHeight="1" x14ac:dyDescent="0.25">
      <c r="A303" s="162">
        <v>297</v>
      </c>
      <c r="B303" s="268" t="str">
        <f>IF('Frais réels'!B302="","",'Frais réels'!$B302)</f>
        <v/>
      </c>
      <c r="C303" s="268" t="str">
        <f>IF('Frais réels'!C302="","",'Frais réels'!$D302)</f>
        <v/>
      </c>
      <c r="D303" s="268" t="str">
        <f>IF('Frais réels'!D302="","",'Frais réels'!$D302)</f>
        <v/>
      </c>
      <c r="E303" s="158" t="str">
        <f>IF('Frais réels'!E302="","",'Frais réels'!$E302)</f>
        <v/>
      </c>
      <c r="F303" s="158" t="str">
        <f>IF('Frais réels'!F302="","",'Frais réels'!F302)</f>
        <v/>
      </c>
      <c r="G303" s="158" t="str">
        <f>IF('Frais réels'!G302="","",'Frais réels'!$G302)</f>
        <v/>
      </c>
      <c r="H303" s="177" t="str">
        <f>IF('Frais réels'!H302="","",'Frais réels'!$H302)</f>
        <v/>
      </c>
      <c r="I303" s="117"/>
      <c r="J303" s="259" t="str">
        <f t="shared" si="21"/>
        <v/>
      </c>
      <c r="K303" s="264" t="str">
        <f t="shared" si="24"/>
        <v/>
      </c>
      <c r="L303" s="185" t="str">
        <f t="shared" si="20"/>
        <v/>
      </c>
      <c r="M303" s="266" t="str">
        <f t="shared" si="22"/>
        <v/>
      </c>
      <c r="N303" s="262" t="str">
        <f t="shared" si="23"/>
        <v/>
      </c>
      <c r="O303" s="119"/>
    </row>
    <row r="304" spans="1:15" ht="20.100000000000001" customHeight="1" x14ac:dyDescent="0.25">
      <c r="A304" s="162">
        <v>298</v>
      </c>
      <c r="B304" s="268" t="str">
        <f>IF('Frais réels'!B303="","",'Frais réels'!$B303)</f>
        <v/>
      </c>
      <c r="C304" s="268" t="str">
        <f>IF('Frais réels'!C303="","",'Frais réels'!$D303)</f>
        <v/>
      </c>
      <c r="D304" s="268" t="str">
        <f>IF('Frais réels'!D303="","",'Frais réels'!$D303)</f>
        <v/>
      </c>
      <c r="E304" s="158" t="str">
        <f>IF('Frais réels'!E303="","",'Frais réels'!$E303)</f>
        <v/>
      </c>
      <c r="F304" s="158" t="str">
        <f>IF('Frais réels'!F303="","",'Frais réels'!F303)</f>
        <v/>
      </c>
      <c r="G304" s="158" t="str">
        <f>IF('Frais réels'!G303="","",'Frais réels'!$G303)</f>
        <v/>
      </c>
      <c r="H304" s="177" t="str">
        <f>IF('Frais réels'!H303="","",'Frais réels'!$H303)</f>
        <v/>
      </c>
      <c r="I304" s="117"/>
      <c r="J304" s="259" t="str">
        <f t="shared" si="21"/>
        <v/>
      </c>
      <c r="K304" s="264" t="str">
        <f t="shared" si="24"/>
        <v/>
      </c>
      <c r="L304" s="185" t="str">
        <f t="shared" si="20"/>
        <v/>
      </c>
      <c r="M304" s="266" t="str">
        <f t="shared" si="22"/>
        <v/>
      </c>
      <c r="N304" s="262" t="str">
        <f t="shared" si="23"/>
        <v/>
      </c>
      <c r="O304" s="119"/>
    </row>
    <row r="305" spans="1:15" ht="20.100000000000001" customHeight="1" x14ac:dyDescent="0.25">
      <c r="A305" s="162">
        <v>299</v>
      </c>
      <c r="B305" s="268" t="str">
        <f>IF('Frais réels'!B304="","",'Frais réels'!$B304)</f>
        <v/>
      </c>
      <c r="C305" s="268" t="str">
        <f>IF('Frais réels'!C304="","",'Frais réels'!$D304)</f>
        <v/>
      </c>
      <c r="D305" s="268" t="str">
        <f>IF('Frais réels'!D304="","",'Frais réels'!$D304)</f>
        <v/>
      </c>
      <c r="E305" s="158" t="str">
        <f>IF('Frais réels'!E304="","",'Frais réels'!$E304)</f>
        <v/>
      </c>
      <c r="F305" s="158" t="str">
        <f>IF('Frais réels'!F304="","",'Frais réels'!F304)</f>
        <v/>
      </c>
      <c r="G305" s="158" t="str">
        <f>IF('Frais réels'!G304="","",'Frais réels'!$G304)</f>
        <v/>
      </c>
      <c r="H305" s="177" t="str">
        <f>IF('Frais réels'!H304="","",'Frais réels'!$H304)</f>
        <v/>
      </c>
      <c r="I305" s="117"/>
      <c r="J305" s="259" t="str">
        <f t="shared" si="21"/>
        <v/>
      </c>
      <c r="K305" s="264" t="str">
        <f t="shared" si="24"/>
        <v/>
      </c>
      <c r="L305" s="185" t="str">
        <f t="shared" si="20"/>
        <v/>
      </c>
      <c r="M305" s="266" t="str">
        <f t="shared" si="22"/>
        <v/>
      </c>
      <c r="N305" s="262" t="str">
        <f t="shared" si="23"/>
        <v/>
      </c>
      <c r="O305" s="119"/>
    </row>
    <row r="306" spans="1:15" ht="20.100000000000001" customHeight="1" x14ac:dyDescent="0.25">
      <c r="A306" s="162">
        <v>300</v>
      </c>
      <c r="B306" s="268" t="str">
        <f>IF('Frais réels'!B305="","",'Frais réels'!$B305)</f>
        <v/>
      </c>
      <c r="C306" s="268" t="str">
        <f>IF('Frais réels'!C305="","",'Frais réels'!$D305)</f>
        <v/>
      </c>
      <c r="D306" s="268" t="str">
        <f>IF('Frais réels'!D305="","",'Frais réels'!$D305)</f>
        <v/>
      </c>
      <c r="E306" s="158" t="str">
        <f>IF('Frais réels'!E305="","",'Frais réels'!$E305)</f>
        <v/>
      </c>
      <c r="F306" s="158" t="str">
        <f>IF('Frais réels'!F305="","",'Frais réels'!F305)</f>
        <v/>
      </c>
      <c r="G306" s="158" t="str">
        <f>IF('Frais réels'!G305="","",'Frais réels'!$G305)</f>
        <v/>
      </c>
      <c r="H306" s="177" t="str">
        <f>IF('Frais réels'!H305="","",'Frais réels'!$H305)</f>
        <v/>
      </c>
      <c r="I306" s="117"/>
      <c r="J306" s="259" t="str">
        <f t="shared" si="21"/>
        <v/>
      </c>
      <c r="K306" s="264" t="str">
        <f t="shared" si="24"/>
        <v/>
      </c>
      <c r="L306" s="185" t="str">
        <f t="shared" si="20"/>
        <v/>
      </c>
      <c r="M306" s="266" t="str">
        <f t="shared" si="22"/>
        <v/>
      </c>
      <c r="N306" s="262" t="str">
        <f t="shared" si="23"/>
        <v/>
      </c>
      <c r="O306" s="119"/>
    </row>
    <row r="307" spans="1:15" ht="20.100000000000001" customHeight="1" x14ac:dyDescent="0.25">
      <c r="A307" s="162">
        <v>301</v>
      </c>
      <c r="B307" s="268" t="str">
        <f>IF('Frais réels'!B306="","",'Frais réels'!$B306)</f>
        <v/>
      </c>
      <c r="C307" s="268" t="str">
        <f>IF('Frais réels'!C306="","",'Frais réels'!$D306)</f>
        <v/>
      </c>
      <c r="D307" s="268" t="str">
        <f>IF('Frais réels'!D306="","",'Frais réels'!$D306)</f>
        <v/>
      </c>
      <c r="E307" s="158" t="str">
        <f>IF('Frais réels'!E306="","",'Frais réels'!$E306)</f>
        <v/>
      </c>
      <c r="F307" s="158" t="str">
        <f>IF('Frais réels'!F306="","",'Frais réels'!F306)</f>
        <v/>
      </c>
      <c r="G307" s="158" t="str">
        <f>IF('Frais réels'!G306="","",'Frais réels'!$G306)</f>
        <v/>
      </c>
      <c r="H307" s="177" t="str">
        <f>IF('Frais réels'!H306="","",'Frais réels'!$H306)</f>
        <v/>
      </c>
      <c r="I307" s="117"/>
      <c r="J307" s="259" t="str">
        <f t="shared" si="21"/>
        <v/>
      </c>
      <c r="K307" s="264" t="str">
        <f t="shared" si="24"/>
        <v/>
      </c>
      <c r="L307" s="185" t="str">
        <f t="shared" si="20"/>
        <v/>
      </c>
      <c r="M307" s="266" t="str">
        <f t="shared" si="22"/>
        <v/>
      </c>
      <c r="N307" s="262" t="str">
        <f t="shared" si="23"/>
        <v/>
      </c>
      <c r="O307" s="119"/>
    </row>
    <row r="308" spans="1:15" ht="20.100000000000001" customHeight="1" x14ac:dyDescent="0.25">
      <c r="A308" s="162">
        <v>302</v>
      </c>
      <c r="B308" s="268" t="str">
        <f>IF('Frais réels'!B307="","",'Frais réels'!$B307)</f>
        <v/>
      </c>
      <c r="C308" s="268" t="str">
        <f>IF('Frais réels'!C307="","",'Frais réels'!$D307)</f>
        <v/>
      </c>
      <c r="D308" s="268" t="str">
        <f>IF('Frais réels'!D307="","",'Frais réels'!$D307)</f>
        <v/>
      </c>
      <c r="E308" s="158" t="str">
        <f>IF('Frais réels'!E307="","",'Frais réels'!$E307)</f>
        <v/>
      </c>
      <c r="F308" s="158" t="str">
        <f>IF('Frais réels'!F307="","",'Frais réels'!F307)</f>
        <v/>
      </c>
      <c r="G308" s="158" t="str">
        <f>IF('Frais réels'!G307="","",'Frais réels'!$G307)</f>
        <v/>
      </c>
      <c r="H308" s="177" t="str">
        <f>IF('Frais réels'!H307="","",'Frais réels'!$H307)</f>
        <v/>
      </c>
      <c r="I308" s="117"/>
      <c r="J308" s="259" t="str">
        <f t="shared" si="21"/>
        <v/>
      </c>
      <c r="K308" s="264" t="str">
        <f t="shared" si="24"/>
        <v/>
      </c>
      <c r="L308" s="185" t="str">
        <f t="shared" si="20"/>
        <v/>
      </c>
      <c r="M308" s="266" t="str">
        <f t="shared" si="22"/>
        <v/>
      </c>
      <c r="N308" s="262" t="str">
        <f t="shared" si="23"/>
        <v/>
      </c>
      <c r="O308" s="119"/>
    </row>
    <row r="309" spans="1:15" ht="20.100000000000001" customHeight="1" x14ac:dyDescent="0.25">
      <c r="A309" s="162">
        <v>303</v>
      </c>
      <c r="B309" s="268" t="str">
        <f>IF('Frais réels'!B308="","",'Frais réels'!$B308)</f>
        <v/>
      </c>
      <c r="C309" s="268" t="str">
        <f>IF('Frais réels'!C308="","",'Frais réels'!$D308)</f>
        <v/>
      </c>
      <c r="D309" s="268" t="str">
        <f>IF('Frais réels'!D308="","",'Frais réels'!$D308)</f>
        <v/>
      </c>
      <c r="E309" s="158" t="str">
        <f>IF('Frais réels'!E308="","",'Frais réels'!$E308)</f>
        <v/>
      </c>
      <c r="F309" s="158" t="str">
        <f>IF('Frais réels'!F308="","",'Frais réels'!F308)</f>
        <v/>
      </c>
      <c r="G309" s="158" t="str">
        <f>IF('Frais réels'!G308="","",'Frais réels'!$G308)</f>
        <v/>
      </c>
      <c r="H309" s="177" t="str">
        <f>IF('Frais réels'!H308="","",'Frais réels'!$H308)</f>
        <v/>
      </c>
      <c r="I309" s="117"/>
      <c r="J309" s="259" t="str">
        <f t="shared" si="21"/>
        <v/>
      </c>
      <c r="K309" s="264" t="str">
        <f t="shared" si="24"/>
        <v/>
      </c>
      <c r="L309" s="185" t="str">
        <f t="shared" si="20"/>
        <v/>
      </c>
      <c r="M309" s="266" t="str">
        <f t="shared" si="22"/>
        <v/>
      </c>
      <c r="N309" s="262" t="str">
        <f t="shared" si="23"/>
        <v/>
      </c>
      <c r="O309" s="119"/>
    </row>
    <row r="310" spans="1:15" ht="20.100000000000001" customHeight="1" x14ac:dyDescent="0.25">
      <c r="A310" s="162">
        <v>304</v>
      </c>
      <c r="B310" s="268" t="str">
        <f>IF('Frais réels'!B309="","",'Frais réels'!$B309)</f>
        <v/>
      </c>
      <c r="C310" s="268" t="str">
        <f>IF('Frais réels'!C309="","",'Frais réels'!$D309)</f>
        <v/>
      </c>
      <c r="D310" s="268" t="str">
        <f>IF('Frais réels'!D309="","",'Frais réels'!$D309)</f>
        <v/>
      </c>
      <c r="E310" s="158" t="str">
        <f>IF('Frais réels'!E309="","",'Frais réels'!$E309)</f>
        <v/>
      </c>
      <c r="F310" s="158" t="str">
        <f>IF('Frais réels'!F309="","",'Frais réels'!F309)</f>
        <v/>
      </c>
      <c r="G310" s="158" t="str">
        <f>IF('Frais réels'!G309="","",'Frais réels'!$G309)</f>
        <v/>
      </c>
      <c r="H310" s="177" t="str">
        <f>IF('Frais réels'!H309="","",'Frais réels'!$H309)</f>
        <v/>
      </c>
      <c r="I310" s="117"/>
      <c r="J310" s="259" t="str">
        <f t="shared" si="21"/>
        <v/>
      </c>
      <c r="K310" s="264" t="str">
        <f t="shared" si="24"/>
        <v/>
      </c>
      <c r="L310" s="185" t="str">
        <f t="shared" si="20"/>
        <v/>
      </c>
      <c r="M310" s="266" t="str">
        <f t="shared" si="22"/>
        <v/>
      </c>
      <c r="N310" s="262" t="str">
        <f t="shared" si="23"/>
        <v/>
      </c>
      <c r="O310" s="119"/>
    </row>
    <row r="311" spans="1:15" ht="20.100000000000001" customHeight="1" x14ac:dyDescent="0.25">
      <c r="A311" s="162">
        <v>305</v>
      </c>
      <c r="B311" s="268" t="str">
        <f>IF('Frais réels'!B310="","",'Frais réels'!$B310)</f>
        <v/>
      </c>
      <c r="C311" s="268" t="str">
        <f>IF('Frais réels'!C310="","",'Frais réels'!$D310)</f>
        <v/>
      </c>
      <c r="D311" s="268" t="str">
        <f>IF('Frais réels'!D310="","",'Frais réels'!$D310)</f>
        <v/>
      </c>
      <c r="E311" s="158" t="str">
        <f>IF('Frais réels'!E310="","",'Frais réels'!$E310)</f>
        <v/>
      </c>
      <c r="F311" s="158" t="str">
        <f>IF('Frais réels'!F310="","",'Frais réels'!F310)</f>
        <v/>
      </c>
      <c r="G311" s="158" t="str">
        <f>IF('Frais réels'!G310="","",'Frais réels'!$G310)</f>
        <v/>
      </c>
      <c r="H311" s="177" t="str">
        <f>IF('Frais réels'!H310="","",'Frais réels'!$H310)</f>
        <v/>
      </c>
      <c r="I311" s="117"/>
      <c r="J311" s="259" t="str">
        <f t="shared" si="21"/>
        <v/>
      </c>
      <c r="K311" s="264" t="str">
        <f t="shared" si="24"/>
        <v/>
      </c>
      <c r="L311" s="185" t="str">
        <f t="shared" si="20"/>
        <v/>
      </c>
      <c r="M311" s="266" t="str">
        <f t="shared" si="22"/>
        <v/>
      </c>
      <c r="N311" s="262" t="str">
        <f t="shared" si="23"/>
        <v/>
      </c>
      <c r="O311" s="119"/>
    </row>
    <row r="312" spans="1:15" ht="20.100000000000001" customHeight="1" x14ac:dyDescent="0.25">
      <c r="A312" s="162">
        <v>306</v>
      </c>
      <c r="B312" s="268" t="str">
        <f>IF('Frais réels'!B311="","",'Frais réels'!$B311)</f>
        <v/>
      </c>
      <c r="C312" s="268" t="str">
        <f>IF('Frais réels'!C311="","",'Frais réels'!$D311)</f>
        <v/>
      </c>
      <c r="D312" s="268" t="str">
        <f>IF('Frais réels'!D311="","",'Frais réels'!$D311)</f>
        <v/>
      </c>
      <c r="E312" s="158" t="str">
        <f>IF('Frais réels'!E311="","",'Frais réels'!$E311)</f>
        <v/>
      </c>
      <c r="F312" s="158" t="str">
        <f>IF('Frais réels'!F311="","",'Frais réels'!F311)</f>
        <v/>
      </c>
      <c r="G312" s="158" t="str">
        <f>IF('Frais réels'!G311="","",'Frais réels'!$G311)</f>
        <v/>
      </c>
      <c r="H312" s="177" t="str">
        <f>IF('Frais réels'!H311="","",'Frais réels'!$H311)</f>
        <v/>
      </c>
      <c r="I312" s="117"/>
      <c r="J312" s="259" t="str">
        <f t="shared" si="21"/>
        <v/>
      </c>
      <c r="K312" s="264" t="str">
        <f t="shared" si="24"/>
        <v/>
      </c>
      <c r="L312" s="185" t="str">
        <f t="shared" si="20"/>
        <v/>
      </c>
      <c r="M312" s="266" t="str">
        <f t="shared" si="22"/>
        <v/>
      </c>
      <c r="N312" s="262" t="str">
        <f t="shared" si="23"/>
        <v/>
      </c>
      <c r="O312" s="119"/>
    </row>
    <row r="313" spans="1:15" ht="20.100000000000001" customHeight="1" x14ac:dyDescent="0.25">
      <c r="A313" s="162">
        <v>307</v>
      </c>
      <c r="B313" s="268" t="str">
        <f>IF('Frais réels'!B312="","",'Frais réels'!$B312)</f>
        <v/>
      </c>
      <c r="C313" s="268" t="str">
        <f>IF('Frais réels'!C312="","",'Frais réels'!$D312)</f>
        <v/>
      </c>
      <c r="D313" s="268" t="str">
        <f>IF('Frais réels'!D312="","",'Frais réels'!$D312)</f>
        <v/>
      </c>
      <c r="E313" s="158" t="str">
        <f>IF('Frais réels'!E312="","",'Frais réels'!$E312)</f>
        <v/>
      </c>
      <c r="F313" s="158" t="str">
        <f>IF('Frais réels'!F312="","",'Frais réels'!F312)</f>
        <v/>
      </c>
      <c r="G313" s="158" t="str">
        <f>IF('Frais réels'!G312="","",'Frais réels'!$G312)</f>
        <v/>
      </c>
      <c r="H313" s="177" t="str">
        <f>IF('Frais réels'!H312="","",'Frais réels'!$H312)</f>
        <v/>
      </c>
      <c r="I313" s="117"/>
      <c r="J313" s="259" t="str">
        <f t="shared" si="21"/>
        <v/>
      </c>
      <c r="K313" s="264" t="str">
        <f t="shared" si="24"/>
        <v/>
      </c>
      <c r="L313" s="185" t="str">
        <f t="shared" si="20"/>
        <v/>
      </c>
      <c r="M313" s="266" t="str">
        <f t="shared" si="22"/>
        <v/>
      </c>
      <c r="N313" s="262" t="str">
        <f t="shared" si="23"/>
        <v/>
      </c>
      <c r="O313" s="119"/>
    </row>
    <row r="314" spans="1:15" ht="20.100000000000001" customHeight="1" x14ac:dyDescent="0.25">
      <c r="A314" s="162">
        <v>308</v>
      </c>
      <c r="B314" s="268" t="str">
        <f>IF('Frais réels'!B313="","",'Frais réels'!$B313)</f>
        <v/>
      </c>
      <c r="C314" s="268" t="str">
        <f>IF('Frais réels'!C313="","",'Frais réels'!$D313)</f>
        <v/>
      </c>
      <c r="D314" s="268" t="str">
        <f>IF('Frais réels'!D313="","",'Frais réels'!$D313)</f>
        <v/>
      </c>
      <c r="E314" s="158" t="str">
        <f>IF('Frais réels'!E313="","",'Frais réels'!$E313)</f>
        <v/>
      </c>
      <c r="F314" s="158" t="str">
        <f>IF('Frais réels'!F313="","",'Frais réels'!F313)</f>
        <v/>
      </c>
      <c r="G314" s="158" t="str">
        <f>IF('Frais réels'!G313="","",'Frais réels'!$G313)</f>
        <v/>
      </c>
      <c r="H314" s="177" t="str">
        <f>IF('Frais réels'!H313="","",'Frais réels'!$H313)</f>
        <v/>
      </c>
      <c r="I314" s="117"/>
      <c r="J314" s="259" t="str">
        <f t="shared" si="21"/>
        <v/>
      </c>
      <c r="K314" s="264" t="str">
        <f t="shared" si="24"/>
        <v/>
      </c>
      <c r="L314" s="185" t="str">
        <f t="shared" si="20"/>
        <v/>
      </c>
      <c r="M314" s="266" t="str">
        <f t="shared" si="22"/>
        <v/>
      </c>
      <c r="N314" s="262" t="str">
        <f t="shared" si="23"/>
        <v/>
      </c>
      <c r="O314" s="119"/>
    </row>
    <row r="315" spans="1:15" ht="20.100000000000001" customHeight="1" x14ac:dyDescent="0.25">
      <c r="A315" s="162">
        <v>309</v>
      </c>
      <c r="B315" s="268" t="str">
        <f>IF('Frais réels'!B314="","",'Frais réels'!$B314)</f>
        <v/>
      </c>
      <c r="C315" s="268" t="str">
        <f>IF('Frais réels'!C314="","",'Frais réels'!$D314)</f>
        <v/>
      </c>
      <c r="D315" s="268" t="str">
        <f>IF('Frais réels'!D314="","",'Frais réels'!$D314)</f>
        <v/>
      </c>
      <c r="E315" s="158" t="str">
        <f>IF('Frais réels'!E314="","",'Frais réels'!$E314)</f>
        <v/>
      </c>
      <c r="F315" s="158" t="str">
        <f>IF('Frais réels'!F314="","",'Frais réels'!F314)</f>
        <v/>
      </c>
      <c r="G315" s="158" t="str">
        <f>IF('Frais réels'!G314="","",'Frais réels'!$G314)</f>
        <v/>
      </c>
      <c r="H315" s="177" t="str">
        <f>IF('Frais réels'!H314="","",'Frais réels'!$H314)</f>
        <v/>
      </c>
      <c r="I315" s="117"/>
      <c r="J315" s="259" t="str">
        <f t="shared" si="21"/>
        <v/>
      </c>
      <c r="K315" s="264" t="str">
        <f t="shared" si="24"/>
        <v/>
      </c>
      <c r="L315" s="185" t="str">
        <f t="shared" si="20"/>
        <v/>
      </c>
      <c r="M315" s="266" t="str">
        <f t="shared" si="22"/>
        <v/>
      </c>
      <c r="N315" s="262" t="str">
        <f t="shared" si="23"/>
        <v/>
      </c>
      <c r="O315" s="119"/>
    </row>
    <row r="316" spans="1:15" ht="20.100000000000001" customHeight="1" x14ac:dyDescent="0.25">
      <c r="A316" s="162">
        <v>310</v>
      </c>
      <c r="B316" s="268" t="str">
        <f>IF('Frais réels'!B315="","",'Frais réels'!$B315)</f>
        <v/>
      </c>
      <c r="C316" s="268" t="str">
        <f>IF('Frais réels'!C315="","",'Frais réels'!$D315)</f>
        <v/>
      </c>
      <c r="D316" s="268" t="str">
        <f>IF('Frais réels'!D315="","",'Frais réels'!$D315)</f>
        <v/>
      </c>
      <c r="E316" s="158" t="str">
        <f>IF('Frais réels'!E315="","",'Frais réels'!$E315)</f>
        <v/>
      </c>
      <c r="F316" s="158" t="str">
        <f>IF('Frais réels'!F315="","",'Frais réels'!F315)</f>
        <v/>
      </c>
      <c r="G316" s="158" t="str">
        <f>IF('Frais réels'!G315="","",'Frais réels'!$G315)</f>
        <v/>
      </c>
      <c r="H316" s="177" t="str">
        <f>IF('Frais réels'!H315="","",'Frais réels'!$H315)</f>
        <v/>
      </c>
      <c r="I316" s="117"/>
      <c r="J316" s="259" t="str">
        <f t="shared" si="21"/>
        <v/>
      </c>
      <c r="K316" s="264" t="str">
        <f t="shared" si="24"/>
        <v/>
      </c>
      <c r="L316" s="185" t="str">
        <f t="shared" si="20"/>
        <v/>
      </c>
      <c r="M316" s="266" t="str">
        <f t="shared" si="22"/>
        <v/>
      </c>
      <c r="N316" s="262" t="str">
        <f t="shared" si="23"/>
        <v/>
      </c>
      <c r="O316" s="119"/>
    </row>
    <row r="317" spans="1:15" ht="20.100000000000001" customHeight="1" x14ac:dyDescent="0.25">
      <c r="A317" s="162">
        <v>311</v>
      </c>
      <c r="B317" s="268" t="str">
        <f>IF('Frais réels'!B316="","",'Frais réels'!$B316)</f>
        <v/>
      </c>
      <c r="C317" s="268" t="str">
        <f>IF('Frais réels'!C316="","",'Frais réels'!$D316)</f>
        <v/>
      </c>
      <c r="D317" s="268" t="str">
        <f>IF('Frais réels'!D316="","",'Frais réels'!$D316)</f>
        <v/>
      </c>
      <c r="E317" s="158" t="str">
        <f>IF('Frais réels'!E316="","",'Frais réels'!$E316)</f>
        <v/>
      </c>
      <c r="F317" s="158" t="str">
        <f>IF('Frais réels'!F316="","",'Frais réels'!F316)</f>
        <v/>
      </c>
      <c r="G317" s="158" t="str">
        <f>IF('Frais réels'!G316="","",'Frais réels'!$G316)</f>
        <v/>
      </c>
      <c r="H317" s="177" t="str">
        <f>IF('Frais réels'!H316="","",'Frais réels'!$H316)</f>
        <v/>
      </c>
      <c r="I317" s="117"/>
      <c r="J317" s="259" t="str">
        <f t="shared" si="21"/>
        <v/>
      </c>
      <c r="K317" s="264" t="str">
        <f t="shared" si="24"/>
        <v/>
      </c>
      <c r="L317" s="185" t="str">
        <f t="shared" si="20"/>
        <v/>
      </c>
      <c r="M317" s="266" t="str">
        <f t="shared" si="22"/>
        <v/>
      </c>
      <c r="N317" s="262" t="str">
        <f t="shared" si="23"/>
        <v/>
      </c>
      <c r="O317" s="119"/>
    </row>
    <row r="318" spans="1:15" ht="20.100000000000001" customHeight="1" x14ac:dyDescent="0.25">
      <c r="A318" s="162">
        <v>312</v>
      </c>
      <c r="B318" s="268" t="str">
        <f>IF('Frais réels'!B317="","",'Frais réels'!$B317)</f>
        <v/>
      </c>
      <c r="C318" s="268" t="str">
        <f>IF('Frais réels'!C317="","",'Frais réels'!$D317)</f>
        <v/>
      </c>
      <c r="D318" s="268" t="str">
        <f>IF('Frais réels'!D317="","",'Frais réels'!$D317)</f>
        <v/>
      </c>
      <c r="E318" s="158" t="str">
        <f>IF('Frais réels'!E317="","",'Frais réels'!$E317)</f>
        <v/>
      </c>
      <c r="F318" s="158" t="str">
        <f>IF('Frais réels'!F317="","",'Frais réels'!F317)</f>
        <v/>
      </c>
      <c r="G318" s="158" t="str">
        <f>IF('Frais réels'!G317="","",'Frais réels'!$G317)</f>
        <v/>
      </c>
      <c r="H318" s="177" t="str">
        <f>IF('Frais réels'!H317="","",'Frais réels'!$H317)</f>
        <v/>
      </c>
      <c r="I318" s="117"/>
      <c r="J318" s="259" t="str">
        <f t="shared" si="21"/>
        <v/>
      </c>
      <c r="K318" s="264" t="str">
        <f t="shared" si="24"/>
        <v/>
      </c>
      <c r="L318" s="185" t="str">
        <f t="shared" si="20"/>
        <v/>
      </c>
      <c r="M318" s="266" t="str">
        <f t="shared" si="22"/>
        <v/>
      </c>
      <c r="N318" s="262" t="str">
        <f t="shared" si="23"/>
        <v/>
      </c>
      <c r="O318" s="119"/>
    </row>
    <row r="319" spans="1:15" ht="20.100000000000001" customHeight="1" x14ac:dyDescent="0.25">
      <c r="A319" s="162">
        <v>313</v>
      </c>
      <c r="B319" s="268" t="str">
        <f>IF('Frais réels'!B318="","",'Frais réels'!$B318)</f>
        <v/>
      </c>
      <c r="C319" s="268" t="str">
        <f>IF('Frais réels'!C318="","",'Frais réels'!$D318)</f>
        <v/>
      </c>
      <c r="D319" s="268" t="str">
        <f>IF('Frais réels'!D318="","",'Frais réels'!$D318)</f>
        <v/>
      </c>
      <c r="E319" s="158" t="str">
        <f>IF('Frais réels'!E318="","",'Frais réels'!$E318)</f>
        <v/>
      </c>
      <c r="F319" s="158" t="str">
        <f>IF('Frais réels'!F318="","",'Frais réels'!F318)</f>
        <v/>
      </c>
      <c r="G319" s="158" t="str">
        <f>IF('Frais réels'!G318="","",'Frais réels'!$G318)</f>
        <v/>
      </c>
      <c r="H319" s="177" t="str">
        <f>IF('Frais réels'!H318="","",'Frais réels'!$H318)</f>
        <v/>
      </c>
      <c r="I319" s="117"/>
      <c r="J319" s="259" t="str">
        <f t="shared" si="21"/>
        <v/>
      </c>
      <c r="K319" s="264" t="str">
        <f t="shared" si="24"/>
        <v/>
      </c>
      <c r="L319" s="185" t="str">
        <f t="shared" si="20"/>
        <v/>
      </c>
      <c r="M319" s="266" t="str">
        <f t="shared" si="22"/>
        <v/>
      </c>
      <c r="N319" s="262" t="str">
        <f t="shared" si="23"/>
        <v/>
      </c>
      <c r="O319" s="119"/>
    </row>
    <row r="320" spans="1:15" ht="20.100000000000001" customHeight="1" x14ac:dyDescent="0.25">
      <c r="A320" s="162">
        <v>314</v>
      </c>
      <c r="B320" s="268" t="str">
        <f>IF('Frais réels'!B319="","",'Frais réels'!$B319)</f>
        <v/>
      </c>
      <c r="C320" s="268" t="str">
        <f>IF('Frais réels'!C319="","",'Frais réels'!$D319)</f>
        <v/>
      </c>
      <c r="D320" s="268" t="str">
        <f>IF('Frais réels'!D319="","",'Frais réels'!$D319)</f>
        <v/>
      </c>
      <c r="E320" s="158" t="str">
        <f>IF('Frais réels'!E319="","",'Frais réels'!$E319)</f>
        <v/>
      </c>
      <c r="F320" s="158" t="str">
        <f>IF('Frais réels'!F319="","",'Frais réels'!F319)</f>
        <v/>
      </c>
      <c r="G320" s="158" t="str">
        <f>IF('Frais réels'!G319="","",'Frais réels'!$G319)</f>
        <v/>
      </c>
      <c r="H320" s="177" t="str">
        <f>IF('Frais réels'!H319="","",'Frais réels'!$H319)</f>
        <v/>
      </c>
      <c r="I320" s="117"/>
      <c r="J320" s="259" t="str">
        <f t="shared" si="21"/>
        <v/>
      </c>
      <c r="K320" s="264" t="str">
        <f t="shared" si="24"/>
        <v/>
      </c>
      <c r="L320" s="185" t="str">
        <f t="shared" si="20"/>
        <v/>
      </c>
      <c r="M320" s="266" t="str">
        <f t="shared" si="22"/>
        <v/>
      </c>
      <c r="N320" s="262" t="str">
        <f t="shared" si="23"/>
        <v/>
      </c>
      <c r="O320" s="119"/>
    </row>
    <row r="321" spans="1:15" ht="20.100000000000001" customHeight="1" x14ac:dyDescent="0.25">
      <c r="A321" s="162">
        <v>315</v>
      </c>
      <c r="B321" s="268" t="str">
        <f>IF('Frais réels'!B320="","",'Frais réels'!$B320)</f>
        <v/>
      </c>
      <c r="C321" s="268" t="str">
        <f>IF('Frais réels'!C320="","",'Frais réels'!$D320)</f>
        <v/>
      </c>
      <c r="D321" s="268" t="str">
        <f>IF('Frais réels'!D320="","",'Frais réels'!$D320)</f>
        <v/>
      </c>
      <c r="E321" s="158" t="str">
        <f>IF('Frais réels'!E320="","",'Frais réels'!$E320)</f>
        <v/>
      </c>
      <c r="F321" s="158" t="str">
        <f>IF('Frais réels'!F320="","",'Frais réels'!F320)</f>
        <v/>
      </c>
      <c r="G321" s="158" t="str">
        <f>IF('Frais réels'!G320="","",'Frais réels'!$G320)</f>
        <v/>
      </c>
      <c r="H321" s="177" t="str">
        <f>IF('Frais réels'!H320="","",'Frais réels'!$H320)</f>
        <v/>
      </c>
      <c r="I321" s="117"/>
      <c r="J321" s="259" t="str">
        <f t="shared" si="21"/>
        <v/>
      </c>
      <c r="K321" s="264" t="str">
        <f t="shared" si="24"/>
        <v/>
      </c>
      <c r="L321" s="185" t="str">
        <f t="shared" si="20"/>
        <v/>
      </c>
      <c r="M321" s="266" t="str">
        <f t="shared" si="22"/>
        <v/>
      </c>
      <c r="N321" s="262" t="str">
        <f t="shared" si="23"/>
        <v/>
      </c>
      <c r="O321" s="119"/>
    </row>
    <row r="322" spans="1:15" ht="20.100000000000001" customHeight="1" x14ac:dyDescent="0.25">
      <c r="A322" s="162">
        <v>316</v>
      </c>
      <c r="B322" s="268" t="str">
        <f>IF('Frais réels'!B321="","",'Frais réels'!$B321)</f>
        <v/>
      </c>
      <c r="C322" s="268" t="str">
        <f>IF('Frais réels'!C321="","",'Frais réels'!$D321)</f>
        <v/>
      </c>
      <c r="D322" s="268" t="str">
        <f>IF('Frais réels'!D321="","",'Frais réels'!$D321)</f>
        <v/>
      </c>
      <c r="E322" s="158" t="str">
        <f>IF('Frais réels'!E321="","",'Frais réels'!$E321)</f>
        <v/>
      </c>
      <c r="F322" s="158" t="str">
        <f>IF('Frais réels'!F321="","",'Frais réels'!F321)</f>
        <v/>
      </c>
      <c r="G322" s="158" t="str">
        <f>IF('Frais réels'!G321="","",'Frais réels'!$G321)</f>
        <v/>
      </c>
      <c r="H322" s="177" t="str">
        <f>IF('Frais réels'!H321="","",'Frais réels'!$H321)</f>
        <v/>
      </c>
      <c r="I322" s="117"/>
      <c r="J322" s="259" t="str">
        <f t="shared" si="21"/>
        <v/>
      </c>
      <c r="K322" s="264" t="str">
        <f t="shared" si="24"/>
        <v/>
      </c>
      <c r="L322" s="185" t="str">
        <f t="shared" si="20"/>
        <v/>
      </c>
      <c r="M322" s="266" t="str">
        <f t="shared" si="22"/>
        <v/>
      </c>
      <c r="N322" s="262" t="str">
        <f t="shared" si="23"/>
        <v/>
      </c>
      <c r="O322" s="119"/>
    </row>
    <row r="323" spans="1:15" ht="20.100000000000001" customHeight="1" x14ac:dyDescent="0.25">
      <c r="A323" s="162">
        <v>317</v>
      </c>
      <c r="B323" s="268" t="str">
        <f>IF('Frais réels'!B322="","",'Frais réels'!$B322)</f>
        <v/>
      </c>
      <c r="C323" s="268" t="str">
        <f>IF('Frais réels'!C322="","",'Frais réels'!$D322)</f>
        <v/>
      </c>
      <c r="D323" s="268" t="str">
        <f>IF('Frais réels'!D322="","",'Frais réels'!$D322)</f>
        <v/>
      </c>
      <c r="E323" s="158" t="str">
        <f>IF('Frais réels'!E322="","",'Frais réels'!$E322)</f>
        <v/>
      </c>
      <c r="F323" s="158" t="str">
        <f>IF('Frais réels'!F322="","",'Frais réels'!F322)</f>
        <v/>
      </c>
      <c r="G323" s="158" t="str">
        <f>IF('Frais réels'!G322="","",'Frais réels'!$G322)</f>
        <v/>
      </c>
      <c r="H323" s="177" t="str">
        <f>IF('Frais réels'!H322="","",'Frais réels'!$H322)</f>
        <v/>
      </c>
      <c r="I323" s="117"/>
      <c r="J323" s="259" t="str">
        <f t="shared" si="21"/>
        <v/>
      </c>
      <c r="K323" s="264" t="str">
        <f t="shared" si="24"/>
        <v/>
      </c>
      <c r="L323" s="185" t="str">
        <f t="shared" si="20"/>
        <v/>
      </c>
      <c r="M323" s="266" t="str">
        <f t="shared" si="22"/>
        <v/>
      </c>
      <c r="N323" s="262" t="str">
        <f t="shared" si="23"/>
        <v/>
      </c>
      <c r="O323" s="119"/>
    </row>
    <row r="324" spans="1:15" ht="20.100000000000001" customHeight="1" x14ac:dyDescent="0.25">
      <c r="A324" s="162">
        <v>318</v>
      </c>
      <c r="B324" s="268" t="str">
        <f>IF('Frais réels'!B323="","",'Frais réels'!$B323)</f>
        <v/>
      </c>
      <c r="C324" s="268" t="str">
        <f>IF('Frais réels'!C323="","",'Frais réels'!$D323)</f>
        <v/>
      </c>
      <c r="D324" s="268" t="str">
        <f>IF('Frais réels'!D323="","",'Frais réels'!$D323)</f>
        <v/>
      </c>
      <c r="E324" s="158" t="str">
        <f>IF('Frais réels'!E323="","",'Frais réels'!$E323)</f>
        <v/>
      </c>
      <c r="F324" s="158" t="str">
        <f>IF('Frais réels'!F323="","",'Frais réels'!F323)</f>
        <v/>
      </c>
      <c r="G324" s="158" t="str">
        <f>IF('Frais réels'!G323="","",'Frais réels'!$G323)</f>
        <v/>
      </c>
      <c r="H324" s="177" t="str">
        <f>IF('Frais réels'!H323="","",'Frais réels'!$H323)</f>
        <v/>
      </c>
      <c r="I324" s="117"/>
      <c r="J324" s="259" t="str">
        <f t="shared" si="21"/>
        <v/>
      </c>
      <c r="K324" s="264" t="str">
        <f t="shared" si="24"/>
        <v/>
      </c>
      <c r="L324" s="185" t="str">
        <f t="shared" si="20"/>
        <v/>
      </c>
      <c r="M324" s="266" t="str">
        <f t="shared" si="22"/>
        <v/>
      </c>
      <c r="N324" s="262" t="str">
        <f t="shared" si="23"/>
        <v/>
      </c>
      <c r="O324" s="119"/>
    </row>
    <row r="325" spans="1:15" ht="20.100000000000001" customHeight="1" x14ac:dyDescent="0.25">
      <c r="A325" s="162">
        <v>319</v>
      </c>
      <c r="B325" s="268" t="str">
        <f>IF('Frais réels'!B324="","",'Frais réels'!$B324)</f>
        <v/>
      </c>
      <c r="C325" s="268" t="str">
        <f>IF('Frais réels'!C324="","",'Frais réels'!$D324)</f>
        <v/>
      </c>
      <c r="D325" s="268" t="str">
        <f>IF('Frais réels'!D324="","",'Frais réels'!$D324)</f>
        <v/>
      </c>
      <c r="E325" s="158" t="str">
        <f>IF('Frais réels'!E324="","",'Frais réels'!$E324)</f>
        <v/>
      </c>
      <c r="F325" s="158" t="str">
        <f>IF('Frais réels'!F324="","",'Frais réels'!F324)</f>
        <v/>
      </c>
      <c r="G325" s="158" t="str">
        <f>IF('Frais réels'!G324="","",'Frais réels'!$G324)</f>
        <v/>
      </c>
      <c r="H325" s="177" t="str">
        <f>IF('Frais réels'!H324="","",'Frais réels'!$H324)</f>
        <v/>
      </c>
      <c r="I325" s="117"/>
      <c r="J325" s="259" t="str">
        <f t="shared" si="21"/>
        <v/>
      </c>
      <c r="K325" s="264" t="str">
        <f t="shared" si="24"/>
        <v/>
      </c>
      <c r="L325" s="185" t="str">
        <f t="shared" si="20"/>
        <v/>
      </c>
      <c r="M325" s="266" t="str">
        <f t="shared" si="22"/>
        <v/>
      </c>
      <c r="N325" s="262" t="str">
        <f t="shared" si="23"/>
        <v/>
      </c>
      <c r="O325" s="119"/>
    </row>
    <row r="326" spans="1:15" ht="20.100000000000001" customHeight="1" x14ac:dyDescent="0.25">
      <c r="A326" s="162">
        <v>320</v>
      </c>
      <c r="B326" s="268" t="str">
        <f>IF('Frais réels'!B325="","",'Frais réels'!$B325)</f>
        <v/>
      </c>
      <c r="C326" s="268" t="str">
        <f>IF('Frais réels'!C325="","",'Frais réels'!$D325)</f>
        <v/>
      </c>
      <c r="D326" s="268" t="str">
        <f>IF('Frais réels'!D325="","",'Frais réels'!$D325)</f>
        <v/>
      </c>
      <c r="E326" s="158" t="str">
        <f>IF('Frais réels'!E325="","",'Frais réels'!$E325)</f>
        <v/>
      </c>
      <c r="F326" s="158" t="str">
        <f>IF('Frais réels'!F325="","",'Frais réels'!F325)</f>
        <v/>
      </c>
      <c r="G326" s="158" t="str">
        <f>IF('Frais réels'!G325="","",'Frais réels'!$G325)</f>
        <v/>
      </c>
      <c r="H326" s="177" t="str">
        <f>IF('Frais réels'!H325="","",'Frais réels'!$H325)</f>
        <v/>
      </c>
      <c r="I326" s="117"/>
      <c r="J326" s="259" t="str">
        <f t="shared" si="21"/>
        <v/>
      </c>
      <c r="K326" s="264" t="str">
        <f t="shared" si="24"/>
        <v/>
      </c>
      <c r="L326" s="185" t="str">
        <f t="shared" si="20"/>
        <v/>
      </c>
      <c r="M326" s="266" t="str">
        <f t="shared" si="22"/>
        <v/>
      </c>
      <c r="N326" s="262" t="str">
        <f t="shared" si="23"/>
        <v/>
      </c>
      <c r="O326" s="119"/>
    </row>
    <row r="327" spans="1:15" ht="20.100000000000001" customHeight="1" x14ac:dyDescent="0.25">
      <c r="A327" s="162">
        <v>321</v>
      </c>
      <c r="B327" s="268" t="str">
        <f>IF('Frais réels'!B326="","",'Frais réels'!$B326)</f>
        <v/>
      </c>
      <c r="C327" s="268" t="str">
        <f>IF('Frais réels'!C326="","",'Frais réels'!$D326)</f>
        <v/>
      </c>
      <c r="D327" s="268" t="str">
        <f>IF('Frais réels'!D326="","",'Frais réels'!$D326)</f>
        <v/>
      </c>
      <c r="E327" s="158" t="str">
        <f>IF('Frais réels'!E326="","",'Frais réels'!$E326)</f>
        <v/>
      </c>
      <c r="F327" s="158" t="str">
        <f>IF('Frais réels'!F326="","",'Frais réels'!F326)</f>
        <v/>
      </c>
      <c r="G327" s="158" t="str">
        <f>IF('Frais réels'!G326="","",'Frais réels'!$G326)</f>
        <v/>
      </c>
      <c r="H327" s="177" t="str">
        <f>IF('Frais réels'!H326="","",'Frais réels'!$H326)</f>
        <v/>
      </c>
      <c r="I327" s="117"/>
      <c r="J327" s="259" t="str">
        <f t="shared" si="21"/>
        <v/>
      </c>
      <c r="K327" s="264" t="str">
        <f t="shared" si="24"/>
        <v/>
      </c>
      <c r="L327" s="185" t="str">
        <f t="shared" ref="L327:L390" si="25">IF(G327="Aller - Retour Mayotte - Hexagone",IF(1900=0,"",1900),IF(G327="Aller - Retour Mayotte - La Réunion",IF(700=0,"",700),IF(G327="Aller - Retour Mayotte - Caraïbes",IF(2200=0,"",2200),IF(E327="Billets de train",IF(I327=0,"",""),IF(E327="","")))))</f>
        <v/>
      </c>
      <c r="M327" s="266" t="str">
        <f t="shared" si="22"/>
        <v/>
      </c>
      <c r="N327" s="262" t="str">
        <f t="shared" si="23"/>
        <v/>
      </c>
      <c r="O327" s="119"/>
    </row>
    <row r="328" spans="1:15" ht="20.100000000000001" customHeight="1" x14ac:dyDescent="0.25">
      <c r="A328" s="162">
        <v>322</v>
      </c>
      <c r="B328" s="268" t="str">
        <f>IF('Frais réels'!B327="","",'Frais réels'!$B327)</f>
        <v/>
      </c>
      <c r="C328" s="268" t="str">
        <f>IF('Frais réels'!C327="","",'Frais réels'!$D327)</f>
        <v/>
      </c>
      <c r="D328" s="268" t="str">
        <f>IF('Frais réels'!D327="","",'Frais réels'!$D327)</f>
        <v/>
      </c>
      <c r="E328" s="158" t="str">
        <f>IF('Frais réels'!E327="","",'Frais réels'!$E327)</f>
        <v/>
      </c>
      <c r="F328" s="158" t="str">
        <f>IF('Frais réels'!F327="","",'Frais réels'!F327)</f>
        <v/>
      </c>
      <c r="G328" s="158" t="str">
        <f>IF('Frais réels'!G327="","",'Frais réels'!$G327)</f>
        <v/>
      </c>
      <c r="H328" s="177" t="str">
        <f>IF('Frais réels'!H327="","",'Frais réels'!$H327)</f>
        <v/>
      </c>
      <c r="I328" s="117"/>
      <c r="J328" s="259" t="str">
        <f t="shared" ref="J328:J391" si="26">IF($H328="","",IF($I328&gt;$H328,"Le montant éligible ne peut etre supérieur au montant présenté",""))</f>
        <v/>
      </c>
      <c r="K328" s="264" t="str">
        <f t="shared" si="24"/>
        <v/>
      </c>
      <c r="L328" s="185" t="str">
        <f t="shared" si="25"/>
        <v/>
      </c>
      <c r="M328" s="266" t="str">
        <f t="shared" ref="M328:M391" si="27">IF(K328="", "", IF(MIN(K328,L328)=0, "", MIN(K328,L328)))</f>
        <v/>
      </c>
      <c r="N328" s="262" t="str">
        <f t="shared" ref="N328:N391" si="28">IF($M328 &gt; $K328, "Le montant éligible retenu ne peut pas être supérieur au montant raisonnable",IF($M328 &gt; $L328, "Le montant éligible retenu ne peut pas être supérieur au montant du plafond", ""))</f>
        <v/>
      </c>
      <c r="O328" s="119"/>
    </row>
    <row r="329" spans="1:15" ht="20.100000000000001" customHeight="1" x14ac:dyDescent="0.25">
      <c r="A329" s="162">
        <v>323</v>
      </c>
      <c r="B329" s="268" t="str">
        <f>IF('Frais réels'!B328="","",'Frais réels'!$B328)</f>
        <v/>
      </c>
      <c r="C329" s="268" t="str">
        <f>IF('Frais réels'!C328="","",'Frais réels'!$D328)</f>
        <v/>
      </c>
      <c r="D329" s="268" t="str">
        <f>IF('Frais réels'!D328="","",'Frais réels'!$D328)</f>
        <v/>
      </c>
      <c r="E329" s="158" t="str">
        <f>IF('Frais réels'!E328="","",'Frais réels'!$E328)</f>
        <v/>
      </c>
      <c r="F329" s="158" t="str">
        <f>IF('Frais réels'!F328="","",'Frais réels'!F328)</f>
        <v/>
      </c>
      <c r="G329" s="158" t="str">
        <f>IF('Frais réels'!G328="","",'Frais réels'!$G328)</f>
        <v/>
      </c>
      <c r="H329" s="177" t="str">
        <f>IF('Frais réels'!H328="","",'Frais réels'!$H328)</f>
        <v/>
      </c>
      <c r="I329" s="117"/>
      <c r="J329" s="259" t="str">
        <f t="shared" si="26"/>
        <v/>
      </c>
      <c r="K329" s="264" t="str">
        <f t="shared" ref="K329:K392" si="29">IF(OR(I329=0, ISBLANK(I329)), "", I329)</f>
        <v/>
      </c>
      <c r="L329" s="185" t="str">
        <f t="shared" si="25"/>
        <v/>
      </c>
      <c r="M329" s="266" t="str">
        <f t="shared" si="27"/>
        <v/>
      </c>
      <c r="N329" s="262" t="str">
        <f t="shared" si="28"/>
        <v/>
      </c>
      <c r="O329" s="119"/>
    </row>
    <row r="330" spans="1:15" ht="20.100000000000001" customHeight="1" x14ac:dyDescent="0.25">
      <c r="A330" s="162">
        <v>324</v>
      </c>
      <c r="B330" s="268" t="str">
        <f>IF('Frais réels'!B329="","",'Frais réels'!$B329)</f>
        <v/>
      </c>
      <c r="C330" s="268" t="str">
        <f>IF('Frais réels'!C329="","",'Frais réels'!$D329)</f>
        <v/>
      </c>
      <c r="D330" s="268" t="str">
        <f>IF('Frais réels'!D329="","",'Frais réels'!$D329)</f>
        <v/>
      </c>
      <c r="E330" s="158" t="str">
        <f>IF('Frais réels'!E329="","",'Frais réels'!$E329)</f>
        <v/>
      </c>
      <c r="F330" s="158" t="str">
        <f>IF('Frais réels'!F329="","",'Frais réels'!F329)</f>
        <v/>
      </c>
      <c r="G330" s="158" t="str">
        <f>IF('Frais réels'!G329="","",'Frais réels'!$G329)</f>
        <v/>
      </c>
      <c r="H330" s="177" t="str">
        <f>IF('Frais réels'!H329="","",'Frais réels'!$H329)</f>
        <v/>
      </c>
      <c r="I330" s="117"/>
      <c r="J330" s="259" t="str">
        <f t="shared" si="26"/>
        <v/>
      </c>
      <c r="K330" s="264" t="str">
        <f t="shared" si="29"/>
        <v/>
      </c>
      <c r="L330" s="185" t="str">
        <f t="shared" si="25"/>
        <v/>
      </c>
      <c r="M330" s="266" t="str">
        <f t="shared" si="27"/>
        <v/>
      </c>
      <c r="N330" s="262" t="str">
        <f t="shared" si="28"/>
        <v/>
      </c>
      <c r="O330" s="119"/>
    </row>
    <row r="331" spans="1:15" ht="20.100000000000001" customHeight="1" x14ac:dyDescent="0.25">
      <c r="A331" s="162">
        <v>325</v>
      </c>
      <c r="B331" s="268" t="str">
        <f>IF('Frais réels'!B330="","",'Frais réels'!$B330)</f>
        <v/>
      </c>
      <c r="C331" s="268" t="str">
        <f>IF('Frais réels'!C330="","",'Frais réels'!$D330)</f>
        <v/>
      </c>
      <c r="D331" s="268" t="str">
        <f>IF('Frais réels'!D330="","",'Frais réels'!$D330)</f>
        <v/>
      </c>
      <c r="E331" s="158" t="str">
        <f>IF('Frais réels'!E330="","",'Frais réels'!$E330)</f>
        <v/>
      </c>
      <c r="F331" s="158" t="str">
        <f>IF('Frais réels'!F330="","",'Frais réels'!F330)</f>
        <v/>
      </c>
      <c r="G331" s="158" t="str">
        <f>IF('Frais réels'!G330="","",'Frais réels'!$G330)</f>
        <v/>
      </c>
      <c r="H331" s="177" t="str">
        <f>IF('Frais réels'!H330="","",'Frais réels'!$H330)</f>
        <v/>
      </c>
      <c r="I331" s="117"/>
      <c r="J331" s="259" t="str">
        <f t="shared" si="26"/>
        <v/>
      </c>
      <c r="K331" s="264" t="str">
        <f t="shared" si="29"/>
        <v/>
      </c>
      <c r="L331" s="185" t="str">
        <f t="shared" si="25"/>
        <v/>
      </c>
      <c r="M331" s="266" t="str">
        <f t="shared" si="27"/>
        <v/>
      </c>
      <c r="N331" s="262" t="str">
        <f t="shared" si="28"/>
        <v/>
      </c>
      <c r="O331" s="119"/>
    </row>
    <row r="332" spans="1:15" ht="20.100000000000001" customHeight="1" x14ac:dyDescent="0.25">
      <c r="A332" s="162">
        <v>326</v>
      </c>
      <c r="B332" s="268" t="str">
        <f>IF('Frais réels'!B331="","",'Frais réels'!$B331)</f>
        <v/>
      </c>
      <c r="C332" s="268" t="str">
        <f>IF('Frais réels'!C331="","",'Frais réels'!$D331)</f>
        <v/>
      </c>
      <c r="D332" s="268" t="str">
        <f>IF('Frais réels'!D331="","",'Frais réels'!$D331)</f>
        <v/>
      </c>
      <c r="E332" s="158" t="str">
        <f>IF('Frais réels'!E331="","",'Frais réels'!$E331)</f>
        <v/>
      </c>
      <c r="F332" s="158" t="str">
        <f>IF('Frais réels'!F331="","",'Frais réels'!F331)</f>
        <v/>
      </c>
      <c r="G332" s="158" t="str">
        <f>IF('Frais réels'!G331="","",'Frais réels'!$G331)</f>
        <v/>
      </c>
      <c r="H332" s="177" t="str">
        <f>IF('Frais réels'!H331="","",'Frais réels'!$H331)</f>
        <v/>
      </c>
      <c r="I332" s="117"/>
      <c r="J332" s="259" t="str">
        <f t="shared" si="26"/>
        <v/>
      </c>
      <c r="K332" s="264" t="str">
        <f t="shared" si="29"/>
        <v/>
      </c>
      <c r="L332" s="185" t="str">
        <f t="shared" si="25"/>
        <v/>
      </c>
      <c r="M332" s="266" t="str">
        <f t="shared" si="27"/>
        <v/>
      </c>
      <c r="N332" s="262" t="str">
        <f t="shared" si="28"/>
        <v/>
      </c>
      <c r="O332" s="119"/>
    </row>
    <row r="333" spans="1:15" ht="20.100000000000001" customHeight="1" x14ac:dyDescent="0.25">
      <c r="A333" s="162">
        <v>327</v>
      </c>
      <c r="B333" s="268" t="str">
        <f>IF('Frais réels'!B332="","",'Frais réels'!$B332)</f>
        <v/>
      </c>
      <c r="C333" s="268" t="str">
        <f>IF('Frais réels'!C332="","",'Frais réels'!$D332)</f>
        <v/>
      </c>
      <c r="D333" s="268" t="str">
        <f>IF('Frais réels'!D332="","",'Frais réels'!$D332)</f>
        <v/>
      </c>
      <c r="E333" s="158" t="str">
        <f>IF('Frais réels'!E332="","",'Frais réels'!$E332)</f>
        <v/>
      </c>
      <c r="F333" s="158" t="str">
        <f>IF('Frais réels'!F332="","",'Frais réels'!F332)</f>
        <v/>
      </c>
      <c r="G333" s="158" t="str">
        <f>IF('Frais réels'!G332="","",'Frais réels'!$G332)</f>
        <v/>
      </c>
      <c r="H333" s="177" t="str">
        <f>IF('Frais réels'!H332="","",'Frais réels'!$H332)</f>
        <v/>
      </c>
      <c r="I333" s="117"/>
      <c r="J333" s="259" t="str">
        <f t="shared" si="26"/>
        <v/>
      </c>
      <c r="K333" s="264" t="str">
        <f t="shared" si="29"/>
        <v/>
      </c>
      <c r="L333" s="185" t="str">
        <f t="shared" si="25"/>
        <v/>
      </c>
      <c r="M333" s="266" t="str">
        <f t="shared" si="27"/>
        <v/>
      </c>
      <c r="N333" s="262" t="str">
        <f t="shared" si="28"/>
        <v/>
      </c>
      <c r="O333" s="119"/>
    </row>
    <row r="334" spans="1:15" ht="20.100000000000001" customHeight="1" x14ac:dyDescent="0.25">
      <c r="A334" s="162">
        <v>328</v>
      </c>
      <c r="B334" s="268" t="str">
        <f>IF('Frais réels'!B333="","",'Frais réels'!$B333)</f>
        <v/>
      </c>
      <c r="C334" s="268" t="str">
        <f>IF('Frais réels'!C333="","",'Frais réels'!$D333)</f>
        <v/>
      </c>
      <c r="D334" s="268" t="str">
        <f>IF('Frais réels'!D333="","",'Frais réels'!$D333)</f>
        <v/>
      </c>
      <c r="E334" s="158" t="str">
        <f>IF('Frais réels'!E333="","",'Frais réels'!$E333)</f>
        <v/>
      </c>
      <c r="F334" s="158" t="str">
        <f>IF('Frais réels'!F333="","",'Frais réels'!F333)</f>
        <v/>
      </c>
      <c r="G334" s="158" t="str">
        <f>IF('Frais réels'!G333="","",'Frais réels'!$G333)</f>
        <v/>
      </c>
      <c r="H334" s="177" t="str">
        <f>IF('Frais réels'!H333="","",'Frais réels'!$H333)</f>
        <v/>
      </c>
      <c r="I334" s="117"/>
      <c r="J334" s="259" t="str">
        <f t="shared" si="26"/>
        <v/>
      </c>
      <c r="K334" s="264" t="str">
        <f t="shared" si="29"/>
        <v/>
      </c>
      <c r="L334" s="185" t="str">
        <f t="shared" si="25"/>
        <v/>
      </c>
      <c r="M334" s="266" t="str">
        <f t="shared" si="27"/>
        <v/>
      </c>
      <c r="N334" s="262" t="str">
        <f t="shared" si="28"/>
        <v/>
      </c>
      <c r="O334" s="119"/>
    </row>
    <row r="335" spans="1:15" ht="20.100000000000001" customHeight="1" x14ac:dyDescent="0.25">
      <c r="A335" s="162">
        <v>329</v>
      </c>
      <c r="B335" s="268" t="str">
        <f>IF('Frais réels'!B334="","",'Frais réels'!$B334)</f>
        <v/>
      </c>
      <c r="C335" s="268" t="str">
        <f>IF('Frais réels'!C334="","",'Frais réels'!$D334)</f>
        <v/>
      </c>
      <c r="D335" s="268" t="str">
        <f>IF('Frais réels'!D334="","",'Frais réels'!$D334)</f>
        <v/>
      </c>
      <c r="E335" s="158" t="str">
        <f>IF('Frais réels'!E334="","",'Frais réels'!$E334)</f>
        <v/>
      </c>
      <c r="F335" s="158" t="str">
        <f>IF('Frais réels'!F334="","",'Frais réels'!F334)</f>
        <v/>
      </c>
      <c r="G335" s="158" t="str">
        <f>IF('Frais réels'!G334="","",'Frais réels'!$G334)</f>
        <v/>
      </c>
      <c r="H335" s="177" t="str">
        <f>IF('Frais réels'!H334="","",'Frais réels'!$H334)</f>
        <v/>
      </c>
      <c r="I335" s="117"/>
      <c r="J335" s="259" t="str">
        <f t="shared" si="26"/>
        <v/>
      </c>
      <c r="K335" s="264" t="str">
        <f t="shared" si="29"/>
        <v/>
      </c>
      <c r="L335" s="185" t="str">
        <f t="shared" si="25"/>
        <v/>
      </c>
      <c r="M335" s="266" t="str">
        <f t="shared" si="27"/>
        <v/>
      </c>
      <c r="N335" s="262" t="str">
        <f t="shared" si="28"/>
        <v/>
      </c>
      <c r="O335" s="119"/>
    </row>
    <row r="336" spans="1:15" ht="20.100000000000001" customHeight="1" x14ac:dyDescent="0.25">
      <c r="A336" s="162">
        <v>330</v>
      </c>
      <c r="B336" s="268" t="str">
        <f>IF('Frais réels'!B335="","",'Frais réels'!$B335)</f>
        <v/>
      </c>
      <c r="C336" s="268" t="str">
        <f>IF('Frais réels'!C335="","",'Frais réels'!$D335)</f>
        <v/>
      </c>
      <c r="D336" s="268" t="str">
        <f>IF('Frais réels'!D335="","",'Frais réels'!$D335)</f>
        <v/>
      </c>
      <c r="E336" s="158" t="str">
        <f>IF('Frais réels'!E335="","",'Frais réels'!$E335)</f>
        <v/>
      </c>
      <c r="F336" s="158" t="str">
        <f>IF('Frais réels'!F335="","",'Frais réels'!F335)</f>
        <v/>
      </c>
      <c r="G336" s="158" t="str">
        <f>IF('Frais réels'!G335="","",'Frais réels'!$G335)</f>
        <v/>
      </c>
      <c r="H336" s="177" t="str">
        <f>IF('Frais réels'!H335="","",'Frais réels'!$H335)</f>
        <v/>
      </c>
      <c r="I336" s="117"/>
      <c r="J336" s="259" t="str">
        <f t="shared" si="26"/>
        <v/>
      </c>
      <c r="K336" s="264" t="str">
        <f t="shared" si="29"/>
        <v/>
      </c>
      <c r="L336" s="185" t="str">
        <f t="shared" si="25"/>
        <v/>
      </c>
      <c r="M336" s="266" t="str">
        <f t="shared" si="27"/>
        <v/>
      </c>
      <c r="N336" s="262" t="str">
        <f t="shared" si="28"/>
        <v/>
      </c>
      <c r="O336" s="119"/>
    </row>
    <row r="337" spans="1:15" ht="20.100000000000001" customHeight="1" x14ac:dyDescent="0.25">
      <c r="A337" s="162">
        <v>331</v>
      </c>
      <c r="B337" s="268" t="str">
        <f>IF('Frais réels'!B336="","",'Frais réels'!$B336)</f>
        <v/>
      </c>
      <c r="C337" s="268" t="str">
        <f>IF('Frais réels'!C336="","",'Frais réels'!$D336)</f>
        <v/>
      </c>
      <c r="D337" s="268" t="str">
        <f>IF('Frais réels'!D336="","",'Frais réels'!$D336)</f>
        <v/>
      </c>
      <c r="E337" s="158" t="str">
        <f>IF('Frais réels'!E336="","",'Frais réels'!$E336)</f>
        <v/>
      </c>
      <c r="F337" s="158" t="str">
        <f>IF('Frais réels'!F336="","",'Frais réels'!F336)</f>
        <v/>
      </c>
      <c r="G337" s="158" t="str">
        <f>IF('Frais réels'!G336="","",'Frais réels'!$G336)</f>
        <v/>
      </c>
      <c r="H337" s="177" t="str">
        <f>IF('Frais réels'!H336="","",'Frais réels'!$H336)</f>
        <v/>
      </c>
      <c r="I337" s="117"/>
      <c r="J337" s="259" t="str">
        <f t="shared" si="26"/>
        <v/>
      </c>
      <c r="K337" s="264" t="str">
        <f t="shared" si="29"/>
        <v/>
      </c>
      <c r="L337" s="185" t="str">
        <f t="shared" si="25"/>
        <v/>
      </c>
      <c r="M337" s="266" t="str">
        <f t="shared" si="27"/>
        <v/>
      </c>
      <c r="N337" s="262" t="str">
        <f t="shared" si="28"/>
        <v/>
      </c>
      <c r="O337" s="119"/>
    </row>
    <row r="338" spans="1:15" ht="20.100000000000001" customHeight="1" x14ac:dyDescent="0.25">
      <c r="A338" s="162">
        <v>332</v>
      </c>
      <c r="B338" s="268" t="str">
        <f>IF('Frais réels'!B337="","",'Frais réels'!$B337)</f>
        <v/>
      </c>
      <c r="C338" s="268" t="str">
        <f>IF('Frais réels'!C337="","",'Frais réels'!$D337)</f>
        <v/>
      </c>
      <c r="D338" s="268" t="str">
        <f>IF('Frais réels'!D337="","",'Frais réels'!$D337)</f>
        <v/>
      </c>
      <c r="E338" s="158" t="str">
        <f>IF('Frais réels'!E337="","",'Frais réels'!$E337)</f>
        <v/>
      </c>
      <c r="F338" s="158" t="str">
        <f>IF('Frais réels'!F337="","",'Frais réels'!F337)</f>
        <v/>
      </c>
      <c r="G338" s="158" t="str">
        <f>IF('Frais réels'!G337="","",'Frais réels'!$G337)</f>
        <v/>
      </c>
      <c r="H338" s="177" t="str">
        <f>IF('Frais réels'!H337="","",'Frais réels'!$H337)</f>
        <v/>
      </c>
      <c r="I338" s="117"/>
      <c r="J338" s="259" t="str">
        <f t="shared" si="26"/>
        <v/>
      </c>
      <c r="K338" s="264" t="str">
        <f t="shared" si="29"/>
        <v/>
      </c>
      <c r="L338" s="185" t="str">
        <f t="shared" si="25"/>
        <v/>
      </c>
      <c r="M338" s="266" t="str">
        <f t="shared" si="27"/>
        <v/>
      </c>
      <c r="N338" s="262" t="str">
        <f t="shared" si="28"/>
        <v/>
      </c>
      <c r="O338" s="119"/>
    </row>
    <row r="339" spans="1:15" ht="20.100000000000001" customHeight="1" x14ac:dyDescent="0.25">
      <c r="A339" s="162">
        <v>333</v>
      </c>
      <c r="B339" s="268" t="str">
        <f>IF('Frais réels'!B338="","",'Frais réels'!$B338)</f>
        <v/>
      </c>
      <c r="C339" s="268" t="str">
        <f>IF('Frais réels'!C338="","",'Frais réels'!$D338)</f>
        <v/>
      </c>
      <c r="D339" s="268" t="str">
        <f>IF('Frais réels'!D338="","",'Frais réels'!$D338)</f>
        <v/>
      </c>
      <c r="E339" s="158" t="str">
        <f>IF('Frais réels'!E338="","",'Frais réels'!$E338)</f>
        <v/>
      </c>
      <c r="F339" s="158" t="str">
        <f>IF('Frais réels'!F338="","",'Frais réels'!F338)</f>
        <v/>
      </c>
      <c r="G339" s="158" t="str">
        <f>IF('Frais réels'!G338="","",'Frais réels'!$G338)</f>
        <v/>
      </c>
      <c r="H339" s="177" t="str">
        <f>IF('Frais réels'!H338="","",'Frais réels'!$H338)</f>
        <v/>
      </c>
      <c r="I339" s="117"/>
      <c r="J339" s="259" t="str">
        <f t="shared" si="26"/>
        <v/>
      </c>
      <c r="K339" s="264" t="str">
        <f t="shared" si="29"/>
        <v/>
      </c>
      <c r="L339" s="185" t="str">
        <f t="shared" si="25"/>
        <v/>
      </c>
      <c r="M339" s="266" t="str">
        <f t="shared" si="27"/>
        <v/>
      </c>
      <c r="N339" s="262" t="str">
        <f t="shared" si="28"/>
        <v/>
      </c>
      <c r="O339" s="119"/>
    </row>
    <row r="340" spans="1:15" ht="20.100000000000001" customHeight="1" x14ac:dyDescent="0.25">
      <c r="A340" s="162">
        <v>334</v>
      </c>
      <c r="B340" s="268" t="str">
        <f>IF('Frais réels'!B339="","",'Frais réels'!$B339)</f>
        <v/>
      </c>
      <c r="C340" s="268" t="str">
        <f>IF('Frais réels'!C339="","",'Frais réels'!$D339)</f>
        <v/>
      </c>
      <c r="D340" s="268" t="str">
        <f>IF('Frais réels'!D339="","",'Frais réels'!$D339)</f>
        <v/>
      </c>
      <c r="E340" s="158" t="str">
        <f>IF('Frais réels'!E339="","",'Frais réels'!$E339)</f>
        <v/>
      </c>
      <c r="F340" s="158" t="str">
        <f>IF('Frais réels'!F339="","",'Frais réels'!F339)</f>
        <v/>
      </c>
      <c r="G340" s="158" t="str">
        <f>IF('Frais réels'!G339="","",'Frais réels'!$G339)</f>
        <v/>
      </c>
      <c r="H340" s="177" t="str">
        <f>IF('Frais réels'!H339="","",'Frais réels'!$H339)</f>
        <v/>
      </c>
      <c r="I340" s="117"/>
      <c r="J340" s="259" t="str">
        <f t="shared" si="26"/>
        <v/>
      </c>
      <c r="K340" s="264" t="str">
        <f t="shared" si="29"/>
        <v/>
      </c>
      <c r="L340" s="185" t="str">
        <f t="shared" si="25"/>
        <v/>
      </c>
      <c r="M340" s="266" t="str">
        <f t="shared" si="27"/>
        <v/>
      </c>
      <c r="N340" s="262" t="str">
        <f t="shared" si="28"/>
        <v/>
      </c>
      <c r="O340" s="119"/>
    </row>
    <row r="341" spans="1:15" ht="20.100000000000001" customHeight="1" x14ac:dyDescent="0.25">
      <c r="A341" s="162">
        <v>335</v>
      </c>
      <c r="B341" s="268" t="str">
        <f>IF('Frais réels'!B340="","",'Frais réels'!$B340)</f>
        <v/>
      </c>
      <c r="C341" s="268" t="str">
        <f>IF('Frais réels'!C340="","",'Frais réels'!$D340)</f>
        <v/>
      </c>
      <c r="D341" s="268" t="str">
        <f>IF('Frais réels'!D340="","",'Frais réels'!$D340)</f>
        <v/>
      </c>
      <c r="E341" s="158" t="str">
        <f>IF('Frais réels'!E340="","",'Frais réels'!$E340)</f>
        <v/>
      </c>
      <c r="F341" s="158" t="str">
        <f>IF('Frais réels'!F340="","",'Frais réels'!F340)</f>
        <v/>
      </c>
      <c r="G341" s="158" t="str">
        <f>IF('Frais réels'!G340="","",'Frais réels'!$G340)</f>
        <v/>
      </c>
      <c r="H341" s="177" t="str">
        <f>IF('Frais réels'!H340="","",'Frais réels'!$H340)</f>
        <v/>
      </c>
      <c r="I341" s="117"/>
      <c r="J341" s="259" t="str">
        <f t="shared" si="26"/>
        <v/>
      </c>
      <c r="K341" s="264" t="str">
        <f t="shared" si="29"/>
        <v/>
      </c>
      <c r="L341" s="185" t="str">
        <f t="shared" si="25"/>
        <v/>
      </c>
      <c r="M341" s="266" t="str">
        <f t="shared" si="27"/>
        <v/>
      </c>
      <c r="N341" s="262" t="str">
        <f t="shared" si="28"/>
        <v/>
      </c>
      <c r="O341" s="119"/>
    </row>
    <row r="342" spans="1:15" ht="20.100000000000001" customHeight="1" x14ac:dyDescent="0.25">
      <c r="A342" s="162">
        <v>336</v>
      </c>
      <c r="B342" s="268" t="str">
        <f>IF('Frais réels'!B341="","",'Frais réels'!$B341)</f>
        <v/>
      </c>
      <c r="C342" s="268" t="str">
        <f>IF('Frais réels'!C341="","",'Frais réels'!$D341)</f>
        <v/>
      </c>
      <c r="D342" s="268" t="str">
        <f>IF('Frais réels'!D341="","",'Frais réels'!$D341)</f>
        <v/>
      </c>
      <c r="E342" s="158" t="str">
        <f>IF('Frais réels'!E341="","",'Frais réels'!$E341)</f>
        <v/>
      </c>
      <c r="F342" s="158" t="str">
        <f>IF('Frais réels'!F341="","",'Frais réels'!F341)</f>
        <v/>
      </c>
      <c r="G342" s="158" t="str">
        <f>IF('Frais réels'!G341="","",'Frais réels'!$G341)</f>
        <v/>
      </c>
      <c r="H342" s="177" t="str">
        <f>IF('Frais réels'!H341="","",'Frais réels'!$H341)</f>
        <v/>
      </c>
      <c r="I342" s="117"/>
      <c r="J342" s="259" t="str">
        <f t="shared" si="26"/>
        <v/>
      </c>
      <c r="K342" s="264" t="str">
        <f t="shared" si="29"/>
        <v/>
      </c>
      <c r="L342" s="185" t="str">
        <f t="shared" si="25"/>
        <v/>
      </c>
      <c r="M342" s="266" t="str">
        <f t="shared" si="27"/>
        <v/>
      </c>
      <c r="N342" s="262" t="str">
        <f t="shared" si="28"/>
        <v/>
      </c>
      <c r="O342" s="119"/>
    </row>
    <row r="343" spans="1:15" ht="20.100000000000001" customHeight="1" x14ac:dyDescent="0.25">
      <c r="A343" s="162">
        <v>337</v>
      </c>
      <c r="B343" s="268" t="str">
        <f>IF('Frais réels'!B342="","",'Frais réels'!$B342)</f>
        <v/>
      </c>
      <c r="C343" s="268" t="str">
        <f>IF('Frais réels'!C342="","",'Frais réels'!$D342)</f>
        <v/>
      </c>
      <c r="D343" s="268" t="str">
        <f>IF('Frais réels'!D342="","",'Frais réels'!$D342)</f>
        <v/>
      </c>
      <c r="E343" s="158" t="str">
        <f>IF('Frais réels'!E342="","",'Frais réels'!$E342)</f>
        <v/>
      </c>
      <c r="F343" s="158" t="str">
        <f>IF('Frais réels'!F342="","",'Frais réels'!F342)</f>
        <v/>
      </c>
      <c r="G343" s="158" t="str">
        <f>IF('Frais réels'!G342="","",'Frais réels'!$G342)</f>
        <v/>
      </c>
      <c r="H343" s="177" t="str">
        <f>IF('Frais réels'!H342="","",'Frais réels'!$H342)</f>
        <v/>
      </c>
      <c r="I343" s="117"/>
      <c r="J343" s="259" t="str">
        <f t="shared" si="26"/>
        <v/>
      </c>
      <c r="K343" s="264" t="str">
        <f t="shared" si="29"/>
        <v/>
      </c>
      <c r="L343" s="185" t="str">
        <f t="shared" si="25"/>
        <v/>
      </c>
      <c r="M343" s="266" t="str">
        <f t="shared" si="27"/>
        <v/>
      </c>
      <c r="N343" s="262" t="str">
        <f t="shared" si="28"/>
        <v/>
      </c>
      <c r="O343" s="119"/>
    </row>
    <row r="344" spans="1:15" ht="20.100000000000001" customHeight="1" x14ac:dyDescent="0.25">
      <c r="A344" s="162">
        <v>338</v>
      </c>
      <c r="B344" s="268" t="str">
        <f>IF('Frais réels'!B343="","",'Frais réels'!$B343)</f>
        <v/>
      </c>
      <c r="C344" s="268" t="str">
        <f>IF('Frais réels'!C343="","",'Frais réels'!$D343)</f>
        <v/>
      </c>
      <c r="D344" s="268" t="str">
        <f>IF('Frais réels'!D343="","",'Frais réels'!$D343)</f>
        <v/>
      </c>
      <c r="E344" s="158" t="str">
        <f>IF('Frais réels'!E343="","",'Frais réels'!$E343)</f>
        <v/>
      </c>
      <c r="F344" s="158" t="str">
        <f>IF('Frais réels'!F343="","",'Frais réels'!F343)</f>
        <v/>
      </c>
      <c r="G344" s="158" t="str">
        <f>IF('Frais réels'!G343="","",'Frais réels'!$G343)</f>
        <v/>
      </c>
      <c r="H344" s="177" t="str">
        <f>IF('Frais réels'!H343="","",'Frais réels'!$H343)</f>
        <v/>
      </c>
      <c r="I344" s="117"/>
      <c r="J344" s="259" t="str">
        <f t="shared" si="26"/>
        <v/>
      </c>
      <c r="K344" s="264" t="str">
        <f t="shared" si="29"/>
        <v/>
      </c>
      <c r="L344" s="185" t="str">
        <f t="shared" si="25"/>
        <v/>
      </c>
      <c r="M344" s="266" t="str">
        <f t="shared" si="27"/>
        <v/>
      </c>
      <c r="N344" s="262" t="str">
        <f t="shared" si="28"/>
        <v/>
      </c>
      <c r="O344" s="119"/>
    </row>
    <row r="345" spans="1:15" ht="20.100000000000001" customHeight="1" x14ac:dyDescent="0.25">
      <c r="A345" s="162">
        <v>339</v>
      </c>
      <c r="B345" s="268" t="str">
        <f>IF('Frais réels'!B344="","",'Frais réels'!$B344)</f>
        <v/>
      </c>
      <c r="C345" s="268" t="str">
        <f>IF('Frais réels'!C344="","",'Frais réels'!$D344)</f>
        <v/>
      </c>
      <c r="D345" s="268" t="str">
        <f>IF('Frais réels'!D344="","",'Frais réels'!$D344)</f>
        <v/>
      </c>
      <c r="E345" s="158" t="str">
        <f>IF('Frais réels'!E344="","",'Frais réels'!$E344)</f>
        <v/>
      </c>
      <c r="F345" s="158" t="str">
        <f>IF('Frais réels'!F344="","",'Frais réels'!F344)</f>
        <v/>
      </c>
      <c r="G345" s="158" t="str">
        <f>IF('Frais réels'!G344="","",'Frais réels'!$G344)</f>
        <v/>
      </c>
      <c r="H345" s="177" t="str">
        <f>IF('Frais réels'!H344="","",'Frais réels'!$H344)</f>
        <v/>
      </c>
      <c r="I345" s="117"/>
      <c r="J345" s="259" t="str">
        <f t="shared" si="26"/>
        <v/>
      </c>
      <c r="K345" s="264" t="str">
        <f t="shared" si="29"/>
        <v/>
      </c>
      <c r="L345" s="185" t="str">
        <f t="shared" si="25"/>
        <v/>
      </c>
      <c r="M345" s="266" t="str">
        <f t="shared" si="27"/>
        <v/>
      </c>
      <c r="N345" s="262" t="str">
        <f t="shared" si="28"/>
        <v/>
      </c>
      <c r="O345" s="119"/>
    </row>
    <row r="346" spans="1:15" ht="20.100000000000001" customHeight="1" x14ac:dyDescent="0.25">
      <c r="A346" s="162">
        <v>340</v>
      </c>
      <c r="B346" s="268" t="str">
        <f>IF('Frais réels'!B345="","",'Frais réels'!$B345)</f>
        <v/>
      </c>
      <c r="C346" s="268" t="str">
        <f>IF('Frais réels'!C345="","",'Frais réels'!$D345)</f>
        <v/>
      </c>
      <c r="D346" s="268" t="str">
        <f>IF('Frais réels'!D345="","",'Frais réels'!$D345)</f>
        <v/>
      </c>
      <c r="E346" s="158" t="str">
        <f>IF('Frais réels'!E345="","",'Frais réels'!$E345)</f>
        <v/>
      </c>
      <c r="F346" s="158" t="str">
        <f>IF('Frais réels'!F345="","",'Frais réels'!F345)</f>
        <v/>
      </c>
      <c r="G346" s="158" t="str">
        <f>IF('Frais réels'!G345="","",'Frais réels'!$G345)</f>
        <v/>
      </c>
      <c r="H346" s="177" t="str">
        <f>IF('Frais réels'!H345="","",'Frais réels'!$H345)</f>
        <v/>
      </c>
      <c r="I346" s="117"/>
      <c r="J346" s="259" t="str">
        <f t="shared" si="26"/>
        <v/>
      </c>
      <c r="K346" s="264" t="str">
        <f t="shared" si="29"/>
        <v/>
      </c>
      <c r="L346" s="185" t="str">
        <f t="shared" si="25"/>
        <v/>
      </c>
      <c r="M346" s="266" t="str">
        <f t="shared" si="27"/>
        <v/>
      </c>
      <c r="N346" s="262" t="str">
        <f t="shared" si="28"/>
        <v/>
      </c>
      <c r="O346" s="119"/>
    </row>
    <row r="347" spans="1:15" ht="20.100000000000001" customHeight="1" x14ac:dyDescent="0.25">
      <c r="A347" s="162">
        <v>341</v>
      </c>
      <c r="B347" s="268" t="str">
        <f>IF('Frais réels'!B346="","",'Frais réels'!$B346)</f>
        <v/>
      </c>
      <c r="C347" s="268" t="str">
        <f>IF('Frais réels'!C346="","",'Frais réels'!$D346)</f>
        <v/>
      </c>
      <c r="D347" s="268" t="str">
        <f>IF('Frais réels'!D346="","",'Frais réels'!$D346)</f>
        <v/>
      </c>
      <c r="E347" s="158" t="str">
        <f>IF('Frais réels'!E346="","",'Frais réels'!$E346)</f>
        <v/>
      </c>
      <c r="F347" s="158" t="str">
        <f>IF('Frais réels'!F346="","",'Frais réels'!F346)</f>
        <v/>
      </c>
      <c r="G347" s="158" t="str">
        <f>IF('Frais réels'!G346="","",'Frais réels'!$G346)</f>
        <v/>
      </c>
      <c r="H347" s="177" t="str">
        <f>IF('Frais réels'!H346="","",'Frais réels'!$H346)</f>
        <v/>
      </c>
      <c r="I347" s="117"/>
      <c r="J347" s="259" t="str">
        <f t="shared" si="26"/>
        <v/>
      </c>
      <c r="K347" s="264" t="str">
        <f t="shared" si="29"/>
        <v/>
      </c>
      <c r="L347" s="185" t="str">
        <f t="shared" si="25"/>
        <v/>
      </c>
      <c r="M347" s="266" t="str">
        <f t="shared" si="27"/>
        <v/>
      </c>
      <c r="N347" s="262" t="str">
        <f t="shared" si="28"/>
        <v/>
      </c>
      <c r="O347" s="119"/>
    </row>
    <row r="348" spans="1:15" ht="20.100000000000001" customHeight="1" x14ac:dyDescent="0.25">
      <c r="A348" s="162">
        <v>342</v>
      </c>
      <c r="B348" s="268" t="str">
        <f>IF('Frais réels'!B347="","",'Frais réels'!$B347)</f>
        <v/>
      </c>
      <c r="C348" s="268" t="str">
        <f>IF('Frais réels'!C347="","",'Frais réels'!$D347)</f>
        <v/>
      </c>
      <c r="D348" s="268" t="str">
        <f>IF('Frais réels'!D347="","",'Frais réels'!$D347)</f>
        <v/>
      </c>
      <c r="E348" s="158" t="str">
        <f>IF('Frais réels'!E347="","",'Frais réels'!$E347)</f>
        <v/>
      </c>
      <c r="F348" s="158" t="str">
        <f>IF('Frais réels'!F347="","",'Frais réels'!F347)</f>
        <v/>
      </c>
      <c r="G348" s="158" t="str">
        <f>IF('Frais réels'!G347="","",'Frais réels'!$G347)</f>
        <v/>
      </c>
      <c r="H348" s="177" t="str">
        <f>IF('Frais réels'!H347="","",'Frais réels'!$H347)</f>
        <v/>
      </c>
      <c r="I348" s="117"/>
      <c r="J348" s="259" t="str">
        <f t="shared" si="26"/>
        <v/>
      </c>
      <c r="K348" s="264" t="str">
        <f t="shared" si="29"/>
        <v/>
      </c>
      <c r="L348" s="185" t="str">
        <f t="shared" si="25"/>
        <v/>
      </c>
      <c r="M348" s="266" t="str">
        <f t="shared" si="27"/>
        <v/>
      </c>
      <c r="N348" s="262" t="str">
        <f t="shared" si="28"/>
        <v/>
      </c>
      <c r="O348" s="119"/>
    </row>
    <row r="349" spans="1:15" ht="20.100000000000001" customHeight="1" x14ac:dyDescent="0.25">
      <c r="A349" s="162">
        <v>343</v>
      </c>
      <c r="B349" s="268" t="str">
        <f>IF('Frais réels'!B348="","",'Frais réels'!$B348)</f>
        <v/>
      </c>
      <c r="C349" s="268" t="str">
        <f>IF('Frais réels'!C348="","",'Frais réels'!$D348)</f>
        <v/>
      </c>
      <c r="D349" s="268" t="str">
        <f>IF('Frais réels'!D348="","",'Frais réels'!$D348)</f>
        <v/>
      </c>
      <c r="E349" s="158" t="str">
        <f>IF('Frais réels'!E348="","",'Frais réels'!$E348)</f>
        <v/>
      </c>
      <c r="F349" s="158" t="str">
        <f>IF('Frais réels'!F348="","",'Frais réels'!F348)</f>
        <v/>
      </c>
      <c r="G349" s="158" t="str">
        <f>IF('Frais réels'!G348="","",'Frais réels'!$G348)</f>
        <v/>
      </c>
      <c r="H349" s="177" t="str">
        <f>IF('Frais réels'!H348="","",'Frais réels'!$H348)</f>
        <v/>
      </c>
      <c r="I349" s="117"/>
      <c r="J349" s="259" t="str">
        <f t="shared" si="26"/>
        <v/>
      </c>
      <c r="K349" s="264" t="str">
        <f t="shared" si="29"/>
        <v/>
      </c>
      <c r="L349" s="185" t="str">
        <f t="shared" si="25"/>
        <v/>
      </c>
      <c r="M349" s="266" t="str">
        <f t="shared" si="27"/>
        <v/>
      </c>
      <c r="N349" s="262" t="str">
        <f t="shared" si="28"/>
        <v/>
      </c>
      <c r="O349" s="119"/>
    </row>
    <row r="350" spans="1:15" ht="20.100000000000001" customHeight="1" x14ac:dyDescent="0.25">
      <c r="A350" s="162">
        <v>344</v>
      </c>
      <c r="B350" s="268" t="str">
        <f>IF('Frais réels'!B349="","",'Frais réels'!$B349)</f>
        <v/>
      </c>
      <c r="C350" s="268" t="str">
        <f>IF('Frais réels'!C349="","",'Frais réels'!$D349)</f>
        <v/>
      </c>
      <c r="D350" s="268" t="str">
        <f>IF('Frais réels'!D349="","",'Frais réels'!$D349)</f>
        <v/>
      </c>
      <c r="E350" s="158" t="str">
        <f>IF('Frais réels'!E349="","",'Frais réels'!$E349)</f>
        <v/>
      </c>
      <c r="F350" s="158" t="str">
        <f>IF('Frais réels'!F349="","",'Frais réels'!F349)</f>
        <v/>
      </c>
      <c r="G350" s="158" t="str">
        <f>IF('Frais réels'!G349="","",'Frais réels'!$G349)</f>
        <v/>
      </c>
      <c r="H350" s="177" t="str">
        <f>IF('Frais réels'!H349="","",'Frais réels'!$H349)</f>
        <v/>
      </c>
      <c r="I350" s="117"/>
      <c r="J350" s="259" t="str">
        <f t="shared" si="26"/>
        <v/>
      </c>
      <c r="K350" s="264" t="str">
        <f t="shared" si="29"/>
        <v/>
      </c>
      <c r="L350" s="185" t="str">
        <f t="shared" si="25"/>
        <v/>
      </c>
      <c r="M350" s="266" t="str">
        <f t="shared" si="27"/>
        <v/>
      </c>
      <c r="N350" s="262" t="str">
        <f t="shared" si="28"/>
        <v/>
      </c>
      <c r="O350" s="119"/>
    </row>
    <row r="351" spans="1:15" ht="20.100000000000001" customHeight="1" x14ac:dyDescent="0.25">
      <c r="A351" s="162">
        <v>345</v>
      </c>
      <c r="B351" s="268" t="str">
        <f>IF('Frais réels'!B350="","",'Frais réels'!$B350)</f>
        <v/>
      </c>
      <c r="C351" s="268" t="str">
        <f>IF('Frais réels'!C350="","",'Frais réels'!$D350)</f>
        <v/>
      </c>
      <c r="D351" s="268" t="str">
        <f>IF('Frais réels'!D350="","",'Frais réels'!$D350)</f>
        <v/>
      </c>
      <c r="E351" s="158" t="str">
        <f>IF('Frais réels'!E350="","",'Frais réels'!$E350)</f>
        <v/>
      </c>
      <c r="F351" s="158" t="str">
        <f>IF('Frais réels'!F350="","",'Frais réels'!F350)</f>
        <v/>
      </c>
      <c r="G351" s="158" t="str">
        <f>IF('Frais réels'!G350="","",'Frais réels'!$G350)</f>
        <v/>
      </c>
      <c r="H351" s="177" t="str">
        <f>IF('Frais réels'!H350="","",'Frais réels'!$H350)</f>
        <v/>
      </c>
      <c r="I351" s="117"/>
      <c r="J351" s="259" t="str">
        <f t="shared" si="26"/>
        <v/>
      </c>
      <c r="K351" s="264" t="str">
        <f t="shared" si="29"/>
        <v/>
      </c>
      <c r="L351" s="185" t="str">
        <f t="shared" si="25"/>
        <v/>
      </c>
      <c r="M351" s="266" t="str">
        <f t="shared" si="27"/>
        <v/>
      </c>
      <c r="N351" s="262" t="str">
        <f t="shared" si="28"/>
        <v/>
      </c>
      <c r="O351" s="119"/>
    </row>
    <row r="352" spans="1:15" ht="20.100000000000001" customHeight="1" x14ac:dyDescent="0.25">
      <c r="A352" s="162">
        <v>346</v>
      </c>
      <c r="B352" s="268" t="str">
        <f>IF('Frais réels'!B351="","",'Frais réels'!$B351)</f>
        <v/>
      </c>
      <c r="C352" s="268" t="str">
        <f>IF('Frais réels'!C351="","",'Frais réels'!$D351)</f>
        <v/>
      </c>
      <c r="D352" s="268" t="str">
        <f>IF('Frais réels'!D351="","",'Frais réels'!$D351)</f>
        <v/>
      </c>
      <c r="E352" s="158" t="str">
        <f>IF('Frais réels'!E351="","",'Frais réels'!$E351)</f>
        <v/>
      </c>
      <c r="F352" s="158" t="str">
        <f>IF('Frais réels'!F351="","",'Frais réels'!F351)</f>
        <v/>
      </c>
      <c r="G352" s="158" t="str">
        <f>IF('Frais réels'!G351="","",'Frais réels'!$G351)</f>
        <v/>
      </c>
      <c r="H352" s="177" t="str">
        <f>IF('Frais réels'!H351="","",'Frais réels'!$H351)</f>
        <v/>
      </c>
      <c r="I352" s="117"/>
      <c r="J352" s="259" t="str">
        <f t="shared" si="26"/>
        <v/>
      </c>
      <c r="K352" s="264" t="str">
        <f t="shared" si="29"/>
        <v/>
      </c>
      <c r="L352" s="185" t="str">
        <f t="shared" si="25"/>
        <v/>
      </c>
      <c r="M352" s="266" t="str">
        <f t="shared" si="27"/>
        <v/>
      </c>
      <c r="N352" s="262" t="str">
        <f t="shared" si="28"/>
        <v/>
      </c>
      <c r="O352" s="119"/>
    </row>
    <row r="353" spans="1:15" ht="20.100000000000001" customHeight="1" x14ac:dyDescent="0.25">
      <c r="A353" s="162">
        <v>347</v>
      </c>
      <c r="B353" s="268" t="str">
        <f>IF('Frais réels'!B352="","",'Frais réels'!$B352)</f>
        <v/>
      </c>
      <c r="C353" s="268" t="str">
        <f>IF('Frais réels'!C352="","",'Frais réels'!$D352)</f>
        <v/>
      </c>
      <c r="D353" s="268" t="str">
        <f>IF('Frais réels'!D352="","",'Frais réels'!$D352)</f>
        <v/>
      </c>
      <c r="E353" s="158" t="str">
        <f>IF('Frais réels'!E352="","",'Frais réels'!$E352)</f>
        <v/>
      </c>
      <c r="F353" s="158" t="str">
        <f>IF('Frais réels'!F352="","",'Frais réels'!F352)</f>
        <v/>
      </c>
      <c r="G353" s="158" t="str">
        <f>IF('Frais réels'!G352="","",'Frais réels'!$G352)</f>
        <v/>
      </c>
      <c r="H353" s="177" t="str">
        <f>IF('Frais réels'!H352="","",'Frais réels'!$H352)</f>
        <v/>
      </c>
      <c r="I353" s="117"/>
      <c r="J353" s="259" t="str">
        <f t="shared" si="26"/>
        <v/>
      </c>
      <c r="K353" s="264" t="str">
        <f t="shared" si="29"/>
        <v/>
      </c>
      <c r="L353" s="185" t="str">
        <f t="shared" si="25"/>
        <v/>
      </c>
      <c r="M353" s="266" t="str">
        <f t="shared" si="27"/>
        <v/>
      </c>
      <c r="N353" s="262" t="str">
        <f t="shared" si="28"/>
        <v/>
      </c>
      <c r="O353" s="119"/>
    </row>
    <row r="354" spans="1:15" ht="20.100000000000001" customHeight="1" x14ac:dyDescent="0.25">
      <c r="A354" s="162">
        <v>348</v>
      </c>
      <c r="B354" s="268" t="str">
        <f>IF('Frais réels'!B353="","",'Frais réels'!$B353)</f>
        <v/>
      </c>
      <c r="C354" s="268" t="str">
        <f>IF('Frais réels'!C353="","",'Frais réels'!$D353)</f>
        <v/>
      </c>
      <c r="D354" s="268" t="str">
        <f>IF('Frais réels'!D353="","",'Frais réels'!$D353)</f>
        <v/>
      </c>
      <c r="E354" s="158" t="str">
        <f>IF('Frais réels'!E353="","",'Frais réels'!$E353)</f>
        <v/>
      </c>
      <c r="F354" s="158" t="str">
        <f>IF('Frais réels'!F353="","",'Frais réels'!F353)</f>
        <v/>
      </c>
      <c r="G354" s="158" t="str">
        <f>IF('Frais réels'!G353="","",'Frais réels'!$G353)</f>
        <v/>
      </c>
      <c r="H354" s="177" t="str">
        <f>IF('Frais réels'!H353="","",'Frais réels'!$H353)</f>
        <v/>
      </c>
      <c r="I354" s="117"/>
      <c r="J354" s="259" t="str">
        <f t="shared" si="26"/>
        <v/>
      </c>
      <c r="K354" s="264" t="str">
        <f t="shared" si="29"/>
        <v/>
      </c>
      <c r="L354" s="185" t="str">
        <f t="shared" si="25"/>
        <v/>
      </c>
      <c r="M354" s="266" t="str">
        <f t="shared" si="27"/>
        <v/>
      </c>
      <c r="N354" s="262" t="str">
        <f t="shared" si="28"/>
        <v/>
      </c>
      <c r="O354" s="119"/>
    </row>
    <row r="355" spans="1:15" ht="20.100000000000001" customHeight="1" x14ac:dyDescent="0.25">
      <c r="A355" s="162">
        <v>349</v>
      </c>
      <c r="B355" s="268" t="str">
        <f>IF('Frais réels'!B354="","",'Frais réels'!$B354)</f>
        <v/>
      </c>
      <c r="C355" s="268" t="str">
        <f>IF('Frais réels'!C354="","",'Frais réels'!$D354)</f>
        <v/>
      </c>
      <c r="D355" s="268" t="str">
        <f>IF('Frais réels'!D354="","",'Frais réels'!$D354)</f>
        <v/>
      </c>
      <c r="E355" s="158" t="str">
        <f>IF('Frais réels'!E354="","",'Frais réels'!$E354)</f>
        <v/>
      </c>
      <c r="F355" s="158" t="str">
        <f>IF('Frais réels'!F354="","",'Frais réels'!F354)</f>
        <v/>
      </c>
      <c r="G355" s="158" t="str">
        <f>IF('Frais réels'!G354="","",'Frais réels'!$G354)</f>
        <v/>
      </c>
      <c r="H355" s="177" t="str">
        <f>IF('Frais réels'!H354="","",'Frais réels'!$H354)</f>
        <v/>
      </c>
      <c r="I355" s="117"/>
      <c r="J355" s="259" t="str">
        <f t="shared" si="26"/>
        <v/>
      </c>
      <c r="K355" s="264" t="str">
        <f t="shared" si="29"/>
        <v/>
      </c>
      <c r="L355" s="185" t="str">
        <f t="shared" si="25"/>
        <v/>
      </c>
      <c r="M355" s="266" t="str">
        <f t="shared" si="27"/>
        <v/>
      </c>
      <c r="N355" s="262" t="str">
        <f t="shared" si="28"/>
        <v/>
      </c>
      <c r="O355" s="119"/>
    </row>
    <row r="356" spans="1:15" ht="20.100000000000001" customHeight="1" x14ac:dyDescent="0.25">
      <c r="A356" s="162">
        <v>350</v>
      </c>
      <c r="B356" s="268" t="str">
        <f>IF('Frais réels'!B355="","",'Frais réels'!$B355)</f>
        <v/>
      </c>
      <c r="C356" s="268" t="str">
        <f>IF('Frais réels'!C355="","",'Frais réels'!$D355)</f>
        <v/>
      </c>
      <c r="D356" s="268" t="str">
        <f>IF('Frais réels'!D355="","",'Frais réels'!$D355)</f>
        <v/>
      </c>
      <c r="E356" s="158" t="str">
        <f>IF('Frais réels'!E355="","",'Frais réels'!$E355)</f>
        <v/>
      </c>
      <c r="F356" s="158" t="str">
        <f>IF('Frais réels'!F355="","",'Frais réels'!F355)</f>
        <v/>
      </c>
      <c r="G356" s="158" t="str">
        <f>IF('Frais réels'!G355="","",'Frais réels'!$G355)</f>
        <v/>
      </c>
      <c r="H356" s="177" t="str">
        <f>IF('Frais réels'!H355="","",'Frais réels'!$H355)</f>
        <v/>
      </c>
      <c r="I356" s="117"/>
      <c r="J356" s="259" t="str">
        <f t="shared" si="26"/>
        <v/>
      </c>
      <c r="K356" s="264" t="str">
        <f t="shared" si="29"/>
        <v/>
      </c>
      <c r="L356" s="185" t="str">
        <f t="shared" si="25"/>
        <v/>
      </c>
      <c r="M356" s="266" t="str">
        <f t="shared" si="27"/>
        <v/>
      </c>
      <c r="N356" s="262" t="str">
        <f t="shared" si="28"/>
        <v/>
      </c>
      <c r="O356" s="119"/>
    </row>
    <row r="357" spans="1:15" ht="20.100000000000001" customHeight="1" x14ac:dyDescent="0.25">
      <c r="A357" s="162">
        <v>351</v>
      </c>
      <c r="B357" s="268" t="str">
        <f>IF('Frais réels'!B356="","",'Frais réels'!$B356)</f>
        <v/>
      </c>
      <c r="C357" s="268" t="str">
        <f>IF('Frais réels'!C356="","",'Frais réels'!$D356)</f>
        <v/>
      </c>
      <c r="D357" s="268" t="str">
        <f>IF('Frais réels'!D356="","",'Frais réels'!$D356)</f>
        <v/>
      </c>
      <c r="E357" s="158" t="str">
        <f>IF('Frais réels'!E356="","",'Frais réels'!$E356)</f>
        <v/>
      </c>
      <c r="F357" s="158" t="str">
        <f>IF('Frais réels'!F356="","",'Frais réels'!F356)</f>
        <v/>
      </c>
      <c r="G357" s="158" t="str">
        <f>IF('Frais réels'!G356="","",'Frais réels'!$G356)</f>
        <v/>
      </c>
      <c r="H357" s="177" t="str">
        <f>IF('Frais réels'!H356="","",'Frais réels'!$H356)</f>
        <v/>
      </c>
      <c r="I357" s="117"/>
      <c r="J357" s="259" t="str">
        <f t="shared" si="26"/>
        <v/>
      </c>
      <c r="K357" s="264" t="str">
        <f t="shared" si="29"/>
        <v/>
      </c>
      <c r="L357" s="185" t="str">
        <f t="shared" si="25"/>
        <v/>
      </c>
      <c r="M357" s="266" t="str">
        <f t="shared" si="27"/>
        <v/>
      </c>
      <c r="N357" s="262" t="str">
        <f t="shared" si="28"/>
        <v/>
      </c>
      <c r="O357" s="119"/>
    </row>
    <row r="358" spans="1:15" ht="20.100000000000001" customHeight="1" x14ac:dyDescent="0.25">
      <c r="A358" s="162">
        <v>352</v>
      </c>
      <c r="B358" s="268" t="str">
        <f>IF('Frais réels'!B357="","",'Frais réels'!$B357)</f>
        <v/>
      </c>
      <c r="C358" s="268" t="str">
        <f>IF('Frais réels'!C357="","",'Frais réels'!$D357)</f>
        <v/>
      </c>
      <c r="D358" s="268" t="str">
        <f>IF('Frais réels'!D357="","",'Frais réels'!$D357)</f>
        <v/>
      </c>
      <c r="E358" s="158" t="str">
        <f>IF('Frais réels'!E357="","",'Frais réels'!$E357)</f>
        <v/>
      </c>
      <c r="F358" s="158" t="str">
        <f>IF('Frais réels'!F357="","",'Frais réels'!F357)</f>
        <v/>
      </c>
      <c r="G358" s="158" t="str">
        <f>IF('Frais réels'!G357="","",'Frais réels'!$G357)</f>
        <v/>
      </c>
      <c r="H358" s="177" t="str">
        <f>IF('Frais réels'!H357="","",'Frais réels'!$H357)</f>
        <v/>
      </c>
      <c r="I358" s="117"/>
      <c r="J358" s="259" t="str">
        <f t="shared" si="26"/>
        <v/>
      </c>
      <c r="K358" s="264" t="str">
        <f t="shared" si="29"/>
        <v/>
      </c>
      <c r="L358" s="185" t="str">
        <f t="shared" si="25"/>
        <v/>
      </c>
      <c r="M358" s="266" t="str">
        <f t="shared" si="27"/>
        <v/>
      </c>
      <c r="N358" s="262" t="str">
        <f t="shared" si="28"/>
        <v/>
      </c>
      <c r="O358" s="119"/>
    </row>
    <row r="359" spans="1:15" ht="20.100000000000001" customHeight="1" x14ac:dyDescent="0.25">
      <c r="A359" s="162">
        <v>353</v>
      </c>
      <c r="B359" s="268" t="str">
        <f>IF('Frais réels'!B358="","",'Frais réels'!$B358)</f>
        <v/>
      </c>
      <c r="C359" s="268" t="str">
        <f>IF('Frais réels'!C358="","",'Frais réels'!$D358)</f>
        <v/>
      </c>
      <c r="D359" s="268" t="str">
        <f>IF('Frais réels'!D358="","",'Frais réels'!$D358)</f>
        <v/>
      </c>
      <c r="E359" s="158" t="str">
        <f>IF('Frais réels'!E358="","",'Frais réels'!$E358)</f>
        <v/>
      </c>
      <c r="F359" s="158" t="str">
        <f>IF('Frais réels'!F358="","",'Frais réels'!F358)</f>
        <v/>
      </c>
      <c r="G359" s="158" t="str">
        <f>IF('Frais réels'!G358="","",'Frais réels'!$G358)</f>
        <v/>
      </c>
      <c r="H359" s="177" t="str">
        <f>IF('Frais réels'!H358="","",'Frais réels'!$H358)</f>
        <v/>
      </c>
      <c r="I359" s="117"/>
      <c r="J359" s="259" t="str">
        <f t="shared" si="26"/>
        <v/>
      </c>
      <c r="K359" s="264" t="str">
        <f t="shared" si="29"/>
        <v/>
      </c>
      <c r="L359" s="185" t="str">
        <f t="shared" si="25"/>
        <v/>
      </c>
      <c r="M359" s="266" t="str">
        <f t="shared" si="27"/>
        <v/>
      </c>
      <c r="N359" s="262" t="str">
        <f t="shared" si="28"/>
        <v/>
      </c>
      <c r="O359" s="119"/>
    </row>
    <row r="360" spans="1:15" ht="20.100000000000001" customHeight="1" x14ac:dyDescent="0.25">
      <c r="A360" s="162">
        <v>354</v>
      </c>
      <c r="B360" s="268" t="str">
        <f>IF('Frais réels'!B359="","",'Frais réels'!$B359)</f>
        <v/>
      </c>
      <c r="C360" s="268" t="str">
        <f>IF('Frais réels'!C359="","",'Frais réels'!$D359)</f>
        <v/>
      </c>
      <c r="D360" s="268" t="str">
        <f>IF('Frais réels'!D359="","",'Frais réels'!$D359)</f>
        <v/>
      </c>
      <c r="E360" s="158" t="str">
        <f>IF('Frais réels'!E359="","",'Frais réels'!$E359)</f>
        <v/>
      </c>
      <c r="F360" s="158" t="str">
        <f>IF('Frais réels'!F359="","",'Frais réels'!F359)</f>
        <v/>
      </c>
      <c r="G360" s="158" t="str">
        <f>IF('Frais réels'!G359="","",'Frais réels'!$G359)</f>
        <v/>
      </c>
      <c r="H360" s="177" t="str">
        <f>IF('Frais réels'!H359="","",'Frais réels'!$H359)</f>
        <v/>
      </c>
      <c r="I360" s="117"/>
      <c r="J360" s="259" t="str">
        <f t="shared" si="26"/>
        <v/>
      </c>
      <c r="K360" s="264" t="str">
        <f t="shared" si="29"/>
        <v/>
      </c>
      <c r="L360" s="185" t="str">
        <f t="shared" si="25"/>
        <v/>
      </c>
      <c r="M360" s="266" t="str">
        <f t="shared" si="27"/>
        <v/>
      </c>
      <c r="N360" s="262" t="str">
        <f t="shared" si="28"/>
        <v/>
      </c>
      <c r="O360" s="119"/>
    </row>
    <row r="361" spans="1:15" ht="20.100000000000001" customHeight="1" x14ac:dyDescent="0.25">
      <c r="A361" s="162">
        <v>355</v>
      </c>
      <c r="B361" s="268" t="str">
        <f>IF('Frais réels'!B360="","",'Frais réels'!$B360)</f>
        <v/>
      </c>
      <c r="C361" s="268" t="str">
        <f>IF('Frais réels'!C360="","",'Frais réels'!$D360)</f>
        <v/>
      </c>
      <c r="D361" s="268" t="str">
        <f>IF('Frais réels'!D360="","",'Frais réels'!$D360)</f>
        <v/>
      </c>
      <c r="E361" s="158" t="str">
        <f>IF('Frais réels'!E360="","",'Frais réels'!$E360)</f>
        <v/>
      </c>
      <c r="F361" s="158" t="str">
        <f>IF('Frais réels'!F360="","",'Frais réels'!F360)</f>
        <v/>
      </c>
      <c r="G361" s="158" t="str">
        <f>IF('Frais réels'!G360="","",'Frais réels'!$G360)</f>
        <v/>
      </c>
      <c r="H361" s="177" t="str">
        <f>IF('Frais réels'!H360="","",'Frais réels'!$H360)</f>
        <v/>
      </c>
      <c r="I361" s="117"/>
      <c r="J361" s="259" t="str">
        <f t="shared" si="26"/>
        <v/>
      </c>
      <c r="K361" s="264" t="str">
        <f t="shared" si="29"/>
        <v/>
      </c>
      <c r="L361" s="185" t="str">
        <f t="shared" si="25"/>
        <v/>
      </c>
      <c r="M361" s="266" t="str">
        <f t="shared" si="27"/>
        <v/>
      </c>
      <c r="N361" s="262" t="str">
        <f t="shared" si="28"/>
        <v/>
      </c>
      <c r="O361" s="119"/>
    </row>
    <row r="362" spans="1:15" ht="20.100000000000001" customHeight="1" x14ac:dyDescent="0.25">
      <c r="A362" s="162">
        <v>356</v>
      </c>
      <c r="B362" s="268" t="str">
        <f>IF('Frais réels'!B361="","",'Frais réels'!$B361)</f>
        <v/>
      </c>
      <c r="C362" s="268" t="str">
        <f>IF('Frais réels'!C361="","",'Frais réels'!$D361)</f>
        <v/>
      </c>
      <c r="D362" s="268" t="str">
        <f>IF('Frais réels'!D361="","",'Frais réels'!$D361)</f>
        <v/>
      </c>
      <c r="E362" s="158" t="str">
        <f>IF('Frais réels'!E361="","",'Frais réels'!$E361)</f>
        <v/>
      </c>
      <c r="F362" s="158" t="str">
        <f>IF('Frais réels'!F361="","",'Frais réels'!F361)</f>
        <v/>
      </c>
      <c r="G362" s="158" t="str">
        <f>IF('Frais réels'!G361="","",'Frais réels'!$G361)</f>
        <v/>
      </c>
      <c r="H362" s="177" t="str">
        <f>IF('Frais réels'!H361="","",'Frais réels'!$H361)</f>
        <v/>
      </c>
      <c r="I362" s="117"/>
      <c r="J362" s="259" t="str">
        <f t="shared" si="26"/>
        <v/>
      </c>
      <c r="K362" s="264" t="str">
        <f t="shared" si="29"/>
        <v/>
      </c>
      <c r="L362" s="185" t="str">
        <f t="shared" si="25"/>
        <v/>
      </c>
      <c r="M362" s="266" t="str">
        <f t="shared" si="27"/>
        <v/>
      </c>
      <c r="N362" s="262" t="str">
        <f t="shared" si="28"/>
        <v/>
      </c>
      <c r="O362" s="119"/>
    </row>
    <row r="363" spans="1:15" ht="20.100000000000001" customHeight="1" x14ac:dyDescent="0.25">
      <c r="A363" s="162">
        <v>357</v>
      </c>
      <c r="B363" s="268" t="str">
        <f>IF('Frais réels'!B362="","",'Frais réels'!$B362)</f>
        <v/>
      </c>
      <c r="C363" s="268" t="str">
        <f>IF('Frais réels'!C362="","",'Frais réels'!$D362)</f>
        <v/>
      </c>
      <c r="D363" s="268" t="str">
        <f>IF('Frais réels'!D362="","",'Frais réels'!$D362)</f>
        <v/>
      </c>
      <c r="E363" s="158" t="str">
        <f>IF('Frais réels'!E362="","",'Frais réels'!$E362)</f>
        <v/>
      </c>
      <c r="F363" s="158" t="str">
        <f>IF('Frais réels'!F362="","",'Frais réels'!F362)</f>
        <v/>
      </c>
      <c r="G363" s="158" t="str">
        <f>IF('Frais réels'!G362="","",'Frais réels'!$G362)</f>
        <v/>
      </c>
      <c r="H363" s="177" t="str">
        <f>IF('Frais réels'!H362="","",'Frais réels'!$H362)</f>
        <v/>
      </c>
      <c r="I363" s="117"/>
      <c r="J363" s="259" t="str">
        <f t="shared" si="26"/>
        <v/>
      </c>
      <c r="K363" s="264" t="str">
        <f t="shared" si="29"/>
        <v/>
      </c>
      <c r="L363" s="185" t="str">
        <f t="shared" si="25"/>
        <v/>
      </c>
      <c r="M363" s="266" t="str">
        <f t="shared" si="27"/>
        <v/>
      </c>
      <c r="N363" s="262" t="str">
        <f t="shared" si="28"/>
        <v/>
      </c>
      <c r="O363" s="119"/>
    </row>
    <row r="364" spans="1:15" ht="20.100000000000001" customHeight="1" x14ac:dyDescent="0.25">
      <c r="A364" s="162">
        <v>358</v>
      </c>
      <c r="B364" s="268" t="str">
        <f>IF('Frais réels'!B363="","",'Frais réels'!$B363)</f>
        <v/>
      </c>
      <c r="C364" s="268" t="str">
        <f>IF('Frais réels'!C363="","",'Frais réels'!$D363)</f>
        <v/>
      </c>
      <c r="D364" s="268" t="str">
        <f>IF('Frais réels'!D363="","",'Frais réels'!$D363)</f>
        <v/>
      </c>
      <c r="E364" s="158" t="str">
        <f>IF('Frais réels'!E363="","",'Frais réels'!$E363)</f>
        <v/>
      </c>
      <c r="F364" s="158" t="str">
        <f>IF('Frais réels'!F363="","",'Frais réels'!F363)</f>
        <v/>
      </c>
      <c r="G364" s="158" t="str">
        <f>IF('Frais réels'!G363="","",'Frais réels'!$G363)</f>
        <v/>
      </c>
      <c r="H364" s="177" t="str">
        <f>IF('Frais réels'!H363="","",'Frais réels'!$H363)</f>
        <v/>
      </c>
      <c r="I364" s="117"/>
      <c r="J364" s="259" t="str">
        <f t="shared" si="26"/>
        <v/>
      </c>
      <c r="K364" s="264" t="str">
        <f t="shared" si="29"/>
        <v/>
      </c>
      <c r="L364" s="185" t="str">
        <f t="shared" si="25"/>
        <v/>
      </c>
      <c r="M364" s="266" t="str">
        <f t="shared" si="27"/>
        <v/>
      </c>
      <c r="N364" s="262" t="str">
        <f t="shared" si="28"/>
        <v/>
      </c>
      <c r="O364" s="119"/>
    </row>
    <row r="365" spans="1:15" ht="20.100000000000001" customHeight="1" x14ac:dyDescent="0.25">
      <c r="A365" s="162">
        <v>359</v>
      </c>
      <c r="B365" s="268" t="str">
        <f>IF('Frais réels'!B364="","",'Frais réels'!$B364)</f>
        <v/>
      </c>
      <c r="C365" s="268" t="str">
        <f>IF('Frais réels'!C364="","",'Frais réels'!$D364)</f>
        <v/>
      </c>
      <c r="D365" s="268" t="str">
        <f>IF('Frais réels'!D364="","",'Frais réels'!$D364)</f>
        <v/>
      </c>
      <c r="E365" s="158" t="str">
        <f>IF('Frais réels'!E364="","",'Frais réels'!$E364)</f>
        <v/>
      </c>
      <c r="F365" s="158" t="str">
        <f>IF('Frais réels'!F364="","",'Frais réels'!F364)</f>
        <v/>
      </c>
      <c r="G365" s="158" t="str">
        <f>IF('Frais réels'!G364="","",'Frais réels'!$G364)</f>
        <v/>
      </c>
      <c r="H365" s="177" t="str">
        <f>IF('Frais réels'!H364="","",'Frais réels'!$H364)</f>
        <v/>
      </c>
      <c r="I365" s="117"/>
      <c r="J365" s="259" t="str">
        <f t="shared" si="26"/>
        <v/>
      </c>
      <c r="K365" s="264" t="str">
        <f t="shared" si="29"/>
        <v/>
      </c>
      <c r="L365" s="185" t="str">
        <f t="shared" si="25"/>
        <v/>
      </c>
      <c r="M365" s="266" t="str">
        <f t="shared" si="27"/>
        <v/>
      </c>
      <c r="N365" s="262" t="str">
        <f t="shared" si="28"/>
        <v/>
      </c>
      <c r="O365" s="119"/>
    </row>
    <row r="366" spans="1:15" ht="20.100000000000001" customHeight="1" x14ac:dyDescent="0.25">
      <c r="A366" s="162">
        <v>360</v>
      </c>
      <c r="B366" s="268" t="str">
        <f>IF('Frais réels'!B365="","",'Frais réels'!$B365)</f>
        <v/>
      </c>
      <c r="C366" s="268" t="str">
        <f>IF('Frais réels'!C365="","",'Frais réels'!$D365)</f>
        <v/>
      </c>
      <c r="D366" s="268" t="str">
        <f>IF('Frais réels'!D365="","",'Frais réels'!$D365)</f>
        <v/>
      </c>
      <c r="E366" s="158" t="str">
        <f>IF('Frais réels'!E365="","",'Frais réels'!$E365)</f>
        <v/>
      </c>
      <c r="F366" s="158" t="str">
        <f>IF('Frais réels'!F365="","",'Frais réels'!F365)</f>
        <v/>
      </c>
      <c r="G366" s="158" t="str">
        <f>IF('Frais réels'!G365="","",'Frais réels'!$G365)</f>
        <v/>
      </c>
      <c r="H366" s="177" t="str">
        <f>IF('Frais réels'!H365="","",'Frais réels'!$H365)</f>
        <v/>
      </c>
      <c r="I366" s="117"/>
      <c r="J366" s="259" t="str">
        <f t="shared" si="26"/>
        <v/>
      </c>
      <c r="K366" s="264" t="str">
        <f t="shared" si="29"/>
        <v/>
      </c>
      <c r="L366" s="185" t="str">
        <f t="shared" si="25"/>
        <v/>
      </c>
      <c r="M366" s="266" t="str">
        <f t="shared" si="27"/>
        <v/>
      </c>
      <c r="N366" s="262" t="str">
        <f t="shared" si="28"/>
        <v/>
      </c>
      <c r="O366" s="119"/>
    </row>
    <row r="367" spans="1:15" ht="20.100000000000001" customHeight="1" x14ac:dyDescent="0.25">
      <c r="A367" s="162">
        <v>361</v>
      </c>
      <c r="B367" s="268" t="str">
        <f>IF('Frais réels'!B366="","",'Frais réels'!$B366)</f>
        <v/>
      </c>
      <c r="C367" s="268" t="str">
        <f>IF('Frais réels'!C366="","",'Frais réels'!$D366)</f>
        <v/>
      </c>
      <c r="D367" s="268" t="str">
        <f>IF('Frais réels'!D366="","",'Frais réels'!$D366)</f>
        <v/>
      </c>
      <c r="E367" s="158" t="str">
        <f>IF('Frais réels'!E366="","",'Frais réels'!$E366)</f>
        <v/>
      </c>
      <c r="F367" s="158" t="str">
        <f>IF('Frais réels'!F366="","",'Frais réels'!F366)</f>
        <v/>
      </c>
      <c r="G367" s="158" t="str">
        <f>IF('Frais réels'!G366="","",'Frais réels'!$G366)</f>
        <v/>
      </c>
      <c r="H367" s="177" t="str">
        <f>IF('Frais réels'!H366="","",'Frais réels'!$H366)</f>
        <v/>
      </c>
      <c r="I367" s="117"/>
      <c r="J367" s="259" t="str">
        <f t="shared" si="26"/>
        <v/>
      </c>
      <c r="K367" s="264" t="str">
        <f t="shared" si="29"/>
        <v/>
      </c>
      <c r="L367" s="185" t="str">
        <f t="shared" si="25"/>
        <v/>
      </c>
      <c r="M367" s="266" t="str">
        <f t="shared" si="27"/>
        <v/>
      </c>
      <c r="N367" s="262" t="str">
        <f t="shared" si="28"/>
        <v/>
      </c>
      <c r="O367" s="119"/>
    </row>
    <row r="368" spans="1:15" ht="20.100000000000001" customHeight="1" x14ac:dyDescent="0.25">
      <c r="A368" s="162">
        <v>362</v>
      </c>
      <c r="B368" s="268" t="str">
        <f>IF('Frais réels'!B367="","",'Frais réels'!$B367)</f>
        <v/>
      </c>
      <c r="C368" s="268" t="str">
        <f>IF('Frais réels'!C367="","",'Frais réels'!$D367)</f>
        <v/>
      </c>
      <c r="D368" s="268" t="str">
        <f>IF('Frais réels'!D367="","",'Frais réels'!$D367)</f>
        <v/>
      </c>
      <c r="E368" s="158" t="str">
        <f>IF('Frais réels'!E367="","",'Frais réels'!$E367)</f>
        <v/>
      </c>
      <c r="F368" s="158" t="str">
        <f>IF('Frais réels'!F367="","",'Frais réels'!F367)</f>
        <v/>
      </c>
      <c r="G368" s="158" t="str">
        <f>IF('Frais réels'!G367="","",'Frais réels'!$G367)</f>
        <v/>
      </c>
      <c r="H368" s="177" t="str">
        <f>IF('Frais réels'!H367="","",'Frais réels'!$H367)</f>
        <v/>
      </c>
      <c r="I368" s="117"/>
      <c r="J368" s="259" t="str">
        <f t="shared" si="26"/>
        <v/>
      </c>
      <c r="K368" s="264" t="str">
        <f t="shared" si="29"/>
        <v/>
      </c>
      <c r="L368" s="185" t="str">
        <f t="shared" si="25"/>
        <v/>
      </c>
      <c r="M368" s="266" t="str">
        <f t="shared" si="27"/>
        <v/>
      </c>
      <c r="N368" s="262" t="str">
        <f t="shared" si="28"/>
        <v/>
      </c>
      <c r="O368" s="119"/>
    </row>
    <row r="369" spans="1:15" ht="20.100000000000001" customHeight="1" x14ac:dyDescent="0.25">
      <c r="A369" s="162">
        <v>363</v>
      </c>
      <c r="B369" s="268" t="str">
        <f>IF('Frais réels'!B368="","",'Frais réels'!$B368)</f>
        <v/>
      </c>
      <c r="C369" s="268" t="str">
        <f>IF('Frais réels'!C368="","",'Frais réels'!$D368)</f>
        <v/>
      </c>
      <c r="D369" s="268" t="str">
        <f>IF('Frais réels'!D368="","",'Frais réels'!$D368)</f>
        <v/>
      </c>
      <c r="E369" s="158" t="str">
        <f>IF('Frais réels'!E368="","",'Frais réels'!$E368)</f>
        <v/>
      </c>
      <c r="F369" s="158" t="str">
        <f>IF('Frais réels'!F368="","",'Frais réels'!F368)</f>
        <v/>
      </c>
      <c r="G369" s="158" t="str">
        <f>IF('Frais réels'!G368="","",'Frais réels'!$G368)</f>
        <v/>
      </c>
      <c r="H369" s="177" t="str">
        <f>IF('Frais réels'!H368="","",'Frais réels'!$H368)</f>
        <v/>
      </c>
      <c r="I369" s="117"/>
      <c r="J369" s="259" t="str">
        <f t="shared" si="26"/>
        <v/>
      </c>
      <c r="K369" s="264" t="str">
        <f t="shared" si="29"/>
        <v/>
      </c>
      <c r="L369" s="185" t="str">
        <f t="shared" si="25"/>
        <v/>
      </c>
      <c r="M369" s="266" t="str">
        <f t="shared" si="27"/>
        <v/>
      </c>
      <c r="N369" s="262" t="str">
        <f t="shared" si="28"/>
        <v/>
      </c>
      <c r="O369" s="119"/>
    </row>
    <row r="370" spans="1:15" ht="20.100000000000001" customHeight="1" x14ac:dyDescent="0.25">
      <c r="A370" s="162">
        <v>364</v>
      </c>
      <c r="B370" s="268" t="str">
        <f>IF('Frais réels'!B369="","",'Frais réels'!$B369)</f>
        <v/>
      </c>
      <c r="C370" s="268" t="str">
        <f>IF('Frais réels'!C369="","",'Frais réels'!$D369)</f>
        <v/>
      </c>
      <c r="D370" s="268" t="str">
        <f>IF('Frais réels'!D369="","",'Frais réels'!$D369)</f>
        <v/>
      </c>
      <c r="E370" s="158" t="str">
        <f>IF('Frais réels'!E369="","",'Frais réels'!$E369)</f>
        <v/>
      </c>
      <c r="F370" s="158" t="str">
        <f>IF('Frais réels'!F369="","",'Frais réels'!F369)</f>
        <v/>
      </c>
      <c r="G370" s="158" t="str">
        <f>IF('Frais réels'!G369="","",'Frais réels'!$G369)</f>
        <v/>
      </c>
      <c r="H370" s="177" t="str">
        <f>IF('Frais réels'!H369="","",'Frais réels'!$H369)</f>
        <v/>
      </c>
      <c r="I370" s="117"/>
      <c r="J370" s="259" t="str">
        <f t="shared" si="26"/>
        <v/>
      </c>
      <c r="K370" s="264" t="str">
        <f t="shared" si="29"/>
        <v/>
      </c>
      <c r="L370" s="185" t="str">
        <f t="shared" si="25"/>
        <v/>
      </c>
      <c r="M370" s="266" t="str">
        <f t="shared" si="27"/>
        <v/>
      </c>
      <c r="N370" s="262" t="str">
        <f t="shared" si="28"/>
        <v/>
      </c>
      <c r="O370" s="119"/>
    </row>
    <row r="371" spans="1:15" ht="20.100000000000001" customHeight="1" x14ac:dyDescent="0.25">
      <c r="A371" s="162">
        <v>365</v>
      </c>
      <c r="B371" s="268" t="str">
        <f>IF('Frais réels'!B370="","",'Frais réels'!$B370)</f>
        <v/>
      </c>
      <c r="C371" s="268" t="str">
        <f>IF('Frais réels'!C370="","",'Frais réels'!$D370)</f>
        <v/>
      </c>
      <c r="D371" s="268" t="str">
        <f>IF('Frais réels'!D370="","",'Frais réels'!$D370)</f>
        <v/>
      </c>
      <c r="E371" s="158" t="str">
        <f>IF('Frais réels'!E370="","",'Frais réels'!$E370)</f>
        <v/>
      </c>
      <c r="F371" s="158" t="str">
        <f>IF('Frais réels'!F370="","",'Frais réels'!F370)</f>
        <v/>
      </c>
      <c r="G371" s="158" t="str">
        <f>IF('Frais réels'!G370="","",'Frais réels'!$G370)</f>
        <v/>
      </c>
      <c r="H371" s="177" t="str">
        <f>IF('Frais réels'!H370="","",'Frais réels'!$H370)</f>
        <v/>
      </c>
      <c r="I371" s="117"/>
      <c r="J371" s="259" t="str">
        <f t="shared" si="26"/>
        <v/>
      </c>
      <c r="K371" s="264" t="str">
        <f t="shared" si="29"/>
        <v/>
      </c>
      <c r="L371" s="185" t="str">
        <f t="shared" si="25"/>
        <v/>
      </c>
      <c r="M371" s="266" t="str">
        <f t="shared" si="27"/>
        <v/>
      </c>
      <c r="N371" s="262" t="str">
        <f t="shared" si="28"/>
        <v/>
      </c>
      <c r="O371" s="119"/>
    </row>
    <row r="372" spans="1:15" ht="20.100000000000001" customHeight="1" x14ac:dyDescent="0.25">
      <c r="A372" s="162">
        <v>366</v>
      </c>
      <c r="B372" s="268" t="str">
        <f>IF('Frais réels'!B371="","",'Frais réels'!$B371)</f>
        <v/>
      </c>
      <c r="C372" s="268" t="str">
        <f>IF('Frais réels'!C371="","",'Frais réels'!$D371)</f>
        <v/>
      </c>
      <c r="D372" s="268" t="str">
        <f>IF('Frais réels'!D371="","",'Frais réels'!$D371)</f>
        <v/>
      </c>
      <c r="E372" s="158" t="str">
        <f>IF('Frais réels'!E371="","",'Frais réels'!$E371)</f>
        <v/>
      </c>
      <c r="F372" s="158" t="str">
        <f>IF('Frais réels'!F371="","",'Frais réels'!F371)</f>
        <v/>
      </c>
      <c r="G372" s="158" t="str">
        <f>IF('Frais réels'!G371="","",'Frais réels'!$G371)</f>
        <v/>
      </c>
      <c r="H372" s="177" t="str">
        <f>IF('Frais réels'!H371="","",'Frais réels'!$H371)</f>
        <v/>
      </c>
      <c r="I372" s="117"/>
      <c r="J372" s="259" t="str">
        <f t="shared" si="26"/>
        <v/>
      </c>
      <c r="K372" s="264" t="str">
        <f t="shared" si="29"/>
        <v/>
      </c>
      <c r="L372" s="185" t="str">
        <f t="shared" si="25"/>
        <v/>
      </c>
      <c r="M372" s="266" t="str">
        <f t="shared" si="27"/>
        <v/>
      </c>
      <c r="N372" s="262" t="str">
        <f t="shared" si="28"/>
        <v/>
      </c>
      <c r="O372" s="119"/>
    </row>
    <row r="373" spans="1:15" ht="20.100000000000001" customHeight="1" x14ac:dyDescent="0.25">
      <c r="A373" s="162">
        <v>367</v>
      </c>
      <c r="B373" s="268" t="str">
        <f>IF('Frais réels'!B372="","",'Frais réels'!$B372)</f>
        <v/>
      </c>
      <c r="C373" s="268" t="str">
        <f>IF('Frais réels'!C372="","",'Frais réels'!$D372)</f>
        <v/>
      </c>
      <c r="D373" s="268" t="str">
        <f>IF('Frais réels'!D372="","",'Frais réels'!$D372)</f>
        <v/>
      </c>
      <c r="E373" s="158" t="str">
        <f>IF('Frais réels'!E372="","",'Frais réels'!$E372)</f>
        <v/>
      </c>
      <c r="F373" s="158" t="str">
        <f>IF('Frais réels'!F372="","",'Frais réels'!F372)</f>
        <v/>
      </c>
      <c r="G373" s="158" t="str">
        <f>IF('Frais réels'!G372="","",'Frais réels'!$G372)</f>
        <v/>
      </c>
      <c r="H373" s="177" t="str">
        <f>IF('Frais réels'!H372="","",'Frais réels'!$H372)</f>
        <v/>
      </c>
      <c r="I373" s="117"/>
      <c r="J373" s="259" t="str">
        <f t="shared" si="26"/>
        <v/>
      </c>
      <c r="K373" s="264" t="str">
        <f t="shared" si="29"/>
        <v/>
      </c>
      <c r="L373" s="185" t="str">
        <f t="shared" si="25"/>
        <v/>
      </c>
      <c r="M373" s="266" t="str">
        <f t="shared" si="27"/>
        <v/>
      </c>
      <c r="N373" s="262" t="str">
        <f t="shared" si="28"/>
        <v/>
      </c>
      <c r="O373" s="119"/>
    </row>
    <row r="374" spans="1:15" ht="20.100000000000001" customHeight="1" x14ac:dyDescent="0.25">
      <c r="A374" s="162">
        <v>368</v>
      </c>
      <c r="B374" s="268" t="str">
        <f>IF('Frais réels'!B373="","",'Frais réels'!$B373)</f>
        <v/>
      </c>
      <c r="C374" s="268" t="str">
        <f>IF('Frais réels'!C373="","",'Frais réels'!$D373)</f>
        <v/>
      </c>
      <c r="D374" s="268" t="str">
        <f>IF('Frais réels'!D373="","",'Frais réels'!$D373)</f>
        <v/>
      </c>
      <c r="E374" s="158" t="str">
        <f>IF('Frais réels'!E373="","",'Frais réels'!$E373)</f>
        <v/>
      </c>
      <c r="F374" s="158" t="str">
        <f>IF('Frais réels'!F373="","",'Frais réels'!F373)</f>
        <v/>
      </c>
      <c r="G374" s="158" t="str">
        <f>IF('Frais réels'!G373="","",'Frais réels'!$G373)</f>
        <v/>
      </c>
      <c r="H374" s="177" t="str">
        <f>IF('Frais réels'!H373="","",'Frais réels'!$H373)</f>
        <v/>
      </c>
      <c r="I374" s="117"/>
      <c r="J374" s="259" t="str">
        <f t="shared" si="26"/>
        <v/>
      </c>
      <c r="K374" s="264" t="str">
        <f t="shared" si="29"/>
        <v/>
      </c>
      <c r="L374" s="185" t="str">
        <f t="shared" si="25"/>
        <v/>
      </c>
      <c r="M374" s="266" t="str">
        <f t="shared" si="27"/>
        <v/>
      </c>
      <c r="N374" s="262" t="str">
        <f t="shared" si="28"/>
        <v/>
      </c>
      <c r="O374" s="119"/>
    </row>
    <row r="375" spans="1:15" ht="20.100000000000001" customHeight="1" x14ac:dyDescent="0.25">
      <c r="A375" s="162">
        <v>369</v>
      </c>
      <c r="B375" s="268" t="str">
        <f>IF('Frais réels'!B374="","",'Frais réels'!$B374)</f>
        <v/>
      </c>
      <c r="C375" s="268" t="str">
        <f>IF('Frais réels'!C374="","",'Frais réels'!$D374)</f>
        <v/>
      </c>
      <c r="D375" s="268" t="str">
        <f>IF('Frais réels'!D374="","",'Frais réels'!$D374)</f>
        <v/>
      </c>
      <c r="E375" s="158" t="str">
        <f>IF('Frais réels'!E374="","",'Frais réels'!$E374)</f>
        <v/>
      </c>
      <c r="F375" s="158" t="str">
        <f>IF('Frais réels'!F374="","",'Frais réels'!F374)</f>
        <v/>
      </c>
      <c r="G375" s="158" t="str">
        <f>IF('Frais réels'!G374="","",'Frais réels'!$G374)</f>
        <v/>
      </c>
      <c r="H375" s="177" t="str">
        <f>IF('Frais réels'!H374="","",'Frais réels'!$H374)</f>
        <v/>
      </c>
      <c r="I375" s="117"/>
      <c r="J375" s="259" t="str">
        <f t="shared" si="26"/>
        <v/>
      </c>
      <c r="K375" s="264" t="str">
        <f t="shared" si="29"/>
        <v/>
      </c>
      <c r="L375" s="185" t="str">
        <f t="shared" si="25"/>
        <v/>
      </c>
      <c r="M375" s="266" t="str">
        <f t="shared" si="27"/>
        <v/>
      </c>
      <c r="N375" s="262" t="str">
        <f t="shared" si="28"/>
        <v/>
      </c>
      <c r="O375" s="119"/>
    </row>
    <row r="376" spans="1:15" ht="20.100000000000001" customHeight="1" x14ac:dyDescent="0.25">
      <c r="A376" s="162">
        <v>370</v>
      </c>
      <c r="B376" s="268" t="str">
        <f>IF('Frais réels'!B375="","",'Frais réels'!$B375)</f>
        <v/>
      </c>
      <c r="C376" s="268" t="str">
        <f>IF('Frais réels'!C375="","",'Frais réels'!$D375)</f>
        <v/>
      </c>
      <c r="D376" s="268" t="str">
        <f>IF('Frais réels'!D375="","",'Frais réels'!$D375)</f>
        <v/>
      </c>
      <c r="E376" s="158" t="str">
        <f>IF('Frais réels'!E375="","",'Frais réels'!$E375)</f>
        <v/>
      </c>
      <c r="F376" s="158" t="str">
        <f>IF('Frais réels'!F375="","",'Frais réels'!F375)</f>
        <v/>
      </c>
      <c r="G376" s="158" t="str">
        <f>IF('Frais réels'!G375="","",'Frais réels'!$G375)</f>
        <v/>
      </c>
      <c r="H376" s="177" t="str">
        <f>IF('Frais réels'!H375="","",'Frais réels'!$H375)</f>
        <v/>
      </c>
      <c r="I376" s="117"/>
      <c r="J376" s="259" t="str">
        <f t="shared" si="26"/>
        <v/>
      </c>
      <c r="K376" s="264" t="str">
        <f t="shared" si="29"/>
        <v/>
      </c>
      <c r="L376" s="185" t="str">
        <f t="shared" si="25"/>
        <v/>
      </c>
      <c r="M376" s="266" t="str">
        <f t="shared" si="27"/>
        <v/>
      </c>
      <c r="N376" s="262" t="str">
        <f t="shared" si="28"/>
        <v/>
      </c>
      <c r="O376" s="119"/>
    </row>
    <row r="377" spans="1:15" ht="20.100000000000001" customHeight="1" x14ac:dyDescent="0.25">
      <c r="A377" s="162">
        <v>371</v>
      </c>
      <c r="B377" s="268" t="str">
        <f>IF('Frais réels'!B376="","",'Frais réels'!$B376)</f>
        <v/>
      </c>
      <c r="C377" s="268" t="str">
        <f>IF('Frais réels'!C376="","",'Frais réels'!$D376)</f>
        <v/>
      </c>
      <c r="D377" s="268" t="str">
        <f>IF('Frais réels'!D376="","",'Frais réels'!$D376)</f>
        <v/>
      </c>
      <c r="E377" s="158" t="str">
        <f>IF('Frais réels'!E376="","",'Frais réels'!$E376)</f>
        <v/>
      </c>
      <c r="F377" s="158" t="str">
        <f>IF('Frais réels'!F376="","",'Frais réels'!F376)</f>
        <v/>
      </c>
      <c r="G377" s="158" t="str">
        <f>IF('Frais réels'!G376="","",'Frais réels'!$G376)</f>
        <v/>
      </c>
      <c r="H377" s="177" t="str">
        <f>IF('Frais réels'!H376="","",'Frais réels'!$H376)</f>
        <v/>
      </c>
      <c r="I377" s="117"/>
      <c r="J377" s="259" t="str">
        <f t="shared" si="26"/>
        <v/>
      </c>
      <c r="K377" s="264" t="str">
        <f t="shared" si="29"/>
        <v/>
      </c>
      <c r="L377" s="185" t="str">
        <f t="shared" si="25"/>
        <v/>
      </c>
      <c r="M377" s="266" t="str">
        <f t="shared" si="27"/>
        <v/>
      </c>
      <c r="N377" s="262" t="str">
        <f t="shared" si="28"/>
        <v/>
      </c>
      <c r="O377" s="119"/>
    </row>
    <row r="378" spans="1:15" ht="20.100000000000001" customHeight="1" x14ac:dyDescent="0.25">
      <c r="A378" s="162">
        <v>372</v>
      </c>
      <c r="B378" s="268" t="str">
        <f>IF('Frais réels'!B377="","",'Frais réels'!$B377)</f>
        <v/>
      </c>
      <c r="C378" s="268" t="str">
        <f>IF('Frais réels'!C377="","",'Frais réels'!$D377)</f>
        <v/>
      </c>
      <c r="D378" s="268" t="str">
        <f>IF('Frais réels'!D377="","",'Frais réels'!$D377)</f>
        <v/>
      </c>
      <c r="E378" s="158" t="str">
        <f>IF('Frais réels'!E377="","",'Frais réels'!$E377)</f>
        <v/>
      </c>
      <c r="F378" s="158" t="str">
        <f>IF('Frais réels'!F377="","",'Frais réels'!F377)</f>
        <v/>
      </c>
      <c r="G378" s="158" t="str">
        <f>IF('Frais réels'!G377="","",'Frais réels'!$G377)</f>
        <v/>
      </c>
      <c r="H378" s="177" t="str">
        <f>IF('Frais réels'!H377="","",'Frais réels'!$H377)</f>
        <v/>
      </c>
      <c r="I378" s="117"/>
      <c r="J378" s="259" t="str">
        <f t="shared" si="26"/>
        <v/>
      </c>
      <c r="K378" s="264" t="str">
        <f t="shared" si="29"/>
        <v/>
      </c>
      <c r="L378" s="185" t="str">
        <f t="shared" si="25"/>
        <v/>
      </c>
      <c r="M378" s="266" t="str">
        <f t="shared" si="27"/>
        <v/>
      </c>
      <c r="N378" s="262" t="str">
        <f t="shared" si="28"/>
        <v/>
      </c>
      <c r="O378" s="119"/>
    </row>
    <row r="379" spans="1:15" ht="20.100000000000001" customHeight="1" x14ac:dyDescent="0.25">
      <c r="A379" s="162">
        <v>373</v>
      </c>
      <c r="B379" s="268" t="str">
        <f>IF('Frais réels'!B378="","",'Frais réels'!$B378)</f>
        <v/>
      </c>
      <c r="C379" s="268" t="str">
        <f>IF('Frais réels'!C378="","",'Frais réels'!$D378)</f>
        <v/>
      </c>
      <c r="D379" s="268" t="str">
        <f>IF('Frais réels'!D378="","",'Frais réels'!$D378)</f>
        <v/>
      </c>
      <c r="E379" s="158" t="str">
        <f>IF('Frais réels'!E378="","",'Frais réels'!$E378)</f>
        <v/>
      </c>
      <c r="F379" s="158" t="str">
        <f>IF('Frais réels'!F378="","",'Frais réels'!F378)</f>
        <v/>
      </c>
      <c r="G379" s="158" t="str">
        <f>IF('Frais réels'!G378="","",'Frais réels'!$G378)</f>
        <v/>
      </c>
      <c r="H379" s="177" t="str">
        <f>IF('Frais réels'!H378="","",'Frais réels'!$H378)</f>
        <v/>
      </c>
      <c r="I379" s="117"/>
      <c r="J379" s="259" t="str">
        <f t="shared" si="26"/>
        <v/>
      </c>
      <c r="K379" s="264" t="str">
        <f t="shared" si="29"/>
        <v/>
      </c>
      <c r="L379" s="185" t="str">
        <f t="shared" si="25"/>
        <v/>
      </c>
      <c r="M379" s="266" t="str">
        <f t="shared" si="27"/>
        <v/>
      </c>
      <c r="N379" s="262" t="str">
        <f t="shared" si="28"/>
        <v/>
      </c>
      <c r="O379" s="119"/>
    </row>
    <row r="380" spans="1:15" ht="20.100000000000001" customHeight="1" x14ac:dyDescent="0.25">
      <c r="A380" s="162">
        <v>374</v>
      </c>
      <c r="B380" s="268" t="str">
        <f>IF('Frais réels'!B379="","",'Frais réels'!$B379)</f>
        <v/>
      </c>
      <c r="C380" s="268" t="str">
        <f>IF('Frais réels'!C379="","",'Frais réels'!$D379)</f>
        <v/>
      </c>
      <c r="D380" s="268" t="str">
        <f>IF('Frais réels'!D379="","",'Frais réels'!$D379)</f>
        <v/>
      </c>
      <c r="E380" s="158" t="str">
        <f>IF('Frais réels'!E379="","",'Frais réels'!$E379)</f>
        <v/>
      </c>
      <c r="F380" s="158" t="str">
        <f>IF('Frais réels'!F379="","",'Frais réels'!F379)</f>
        <v/>
      </c>
      <c r="G380" s="158" t="str">
        <f>IF('Frais réels'!G379="","",'Frais réels'!$G379)</f>
        <v/>
      </c>
      <c r="H380" s="177" t="str">
        <f>IF('Frais réels'!H379="","",'Frais réels'!$H379)</f>
        <v/>
      </c>
      <c r="I380" s="117"/>
      <c r="J380" s="259" t="str">
        <f t="shared" si="26"/>
        <v/>
      </c>
      <c r="K380" s="264" t="str">
        <f t="shared" si="29"/>
        <v/>
      </c>
      <c r="L380" s="185" t="str">
        <f t="shared" si="25"/>
        <v/>
      </c>
      <c r="M380" s="266" t="str">
        <f t="shared" si="27"/>
        <v/>
      </c>
      <c r="N380" s="262" t="str">
        <f t="shared" si="28"/>
        <v/>
      </c>
      <c r="O380" s="119"/>
    </row>
    <row r="381" spans="1:15" ht="20.100000000000001" customHeight="1" x14ac:dyDescent="0.25">
      <c r="A381" s="162">
        <v>375</v>
      </c>
      <c r="B381" s="268" t="str">
        <f>IF('Frais réels'!B380="","",'Frais réels'!$B380)</f>
        <v/>
      </c>
      <c r="C381" s="268" t="str">
        <f>IF('Frais réels'!C380="","",'Frais réels'!$D380)</f>
        <v/>
      </c>
      <c r="D381" s="268" t="str">
        <f>IF('Frais réels'!D380="","",'Frais réels'!$D380)</f>
        <v/>
      </c>
      <c r="E381" s="158" t="str">
        <f>IF('Frais réels'!E380="","",'Frais réels'!$E380)</f>
        <v/>
      </c>
      <c r="F381" s="158" t="str">
        <f>IF('Frais réels'!F380="","",'Frais réels'!F380)</f>
        <v/>
      </c>
      <c r="G381" s="158" t="str">
        <f>IF('Frais réels'!G380="","",'Frais réels'!$G380)</f>
        <v/>
      </c>
      <c r="H381" s="177" t="str">
        <f>IF('Frais réels'!H380="","",'Frais réels'!$H380)</f>
        <v/>
      </c>
      <c r="I381" s="117"/>
      <c r="J381" s="259" t="str">
        <f t="shared" si="26"/>
        <v/>
      </c>
      <c r="K381" s="264" t="str">
        <f t="shared" si="29"/>
        <v/>
      </c>
      <c r="L381" s="185" t="str">
        <f t="shared" si="25"/>
        <v/>
      </c>
      <c r="M381" s="266" t="str">
        <f t="shared" si="27"/>
        <v/>
      </c>
      <c r="N381" s="262" t="str">
        <f t="shared" si="28"/>
        <v/>
      </c>
      <c r="O381" s="119"/>
    </row>
    <row r="382" spans="1:15" ht="20.100000000000001" customHeight="1" x14ac:dyDescent="0.25">
      <c r="A382" s="162">
        <v>376</v>
      </c>
      <c r="B382" s="268" t="str">
        <f>IF('Frais réels'!B381="","",'Frais réels'!$B381)</f>
        <v/>
      </c>
      <c r="C382" s="268" t="str">
        <f>IF('Frais réels'!C381="","",'Frais réels'!$D381)</f>
        <v/>
      </c>
      <c r="D382" s="268" t="str">
        <f>IF('Frais réels'!D381="","",'Frais réels'!$D381)</f>
        <v/>
      </c>
      <c r="E382" s="158" t="str">
        <f>IF('Frais réels'!E381="","",'Frais réels'!$E381)</f>
        <v/>
      </c>
      <c r="F382" s="158" t="str">
        <f>IF('Frais réels'!F381="","",'Frais réels'!F381)</f>
        <v/>
      </c>
      <c r="G382" s="158" t="str">
        <f>IF('Frais réels'!G381="","",'Frais réels'!$G381)</f>
        <v/>
      </c>
      <c r="H382" s="177" t="str">
        <f>IF('Frais réels'!H381="","",'Frais réels'!$H381)</f>
        <v/>
      </c>
      <c r="I382" s="117"/>
      <c r="J382" s="259" t="str">
        <f t="shared" si="26"/>
        <v/>
      </c>
      <c r="K382" s="264" t="str">
        <f t="shared" si="29"/>
        <v/>
      </c>
      <c r="L382" s="185" t="str">
        <f t="shared" si="25"/>
        <v/>
      </c>
      <c r="M382" s="266" t="str">
        <f t="shared" si="27"/>
        <v/>
      </c>
      <c r="N382" s="262" t="str">
        <f t="shared" si="28"/>
        <v/>
      </c>
      <c r="O382" s="119"/>
    </row>
    <row r="383" spans="1:15" ht="20.100000000000001" customHeight="1" x14ac:dyDescent="0.25">
      <c r="A383" s="162">
        <v>377</v>
      </c>
      <c r="B383" s="268" t="str">
        <f>IF('Frais réels'!B382="","",'Frais réels'!$B382)</f>
        <v/>
      </c>
      <c r="C383" s="268" t="str">
        <f>IF('Frais réels'!C382="","",'Frais réels'!$D382)</f>
        <v/>
      </c>
      <c r="D383" s="268" t="str">
        <f>IF('Frais réels'!D382="","",'Frais réels'!$D382)</f>
        <v/>
      </c>
      <c r="E383" s="158" t="str">
        <f>IF('Frais réels'!E382="","",'Frais réels'!$E382)</f>
        <v/>
      </c>
      <c r="F383" s="158" t="str">
        <f>IF('Frais réels'!F382="","",'Frais réels'!F382)</f>
        <v/>
      </c>
      <c r="G383" s="158" t="str">
        <f>IF('Frais réels'!G382="","",'Frais réels'!$G382)</f>
        <v/>
      </c>
      <c r="H383" s="177" t="str">
        <f>IF('Frais réels'!H382="","",'Frais réels'!$H382)</f>
        <v/>
      </c>
      <c r="I383" s="117"/>
      <c r="J383" s="259" t="str">
        <f t="shared" si="26"/>
        <v/>
      </c>
      <c r="K383" s="264" t="str">
        <f t="shared" si="29"/>
        <v/>
      </c>
      <c r="L383" s="185" t="str">
        <f t="shared" si="25"/>
        <v/>
      </c>
      <c r="M383" s="266" t="str">
        <f t="shared" si="27"/>
        <v/>
      </c>
      <c r="N383" s="262" t="str">
        <f t="shared" si="28"/>
        <v/>
      </c>
      <c r="O383" s="119"/>
    </row>
    <row r="384" spans="1:15" ht="20.100000000000001" customHeight="1" x14ac:dyDescent="0.25">
      <c r="A384" s="162">
        <v>378</v>
      </c>
      <c r="B384" s="268" t="str">
        <f>IF('Frais réels'!B383="","",'Frais réels'!$B383)</f>
        <v/>
      </c>
      <c r="C384" s="268" t="str">
        <f>IF('Frais réels'!C383="","",'Frais réels'!$D383)</f>
        <v/>
      </c>
      <c r="D384" s="268" t="str">
        <f>IF('Frais réels'!D383="","",'Frais réels'!$D383)</f>
        <v/>
      </c>
      <c r="E384" s="158" t="str">
        <f>IF('Frais réels'!E383="","",'Frais réels'!$E383)</f>
        <v/>
      </c>
      <c r="F384" s="158" t="str">
        <f>IF('Frais réels'!F383="","",'Frais réels'!F383)</f>
        <v/>
      </c>
      <c r="G384" s="158" t="str">
        <f>IF('Frais réels'!G383="","",'Frais réels'!$G383)</f>
        <v/>
      </c>
      <c r="H384" s="177" t="str">
        <f>IF('Frais réels'!H383="","",'Frais réels'!$H383)</f>
        <v/>
      </c>
      <c r="I384" s="117"/>
      <c r="J384" s="259" t="str">
        <f t="shared" si="26"/>
        <v/>
      </c>
      <c r="K384" s="264" t="str">
        <f t="shared" si="29"/>
        <v/>
      </c>
      <c r="L384" s="185" t="str">
        <f t="shared" si="25"/>
        <v/>
      </c>
      <c r="M384" s="266" t="str">
        <f t="shared" si="27"/>
        <v/>
      </c>
      <c r="N384" s="262" t="str">
        <f t="shared" si="28"/>
        <v/>
      </c>
      <c r="O384" s="119"/>
    </row>
    <row r="385" spans="1:15" ht="20.100000000000001" customHeight="1" x14ac:dyDescent="0.25">
      <c r="A385" s="162">
        <v>379</v>
      </c>
      <c r="B385" s="268" t="str">
        <f>IF('Frais réels'!B384="","",'Frais réels'!$B384)</f>
        <v/>
      </c>
      <c r="C385" s="268" t="str">
        <f>IF('Frais réels'!C384="","",'Frais réels'!$D384)</f>
        <v/>
      </c>
      <c r="D385" s="268" t="str">
        <f>IF('Frais réels'!D384="","",'Frais réels'!$D384)</f>
        <v/>
      </c>
      <c r="E385" s="158" t="str">
        <f>IF('Frais réels'!E384="","",'Frais réels'!$E384)</f>
        <v/>
      </c>
      <c r="F385" s="158" t="str">
        <f>IF('Frais réels'!F384="","",'Frais réels'!F384)</f>
        <v/>
      </c>
      <c r="G385" s="158" t="str">
        <f>IF('Frais réels'!G384="","",'Frais réels'!$G384)</f>
        <v/>
      </c>
      <c r="H385" s="177" t="str">
        <f>IF('Frais réels'!H384="","",'Frais réels'!$H384)</f>
        <v/>
      </c>
      <c r="I385" s="117"/>
      <c r="J385" s="259" t="str">
        <f t="shared" si="26"/>
        <v/>
      </c>
      <c r="K385" s="264" t="str">
        <f t="shared" si="29"/>
        <v/>
      </c>
      <c r="L385" s="185" t="str">
        <f t="shared" si="25"/>
        <v/>
      </c>
      <c r="M385" s="266" t="str">
        <f t="shared" si="27"/>
        <v/>
      </c>
      <c r="N385" s="262" t="str">
        <f t="shared" si="28"/>
        <v/>
      </c>
      <c r="O385" s="119"/>
    </row>
    <row r="386" spans="1:15" ht="20.100000000000001" customHeight="1" x14ac:dyDescent="0.25">
      <c r="A386" s="162">
        <v>380</v>
      </c>
      <c r="B386" s="268" t="str">
        <f>IF('Frais réels'!B385="","",'Frais réels'!$B385)</f>
        <v/>
      </c>
      <c r="C386" s="268" t="str">
        <f>IF('Frais réels'!C385="","",'Frais réels'!$D385)</f>
        <v/>
      </c>
      <c r="D386" s="268" t="str">
        <f>IF('Frais réels'!D385="","",'Frais réels'!$D385)</f>
        <v/>
      </c>
      <c r="E386" s="158" t="str">
        <f>IF('Frais réels'!E385="","",'Frais réels'!$E385)</f>
        <v/>
      </c>
      <c r="F386" s="158" t="str">
        <f>IF('Frais réels'!F385="","",'Frais réels'!F385)</f>
        <v/>
      </c>
      <c r="G386" s="158" t="str">
        <f>IF('Frais réels'!G385="","",'Frais réels'!$G385)</f>
        <v/>
      </c>
      <c r="H386" s="177" t="str">
        <f>IF('Frais réels'!H385="","",'Frais réels'!$H385)</f>
        <v/>
      </c>
      <c r="I386" s="117"/>
      <c r="J386" s="259" t="str">
        <f t="shared" si="26"/>
        <v/>
      </c>
      <c r="K386" s="264" t="str">
        <f t="shared" si="29"/>
        <v/>
      </c>
      <c r="L386" s="185" t="str">
        <f t="shared" si="25"/>
        <v/>
      </c>
      <c r="M386" s="266" t="str">
        <f t="shared" si="27"/>
        <v/>
      </c>
      <c r="N386" s="262" t="str">
        <f t="shared" si="28"/>
        <v/>
      </c>
      <c r="O386" s="119"/>
    </row>
    <row r="387" spans="1:15" ht="20.100000000000001" customHeight="1" x14ac:dyDescent="0.25">
      <c r="A387" s="162">
        <v>381</v>
      </c>
      <c r="B387" s="268" t="str">
        <f>IF('Frais réels'!B386="","",'Frais réels'!$B386)</f>
        <v/>
      </c>
      <c r="C387" s="268" t="str">
        <f>IF('Frais réels'!C386="","",'Frais réels'!$D386)</f>
        <v/>
      </c>
      <c r="D387" s="268" t="str">
        <f>IF('Frais réels'!D386="","",'Frais réels'!$D386)</f>
        <v/>
      </c>
      <c r="E387" s="158" t="str">
        <f>IF('Frais réels'!E386="","",'Frais réels'!$E386)</f>
        <v/>
      </c>
      <c r="F387" s="158" t="str">
        <f>IF('Frais réels'!F386="","",'Frais réels'!F386)</f>
        <v/>
      </c>
      <c r="G387" s="158" t="str">
        <f>IF('Frais réels'!G386="","",'Frais réels'!$G386)</f>
        <v/>
      </c>
      <c r="H387" s="177" t="str">
        <f>IF('Frais réels'!H386="","",'Frais réels'!$H386)</f>
        <v/>
      </c>
      <c r="I387" s="117"/>
      <c r="J387" s="259" t="str">
        <f t="shared" si="26"/>
        <v/>
      </c>
      <c r="K387" s="264" t="str">
        <f t="shared" si="29"/>
        <v/>
      </c>
      <c r="L387" s="185" t="str">
        <f t="shared" si="25"/>
        <v/>
      </c>
      <c r="M387" s="266" t="str">
        <f t="shared" si="27"/>
        <v/>
      </c>
      <c r="N387" s="262" t="str">
        <f t="shared" si="28"/>
        <v/>
      </c>
      <c r="O387" s="119"/>
    </row>
    <row r="388" spans="1:15" ht="20.100000000000001" customHeight="1" x14ac:dyDescent="0.25">
      <c r="A388" s="162">
        <v>382</v>
      </c>
      <c r="B388" s="268" t="str">
        <f>IF('Frais réels'!B387="","",'Frais réels'!$B387)</f>
        <v/>
      </c>
      <c r="C388" s="268" t="str">
        <f>IF('Frais réels'!C387="","",'Frais réels'!$D387)</f>
        <v/>
      </c>
      <c r="D388" s="268" t="str">
        <f>IF('Frais réels'!D387="","",'Frais réels'!$D387)</f>
        <v/>
      </c>
      <c r="E388" s="158" t="str">
        <f>IF('Frais réels'!E387="","",'Frais réels'!$E387)</f>
        <v/>
      </c>
      <c r="F388" s="158" t="str">
        <f>IF('Frais réels'!F387="","",'Frais réels'!F387)</f>
        <v/>
      </c>
      <c r="G388" s="158" t="str">
        <f>IF('Frais réels'!G387="","",'Frais réels'!$G387)</f>
        <v/>
      </c>
      <c r="H388" s="177" t="str">
        <f>IF('Frais réels'!H387="","",'Frais réels'!$H387)</f>
        <v/>
      </c>
      <c r="I388" s="117"/>
      <c r="J388" s="259" t="str">
        <f t="shared" si="26"/>
        <v/>
      </c>
      <c r="K388" s="264" t="str">
        <f t="shared" si="29"/>
        <v/>
      </c>
      <c r="L388" s="185" t="str">
        <f t="shared" si="25"/>
        <v/>
      </c>
      <c r="M388" s="266" t="str">
        <f t="shared" si="27"/>
        <v/>
      </c>
      <c r="N388" s="262" t="str">
        <f t="shared" si="28"/>
        <v/>
      </c>
      <c r="O388" s="119"/>
    </row>
    <row r="389" spans="1:15" ht="20.100000000000001" customHeight="1" x14ac:dyDescent="0.25">
      <c r="A389" s="162">
        <v>383</v>
      </c>
      <c r="B389" s="268" t="str">
        <f>IF('Frais réels'!B388="","",'Frais réels'!$B388)</f>
        <v/>
      </c>
      <c r="C389" s="268" t="str">
        <f>IF('Frais réels'!C388="","",'Frais réels'!$D388)</f>
        <v/>
      </c>
      <c r="D389" s="268" t="str">
        <f>IF('Frais réels'!D388="","",'Frais réels'!$D388)</f>
        <v/>
      </c>
      <c r="E389" s="158" t="str">
        <f>IF('Frais réels'!E388="","",'Frais réels'!$E388)</f>
        <v/>
      </c>
      <c r="F389" s="158" t="str">
        <f>IF('Frais réels'!F388="","",'Frais réels'!F388)</f>
        <v/>
      </c>
      <c r="G389" s="158" t="str">
        <f>IF('Frais réels'!G388="","",'Frais réels'!$G388)</f>
        <v/>
      </c>
      <c r="H389" s="177" t="str">
        <f>IF('Frais réels'!H388="","",'Frais réels'!$H388)</f>
        <v/>
      </c>
      <c r="I389" s="117"/>
      <c r="J389" s="259" t="str">
        <f t="shared" si="26"/>
        <v/>
      </c>
      <c r="K389" s="264" t="str">
        <f t="shared" si="29"/>
        <v/>
      </c>
      <c r="L389" s="185" t="str">
        <f t="shared" si="25"/>
        <v/>
      </c>
      <c r="M389" s="266" t="str">
        <f t="shared" si="27"/>
        <v/>
      </c>
      <c r="N389" s="262" t="str">
        <f t="shared" si="28"/>
        <v/>
      </c>
      <c r="O389" s="119"/>
    </row>
    <row r="390" spans="1:15" ht="20.100000000000001" customHeight="1" x14ac:dyDescent="0.25">
      <c r="A390" s="162">
        <v>384</v>
      </c>
      <c r="B390" s="268" t="str">
        <f>IF('Frais réels'!B389="","",'Frais réels'!$B389)</f>
        <v/>
      </c>
      <c r="C390" s="268" t="str">
        <f>IF('Frais réels'!C389="","",'Frais réels'!$D389)</f>
        <v/>
      </c>
      <c r="D390" s="268" t="str">
        <f>IF('Frais réels'!D389="","",'Frais réels'!$D389)</f>
        <v/>
      </c>
      <c r="E390" s="158" t="str">
        <f>IF('Frais réels'!E389="","",'Frais réels'!$E389)</f>
        <v/>
      </c>
      <c r="F390" s="158" t="str">
        <f>IF('Frais réels'!F389="","",'Frais réels'!F389)</f>
        <v/>
      </c>
      <c r="G390" s="158" t="str">
        <f>IF('Frais réels'!G389="","",'Frais réels'!$G389)</f>
        <v/>
      </c>
      <c r="H390" s="177" t="str">
        <f>IF('Frais réels'!H389="","",'Frais réels'!$H389)</f>
        <v/>
      </c>
      <c r="I390" s="117"/>
      <c r="J390" s="259" t="str">
        <f t="shared" si="26"/>
        <v/>
      </c>
      <c r="K390" s="264" t="str">
        <f t="shared" si="29"/>
        <v/>
      </c>
      <c r="L390" s="185" t="str">
        <f t="shared" si="25"/>
        <v/>
      </c>
      <c r="M390" s="266" t="str">
        <f t="shared" si="27"/>
        <v/>
      </c>
      <c r="N390" s="262" t="str">
        <f t="shared" si="28"/>
        <v/>
      </c>
      <c r="O390" s="119"/>
    </row>
    <row r="391" spans="1:15" ht="20.100000000000001" customHeight="1" x14ac:dyDescent="0.25">
      <c r="A391" s="162">
        <v>385</v>
      </c>
      <c r="B391" s="268" t="str">
        <f>IF('Frais réels'!B390="","",'Frais réels'!$B390)</f>
        <v/>
      </c>
      <c r="C391" s="268" t="str">
        <f>IF('Frais réels'!C390="","",'Frais réels'!$D390)</f>
        <v/>
      </c>
      <c r="D391" s="268" t="str">
        <f>IF('Frais réels'!D390="","",'Frais réels'!$D390)</f>
        <v/>
      </c>
      <c r="E391" s="158" t="str">
        <f>IF('Frais réels'!E390="","",'Frais réels'!$E390)</f>
        <v/>
      </c>
      <c r="F391" s="158" t="str">
        <f>IF('Frais réels'!F390="","",'Frais réels'!F390)</f>
        <v/>
      </c>
      <c r="G391" s="158" t="str">
        <f>IF('Frais réels'!G390="","",'Frais réels'!$G390)</f>
        <v/>
      </c>
      <c r="H391" s="177" t="str">
        <f>IF('Frais réels'!H390="","",'Frais réels'!$H390)</f>
        <v/>
      </c>
      <c r="I391" s="117"/>
      <c r="J391" s="259" t="str">
        <f t="shared" si="26"/>
        <v/>
      </c>
      <c r="K391" s="264" t="str">
        <f t="shared" si="29"/>
        <v/>
      </c>
      <c r="L391" s="185" t="str">
        <f t="shared" ref="L391:L454" si="30">IF(G391="Aller - Retour Mayotte - Hexagone",IF(1900=0,"",1900),IF(G391="Aller - Retour Mayotte - La Réunion",IF(700=0,"",700),IF(G391="Aller - Retour Mayotte - Caraïbes",IF(2200=0,"",2200),IF(E391="Billets de train",IF(I391=0,"",""),IF(E391="","")))))</f>
        <v/>
      </c>
      <c r="M391" s="266" t="str">
        <f t="shared" si="27"/>
        <v/>
      </c>
      <c r="N391" s="262" t="str">
        <f t="shared" si="28"/>
        <v/>
      </c>
      <c r="O391" s="119"/>
    </row>
    <row r="392" spans="1:15" ht="20.100000000000001" customHeight="1" x14ac:dyDescent="0.25">
      <c r="A392" s="162">
        <v>386</v>
      </c>
      <c r="B392" s="268" t="str">
        <f>IF('Frais réels'!B391="","",'Frais réels'!$B391)</f>
        <v/>
      </c>
      <c r="C392" s="268" t="str">
        <f>IF('Frais réels'!C391="","",'Frais réels'!$D391)</f>
        <v/>
      </c>
      <c r="D392" s="268" t="str">
        <f>IF('Frais réels'!D391="","",'Frais réels'!$D391)</f>
        <v/>
      </c>
      <c r="E392" s="158" t="str">
        <f>IF('Frais réels'!E391="","",'Frais réels'!$E391)</f>
        <v/>
      </c>
      <c r="F392" s="158" t="str">
        <f>IF('Frais réels'!F391="","",'Frais réels'!F391)</f>
        <v/>
      </c>
      <c r="G392" s="158" t="str">
        <f>IF('Frais réels'!G391="","",'Frais réels'!$G391)</f>
        <v/>
      </c>
      <c r="H392" s="177" t="str">
        <f>IF('Frais réels'!H391="","",'Frais réels'!$H391)</f>
        <v/>
      </c>
      <c r="I392" s="117"/>
      <c r="J392" s="259" t="str">
        <f t="shared" ref="J392:J455" si="31">IF($H392="","",IF($I392&gt;$H392,"Le montant éligible ne peut etre supérieur au montant présenté",""))</f>
        <v/>
      </c>
      <c r="K392" s="264" t="str">
        <f t="shared" si="29"/>
        <v/>
      </c>
      <c r="L392" s="185" t="str">
        <f t="shared" si="30"/>
        <v/>
      </c>
      <c r="M392" s="266" t="str">
        <f t="shared" ref="M392:M455" si="32">IF(K392="", "", IF(MIN(K392,L392)=0, "", MIN(K392,L392)))</f>
        <v/>
      </c>
      <c r="N392" s="262" t="str">
        <f t="shared" ref="N392:N455" si="33">IF($M392 &gt; $K392, "Le montant éligible retenu ne peut pas être supérieur au montant raisonnable",IF($M392 &gt; $L392, "Le montant éligible retenu ne peut pas être supérieur au montant du plafond", ""))</f>
        <v/>
      </c>
      <c r="O392" s="119"/>
    </row>
    <row r="393" spans="1:15" ht="20.100000000000001" customHeight="1" x14ac:dyDescent="0.25">
      <c r="A393" s="162">
        <v>387</v>
      </c>
      <c r="B393" s="268" t="str">
        <f>IF('Frais réels'!B392="","",'Frais réels'!$B392)</f>
        <v/>
      </c>
      <c r="C393" s="268" t="str">
        <f>IF('Frais réels'!C392="","",'Frais réels'!$D392)</f>
        <v/>
      </c>
      <c r="D393" s="268" t="str">
        <f>IF('Frais réels'!D392="","",'Frais réels'!$D392)</f>
        <v/>
      </c>
      <c r="E393" s="158" t="str">
        <f>IF('Frais réels'!E392="","",'Frais réels'!$E392)</f>
        <v/>
      </c>
      <c r="F393" s="158" t="str">
        <f>IF('Frais réels'!F392="","",'Frais réels'!F392)</f>
        <v/>
      </c>
      <c r="G393" s="158" t="str">
        <f>IF('Frais réels'!G392="","",'Frais réels'!$G392)</f>
        <v/>
      </c>
      <c r="H393" s="177" t="str">
        <f>IF('Frais réels'!H392="","",'Frais réels'!$H392)</f>
        <v/>
      </c>
      <c r="I393" s="117"/>
      <c r="J393" s="259" t="str">
        <f t="shared" si="31"/>
        <v/>
      </c>
      <c r="K393" s="264" t="str">
        <f t="shared" ref="K393:K456" si="34">IF(OR(I393=0, ISBLANK(I393)), "", I393)</f>
        <v/>
      </c>
      <c r="L393" s="185" t="str">
        <f t="shared" si="30"/>
        <v/>
      </c>
      <c r="M393" s="266" t="str">
        <f t="shared" si="32"/>
        <v/>
      </c>
      <c r="N393" s="262" t="str">
        <f t="shared" si="33"/>
        <v/>
      </c>
      <c r="O393" s="119"/>
    </row>
    <row r="394" spans="1:15" ht="20.100000000000001" customHeight="1" x14ac:dyDescent="0.25">
      <c r="A394" s="162">
        <v>388</v>
      </c>
      <c r="B394" s="268" t="str">
        <f>IF('Frais réels'!B393="","",'Frais réels'!$B393)</f>
        <v/>
      </c>
      <c r="C394" s="268" t="str">
        <f>IF('Frais réels'!C393="","",'Frais réels'!$D393)</f>
        <v/>
      </c>
      <c r="D394" s="268" t="str">
        <f>IF('Frais réels'!D393="","",'Frais réels'!$D393)</f>
        <v/>
      </c>
      <c r="E394" s="158" t="str">
        <f>IF('Frais réels'!E393="","",'Frais réels'!$E393)</f>
        <v/>
      </c>
      <c r="F394" s="158" t="str">
        <f>IF('Frais réels'!F393="","",'Frais réels'!F393)</f>
        <v/>
      </c>
      <c r="G394" s="158" t="str">
        <f>IF('Frais réels'!G393="","",'Frais réels'!$G393)</f>
        <v/>
      </c>
      <c r="H394" s="177" t="str">
        <f>IF('Frais réels'!H393="","",'Frais réels'!$H393)</f>
        <v/>
      </c>
      <c r="I394" s="117"/>
      <c r="J394" s="259" t="str">
        <f t="shared" si="31"/>
        <v/>
      </c>
      <c r="K394" s="264" t="str">
        <f t="shared" si="34"/>
        <v/>
      </c>
      <c r="L394" s="185" t="str">
        <f t="shared" si="30"/>
        <v/>
      </c>
      <c r="M394" s="266" t="str">
        <f t="shared" si="32"/>
        <v/>
      </c>
      <c r="N394" s="262" t="str">
        <f t="shared" si="33"/>
        <v/>
      </c>
      <c r="O394" s="119"/>
    </row>
    <row r="395" spans="1:15" ht="20.100000000000001" customHeight="1" x14ac:dyDescent="0.25">
      <c r="A395" s="162">
        <v>389</v>
      </c>
      <c r="B395" s="268" t="str">
        <f>IF('Frais réels'!B394="","",'Frais réels'!$B394)</f>
        <v/>
      </c>
      <c r="C395" s="268" t="str">
        <f>IF('Frais réels'!C394="","",'Frais réels'!$D394)</f>
        <v/>
      </c>
      <c r="D395" s="268" t="str">
        <f>IF('Frais réels'!D394="","",'Frais réels'!$D394)</f>
        <v/>
      </c>
      <c r="E395" s="158" t="str">
        <f>IF('Frais réels'!E394="","",'Frais réels'!$E394)</f>
        <v/>
      </c>
      <c r="F395" s="158" t="str">
        <f>IF('Frais réels'!F394="","",'Frais réels'!F394)</f>
        <v/>
      </c>
      <c r="G395" s="158" t="str">
        <f>IF('Frais réels'!G394="","",'Frais réels'!$G394)</f>
        <v/>
      </c>
      <c r="H395" s="177" t="str">
        <f>IF('Frais réels'!H394="","",'Frais réels'!$H394)</f>
        <v/>
      </c>
      <c r="I395" s="117"/>
      <c r="J395" s="259" t="str">
        <f t="shared" si="31"/>
        <v/>
      </c>
      <c r="K395" s="264" t="str">
        <f t="shared" si="34"/>
        <v/>
      </c>
      <c r="L395" s="185" t="str">
        <f t="shared" si="30"/>
        <v/>
      </c>
      <c r="M395" s="266" t="str">
        <f t="shared" si="32"/>
        <v/>
      </c>
      <c r="N395" s="262" t="str">
        <f t="shared" si="33"/>
        <v/>
      </c>
      <c r="O395" s="119"/>
    </row>
    <row r="396" spans="1:15" ht="20.100000000000001" customHeight="1" x14ac:dyDescent="0.25">
      <c r="A396" s="162">
        <v>390</v>
      </c>
      <c r="B396" s="268" t="str">
        <f>IF('Frais réels'!B395="","",'Frais réels'!$B395)</f>
        <v/>
      </c>
      <c r="C396" s="268" t="str">
        <f>IF('Frais réels'!C395="","",'Frais réels'!$D395)</f>
        <v/>
      </c>
      <c r="D396" s="268" t="str">
        <f>IF('Frais réels'!D395="","",'Frais réels'!$D395)</f>
        <v/>
      </c>
      <c r="E396" s="158" t="str">
        <f>IF('Frais réels'!E395="","",'Frais réels'!$E395)</f>
        <v/>
      </c>
      <c r="F396" s="158" t="str">
        <f>IF('Frais réels'!F395="","",'Frais réels'!F395)</f>
        <v/>
      </c>
      <c r="G396" s="158" t="str">
        <f>IF('Frais réels'!G395="","",'Frais réels'!$G395)</f>
        <v/>
      </c>
      <c r="H396" s="177" t="str">
        <f>IF('Frais réels'!H395="","",'Frais réels'!$H395)</f>
        <v/>
      </c>
      <c r="I396" s="117"/>
      <c r="J396" s="259" t="str">
        <f t="shared" si="31"/>
        <v/>
      </c>
      <c r="K396" s="264" t="str">
        <f t="shared" si="34"/>
        <v/>
      </c>
      <c r="L396" s="185" t="str">
        <f t="shared" si="30"/>
        <v/>
      </c>
      <c r="M396" s="266" t="str">
        <f t="shared" si="32"/>
        <v/>
      </c>
      <c r="N396" s="262" t="str">
        <f t="shared" si="33"/>
        <v/>
      </c>
      <c r="O396" s="119"/>
    </row>
    <row r="397" spans="1:15" ht="20.100000000000001" customHeight="1" x14ac:dyDescent="0.25">
      <c r="A397" s="162">
        <v>391</v>
      </c>
      <c r="B397" s="268" t="str">
        <f>IF('Frais réels'!B396="","",'Frais réels'!$B396)</f>
        <v/>
      </c>
      <c r="C397" s="268" t="str">
        <f>IF('Frais réels'!C396="","",'Frais réels'!$D396)</f>
        <v/>
      </c>
      <c r="D397" s="268" t="str">
        <f>IF('Frais réels'!D396="","",'Frais réels'!$D396)</f>
        <v/>
      </c>
      <c r="E397" s="158" t="str">
        <f>IF('Frais réels'!E396="","",'Frais réels'!$E396)</f>
        <v/>
      </c>
      <c r="F397" s="158" t="str">
        <f>IF('Frais réels'!F396="","",'Frais réels'!F396)</f>
        <v/>
      </c>
      <c r="G397" s="158" t="str">
        <f>IF('Frais réels'!G396="","",'Frais réels'!$G396)</f>
        <v/>
      </c>
      <c r="H397" s="177" t="str">
        <f>IF('Frais réels'!H396="","",'Frais réels'!$H396)</f>
        <v/>
      </c>
      <c r="I397" s="117"/>
      <c r="J397" s="259" t="str">
        <f t="shared" si="31"/>
        <v/>
      </c>
      <c r="K397" s="264" t="str">
        <f t="shared" si="34"/>
        <v/>
      </c>
      <c r="L397" s="185" t="str">
        <f t="shared" si="30"/>
        <v/>
      </c>
      <c r="M397" s="266" t="str">
        <f t="shared" si="32"/>
        <v/>
      </c>
      <c r="N397" s="262" t="str">
        <f t="shared" si="33"/>
        <v/>
      </c>
      <c r="O397" s="119"/>
    </row>
    <row r="398" spans="1:15" ht="20.100000000000001" customHeight="1" x14ac:dyDescent="0.25">
      <c r="A398" s="162">
        <v>392</v>
      </c>
      <c r="B398" s="268" t="str">
        <f>IF('Frais réels'!B397="","",'Frais réels'!$B397)</f>
        <v/>
      </c>
      <c r="C398" s="268" t="str">
        <f>IF('Frais réels'!C397="","",'Frais réels'!$D397)</f>
        <v/>
      </c>
      <c r="D398" s="268" t="str">
        <f>IF('Frais réels'!D397="","",'Frais réels'!$D397)</f>
        <v/>
      </c>
      <c r="E398" s="158" t="str">
        <f>IF('Frais réels'!E397="","",'Frais réels'!$E397)</f>
        <v/>
      </c>
      <c r="F398" s="158" t="str">
        <f>IF('Frais réels'!F397="","",'Frais réels'!F397)</f>
        <v/>
      </c>
      <c r="G398" s="158" t="str">
        <f>IF('Frais réels'!G397="","",'Frais réels'!$G397)</f>
        <v/>
      </c>
      <c r="H398" s="177" t="str">
        <f>IF('Frais réels'!H397="","",'Frais réels'!$H397)</f>
        <v/>
      </c>
      <c r="I398" s="117"/>
      <c r="J398" s="259" t="str">
        <f t="shared" si="31"/>
        <v/>
      </c>
      <c r="K398" s="264" t="str">
        <f t="shared" si="34"/>
        <v/>
      </c>
      <c r="L398" s="185" t="str">
        <f t="shared" si="30"/>
        <v/>
      </c>
      <c r="M398" s="266" t="str">
        <f t="shared" si="32"/>
        <v/>
      </c>
      <c r="N398" s="262" t="str">
        <f t="shared" si="33"/>
        <v/>
      </c>
      <c r="O398" s="119"/>
    </row>
    <row r="399" spans="1:15" ht="20.100000000000001" customHeight="1" x14ac:dyDescent="0.25">
      <c r="A399" s="162">
        <v>393</v>
      </c>
      <c r="B399" s="268" t="str">
        <f>IF('Frais réels'!B398="","",'Frais réels'!$B398)</f>
        <v/>
      </c>
      <c r="C399" s="268" t="str">
        <f>IF('Frais réels'!C398="","",'Frais réels'!$D398)</f>
        <v/>
      </c>
      <c r="D399" s="268" t="str">
        <f>IF('Frais réels'!D398="","",'Frais réels'!$D398)</f>
        <v/>
      </c>
      <c r="E399" s="158" t="str">
        <f>IF('Frais réels'!E398="","",'Frais réels'!$E398)</f>
        <v/>
      </c>
      <c r="F399" s="158" t="str">
        <f>IF('Frais réels'!F398="","",'Frais réels'!F398)</f>
        <v/>
      </c>
      <c r="G399" s="158" t="str">
        <f>IF('Frais réels'!G398="","",'Frais réels'!$G398)</f>
        <v/>
      </c>
      <c r="H399" s="177" t="str">
        <f>IF('Frais réels'!H398="","",'Frais réels'!$H398)</f>
        <v/>
      </c>
      <c r="I399" s="117"/>
      <c r="J399" s="259" t="str">
        <f t="shared" si="31"/>
        <v/>
      </c>
      <c r="K399" s="264" t="str">
        <f t="shared" si="34"/>
        <v/>
      </c>
      <c r="L399" s="185" t="str">
        <f t="shared" si="30"/>
        <v/>
      </c>
      <c r="M399" s="266" t="str">
        <f t="shared" si="32"/>
        <v/>
      </c>
      <c r="N399" s="262" t="str">
        <f t="shared" si="33"/>
        <v/>
      </c>
      <c r="O399" s="119"/>
    </row>
    <row r="400" spans="1:15" ht="20.100000000000001" customHeight="1" x14ac:dyDescent="0.25">
      <c r="A400" s="162">
        <v>394</v>
      </c>
      <c r="B400" s="268" t="str">
        <f>IF('Frais réels'!B399="","",'Frais réels'!$B399)</f>
        <v/>
      </c>
      <c r="C400" s="268" t="str">
        <f>IF('Frais réels'!C399="","",'Frais réels'!$D399)</f>
        <v/>
      </c>
      <c r="D400" s="268" t="str">
        <f>IF('Frais réels'!D399="","",'Frais réels'!$D399)</f>
        <v/>
      </c>
      <c r="E400" s="158" t="str">
        <f>IF('Frais réels'!E399="","",'Frais réels'!$E399)</f>
        <v/>
      </c>
      <c r="F400" s="158" t="str">
        <f>IF('Frais réels'!F399="","",'Frais réels'!F399)</f>
        <v/>
      </c>
      <c r="G400" s="158" t="str">
        <f>IF('Frais réels'!G399="","",'Frais réels'!$G399)</f>
        <v/>
      </c>
      <c r="H400" s="177" t="str">
        <f>IF('Frais réels'!H399="","",'Frais réels'!$H399)</f>
        <v/>
      </c>
      <c r="I400" s="117"/>
      <c r="J400" s="259" t="str">
        <f t="shared" si="31"/>
        <v/>
      </c>
      <c r="K400" s="264" t="str">
        <f t="shared" si="34"/>
        <v/>
      </c>
      <c r="L400" s="185" t="str">
        <f t="shared" si="30"/>
        <v/>
      </c>
      <c r="M400" s="266" t="str">
        <f t="shared" si="32"/>
        <v/>
      </c>
      <c r="N400" s="262" t="str">
        <f t="shared" si="33"/>
        <v/>
      </c>
      <c r="O400" s="119"/>
    </row>
    <row r="401" spans="1:15" ht="20.100000000000001" customHeight="1" x14ac:dyDescent="0.25">
      <c r="A401" s="162">
        <v>395</v>
      </c>
      <c r="B401" s="268" t="str">
        <f>IF('Frais réels'!B400="","",'Frais réels'!$B400)</f>
        <v/>
      </c>
      <c r="C401" s="268" t="str">
        <f>IF('Frais réels'!C400="","",'Frais réels'!$D400)</f>
        <v/>
      </c>
      <c r="D401" s="268" t="str">
        <f>IF('Frais réels'!D400="","",'Frais réels'!$D400)</f>
        <v/>
      </c>
      <c r="E401" s="158" t="str">
        <f>IF('Frais réels'!E400="","",'Frais réels'!$E400)</f>
        <v/>
      </c>
      <c r="F401" s="158" t="str">
        <f>IF('Frais réels'!F400="","",'Frais réels'!F400)</f>
        <v/>
      </c>
      <c r="G401" s="158" t="str">
        <f>IF('Frais réels'!G400="","",'Frais réels'!$G400)</f>
        <v/>
      </c>
      <c r="H401" s="177" t="str">
        <f>IF('Frais réels'!H400="","",'Frais réels'!$H400)</f>
        <v/>
      </c>
      <c r="I401" s="117"/>
      <c r="J401" s="259" t="str">
        <f t="shared" si="31"/>
        <v/>
      </c>
      <c r="K401" s="264" t="str">
        <f t="shared" si="34"/>
        <v/>
      </c>
      <c r="L401" s="185" t="str">
        <f t="shared" si="30"/>
        <v/>
      </c>
      <c r="M401" s="266" t="str">
        <f t="shared" si="32"/>
        <v/>
      </c>
      <c r="N401" s="262" t="str">
        <f t="shared" si="33"/>
        <v/>
      </c>
      <c r="O401" s="119"/>
    </row>
    <row r="402" spans="1:15" ht="20.100000000000001" customHeight="1" x14ac:dyDescent="0.25">
      <c r="A402" s="162">
        <v>396</v>
      </c>
      <c r="B402" s="268" t="str">
        <f>IF('Frais réels'!B401="","",'Frais réels'!$B401)</f>
        <v/>
      </c>
      <c r="C402" s="268" t="str">
        <f>IF('Frais réels'!C401="","",'Frais réels'!$D401)</f>
        <v/>
      </c>
      <c r="D402" s="268" t="str">
        <f>IF('Frais réels'!D401="","",'Frais réels'!$D401)</f>
        <v/>
      </c>
      <c r="E402" s="158" t="str">
        <f>IF('Frais réels'!E401="","",'Frais réels'!$E401)</f>
        <v/>
      </c>
      <c r="F402" s="158" t="str">
        <f>IF('Frais réels'!F401="","",'Frais réels'!F401)</f>
        <v/>
      </c>
      <c r="G402" s="158" t="str">
        <f>IF('Frais réels'!G401="","",'Frais réels'!$G401)</f>
        <v/>
      </c>
      <c r="H402" s="177" t="str">
        <f>IF('Frais réels'!H401="","",'Frais réels'!$H401)</f>
        <v/>
      </c>
      <c r="I402" s="117"/>
      <c r="J402" s="259" t="str">
        <f t="shared" si="31"/>
        <v/>
      </c>
      <c r="K402" s="264" t="str">
        <f t="shared" si="34"/>
        <v/>
      </c>
      <c r="L402" s="185" t="str">
        <f t="shared" si="30"/>
        <v/>
      </c>
      <c r="M402" s="266" t="str">
        <f t="shared" si="32"/>
        <v/>
      </c>
      <c r="N402" s="262" t="str">
        <f t="shared" si="33"/>
        <v/>
      </c>
      <c r="O402" s="119"/>
    </row>
    <row r="403" spans="1:15" ht="20.100000000000001" customHeight="1" x14ac:dyDescent="0.25">
      <c r="A403" s="162">
        <v>397</v>
      </c>
      <c r="B403" s="268" t="str">
        <f>IF('Frais réels'!B402="","",'Frais réels'!$B402)</f>
        <v/>
      </c>
      <c r="C403" s="268" t="str">
        <f>IF('Frais réels'!C402="","",'Frais réels'!$D402)</f>
        <v/>
      </c>
      <c r="D403" s="268" t="str">
        <f>IF('Frais réels'!D402="","",'Frais réels'!$D402)</f>
        <v/>
      </c>
      <c r="E403" s="158" t="str">
        <f>IF('Frais réels'!E402="","",'Frais réels'!$E402)</f>
        <v/>
      </c>
      <c r="F403" s="158" t="str">
        <f>IF('Frais réels'!F402="","",'Frais réels'!F402)</f>
        <v/>
      </c>
      <c r="G403" s="158" t="str">
        <f>IF('Frais réels'!G402="","",'Frais réels'!$G402)</f>
        <v/>
      </c>
      <c r="H403" s="177" t="str">
        <f>IF('Frais réels'!H402="","",'Frais réels'!$H402)</f>
        <v/>
      </c>
      <c r="I403" s="117"/>
      <c r="J403" s="259" t="str">
        <f t="shared" si="31"/>
        <v/>
      </c>
      <c r="K403" s="264" t="str">
        <f t="shared" si="34"/>
        <v/>
      </c>
      <c r="L403" s="185" t="str">
        <f t="shared" si="30"/>
        <v/>
      </c>
      <c r="M403" s="266" t="str">
        <f t="shared" si="32"/>
        <v/>
      </c>
      <c r="N403" s="262" t="str">
        <f t="shared" si="33"/>
        <v/>
      </c>
      <c r="O403" s="119"/>
    </row>
    <row r="404" spans="1:15" ht="20.100000000000001" customHeight="1" x14ac:dyDescent="0.25">
      <c r="A404" s="162">
        <v>398</v>
      </c>
      <c r="B404" s="268" t="str">
        <f>IF('Frais réels'!B403="","",'Frais réels'!$B403)</f>
        <v/>
      </c>
      <c r="C404" s="268" t="str">
        <f>IF('Frais réels'!C403="","",'Frais réels'!$D403)</f>
        <v/>
      </c>
      <c r="D404" s="268" t="str">
        <f>IF('Frais réels'!D403="","",'Frais réels'!$D403)</f>
        <v/>
      </c>
      <c r="E404" s="158" t="str">
        <f>IF('Frais réels'!E403="","",'Frais réels'!$E403)</f>
        <v/>
      </c>
      <c r="F404" s="158" t="str">
        <f>IF('Frais réels'!F403="","",'Frais réels'!F403)</f>
        <v/>
      </c>
      <c r="G404" s="158" t="str">
        <f>IF('Frais réels'!G403="","",'Frais réels'!$G403)</f>
        <v/>
      </c>
      <c r="H404" s="177" t="str">
        <f>IF('Frais réels'!H403="","",'Frais réels'!$H403)</f>
        <v/>
      </c>
      <c r="I404" s="117"/>
      <c r="J404" s="259" t="str">
        <f t="shared" si="31"/>
        <v/>
      </c>
      <c r="K404" s="264" t="str">
        <f t="shared" si="34"/>
        <v/>
      </c>
      <c r="L404" s="185" t="str">
        <f t="shared" si="30"/>
        <v/>
      </c>
      <c r="M404" s="266" t="str">
        <f t="shared" si="32"/>
        <v/>
      </c>
      <c r="N404" s="262" t="str">
        <f t="shared" si="33"/>
        <v/>
      </c>
      <c r="O404" s="119"/>
    </row>
    <row r="405" spans="1:15" ht="20.100000000000001" customHeight="1" x14ac:dyDescent="0.25">
      <c r="A405" s="162">
        <v>399</v>
      </c>
      <c r="B405" s="268" t="str">
        <f>IF('Frais réels'!B404="","",'Frais réels'!$B404)</f>
        <v/>
      </c>
      <c r="C405" s="268" t="str">
        <f>IF('Frais réels'!C404="","",'Frais réels'!$D404)</f>
        <v/>
      </c>
      <c r="D405" s="268" t="str">
        <f>IF('Frais réels'!D404="","",'Frais réels'!$D404)</f>
        <v/>
      </c>
      <c r="E405" s="158" t="str">
        <f>IF('Frais réels'!E404="","",'Frais réels'!$E404)</f>
        <v/>
      </c>
      <c r="F405" s="158" t="str">
        <f>IF('Frais réels'!F404="","",'Frais réels'!F404)</f>
        <v/>
      </c>
      <c r="G405" s="158" t="str">
        <f>IF('Frais réels'!G404="","",'Frais réels'!$G404)</f>
        <v/>
      </c>
      <c r="H405" s="177" t="str">
        <f>IF('Frais réels'!H404="","",'Frais réels'!$H404)</f>
        <v/>
      </c>
      <c r="I405" s="117"/>
      <c r="J405" s="259" t="str">
        <f t="shared" si="31"/>
        <v/>
      </c>
      <c r="K405" s="264" t="str">
        <f t="shared" si="34"/>
        <v/>
      </c>
      <c r="L405" s="185" t="str">
        <f t="shared" si="30"/>
        <v/>
      </c>
      <c r="M405" s="266" t="str">
        <f t="shared" si="32"/>
        <v/>
      </c>
      <c r="N405" s="262" t="str">
        <f t="shared" si="33"/>
        <v/>
      </c>
      <c r="O405" s="119"/>
    </row>
    <row r="406" spans="1:15" ht="20.100000000000001" customHeight="1" x14ac:dyDescent="0.25">
      <c r="A406" s="162">
        <v>400</v>
      </c>
      <c r="B406" s="268" t="str">
        <f>IF('Frais réels'!B405="","",'Frais réels'!$B405)</f>
        <v/>
      </c>
      <c r="C406" s="268" t="str">
        <f>IF('Frais réels'!C405="","",'Frais réels'!$D405)</f>
        <v/>
      </c>
      <c r="D406" s="268" t="str">
        <f>IF('Frais réels'!D405="","",'Frais réels'!$D405)</f>
        <v/>
      </c>
      <c r="E406" s="158" t="str">
        <f>IF('Frais réels'!E405="","",'Frais réels'!$E405)</f>
        <v/>
      </c>
      <c r="F406" s="158" t="str">
        <f>IF('Frais réels'!F405="","",'Frais réels'!F405)</f>
        <v/>
      </c>
      <c r="G406" s="158" t="str">
        <f>IF('Frais réels'!G405="","",'Frais réels'!$G405)</f>
        <v/>
      </c>
      <c r="H406" s="177" t="str">
        <f>IF('Frais réels'!H405="","",'Frais réels'!$H405)</f>
        <v/>
      </c>
      <c r="I406" s="117"/>
      <c r="J406" s="259" t="str">
        <f t="shared" si="31"/>
        <v/>
      </c>
      <c r="K406" s="264" t="str">
        <f t="shared" si="34"/>
        <v/>
      </c>
      <c r="L406" s="185" t="str">
        <f t="shared" si="30"/>
        <v/>
      </c>
      <c r="M406" s="266" t="str">
        <f t="shared" si="32"/>
        <v/>
      </c>
      <c r="N406" s="262" t="str">
        <f t="shared" si="33"/>
        <v/>
      </c>
      <c r="O406" s="119"/>
    </row>
    <row r="407" spans="1:15" ht="20.100000000000001" customHeight="1" x14ac:dyDescent="0.25">
      <c r="A407" s="162">
        <v>401</v>
      </c>
      <c r="B407" s="268" t="str">
        <f>IF('Frais réels'!B406="","",'Frais réels'!$B406)</f>
        <v/>
      </c>
      <c r="C407" s="268" t="str">
        <f>IF('Frais réels'!C406="","",'Frais réels'!$D406)</f>
        <v/>
      </c>
      <c r="D407" s="268" t="str">
        <f>IF('Frais réels'!D406="","",'Frais réels'!$D406)</f>
        <v/>
      </c>
      <c r="E407" s="158" t="str">
        <f>IF('Frais réels'!E406="","",'Frais réels'!$E406)</f>
        <v/>
      </c>
      <c r="F407" s="158" t="str">
        <f>IF('Frais réels'!F406="","",'Frais réels'!F406)</f>
        <v/>
      </c>
      <c r="G407" s="158" t="str">
        <f>IF('Frais réels'!G406="","",'Frais réels'!$G406)</f>
        <v/>
      </c>
      <c r="H407" s="177" t="str">
        <f>IF('Frais réels'!H406="","",'Frais réels'!$H406)</f>
        <v/>
      </c>
      <c r="I407" s="117"/>
      <c r="J407" s="259" t="str">
        <f t="shared" si="31"/>
        <v/>
      </c>
      <c r="K407" s="264" t="str">
        <f t="shared" si="34"/>
        <v/>
      </c>
      <c r="L407" s="185" t="str">
        <f t="shared" si="30"/>
        <v/>
      </c>
      <c r="M407" s="266" t="str">
        <f t="shared" si="32"/>
        <v/>
      </c>
      <c r="N407" s="262" t="str">
        <f t="shared" si="33"/>
        <v/>
      </c>
      <c r="O407" s="119"/>
    </row>
    <row r="408" spans="1:15" ht="20.100000000000001" customHeight="1" x14ac:dyDescent="0.25">
      <c r="A408" s="162">
        <v>402</v>
      </c>
      <c r="B408" s="268" t="str">
        <f>IF('Frais réels'!B407="","",'Frais réels'!$B407)</f>
        <v/>
      </c>
      <c r="C408" s="268" t="str">
        <f>IF('Frais réels'!C407="","",'Frais réels'!$D407)</f>
        <v/>
      </c>
      <c r="D408" s="268" t="str">
        <f>IF('Frais réels'!D407="","",'Frais réels'!$D407)</f>
        <v/>
      </c>
      <c r="E408" s="158" t="str">
        <f>IF('Frais réels'!E407="","",'Frais réels'!$E407)</f>
        <v/>
      </c>
      <c r="F408" s="158" t="str">
        <f>IF('Frais réels'!F407="","",'Frais réels'!F407)</f>
        <v/>
      </c>
      <c r="G408" s="158" t="str">
        <f>IF('Frais réels'!G407="","",'Frais réels'!$G407)</f>
        <v/>
      </c>
      <c r="H408" s="177" t="str">
        <f>IF('Frais réels'!H407="","",'Frais réels'!$H407)</f>
        <v/>
      </c>
      <c r="I408" s="117"/>
      <c r="J408" s="259" t="str">
        <f t="shared" si="31"/>
        <v/>
      </c>
      <c r="K408" s="264" t="str">
        <f t="shared" si="34"/>
        <v/>
      </c>
      <c r="L408" s="185" t="str">
        <f t="shared" si="30"/>
        <v/>
      </c>
      <c r="M408" s="266" t="str">
        <f t="shared" si="32"/>
        <v/>
      </c>
      <c r="N408" s="262" t="str">
        <f t="shared" si="33"/>
        <v/>
      </c>
      <c r="O408" s="119"/>
    </row>
    <row r="409" spans="1:15" ht="20.100000000000001" customHeight="1" x14ac:dyDescent="0.25">
      <c r="A409" s="162">
        <v>403</v>
      </c>
      <c r="B409" s="268" t="str">
        <f>IF('Frais réels'!B408="","",'Frais réels'!$B408)</f>
        <v/>
      </c>
      <c r="C409" s="268" t="str">
        <f>IF('Frais réels'!C408="","",'Frais réels'!$D408)</f>
        <v/>
      </c>
      <c r="D409" s="268" t="str">
        <f>IF('Frais réels'!D408="","",'Frais réels'!$D408)</f>
        <v/>
      </c>
      <c r="E409" s="158" t="str">
        <f>IF('Frais réels'!E408="","",'Frais réels'!$E408)</f>
        <v/>
      </c>
      <c r="F409" s="158" t="str">
        <f>IF('Frais réels'!F408="","",'Frais réels'!F408)</f>
        <v/>
      </c>
      <c r="G409" s="158" t="str">
        <f>IF('Frais réels'!G408="","",'Frais réels'!$G408)</f>
        <v/>
      </c>
      <c r="H409" s="177" t="str">
        <f>IF('Frais réels'!H408="","",'Frais réels'!$H408)</f>
        <v/>
      </c>
      <c r="I409" s="117"/>
      <c r="J409" s="259" t="str">
        <f t="shared" si="31"/>
        <v/>
      </c>
      <c r="K409" s="264" t="str">
        <f t="shared" si="34"/>
        <v/>
      </c>
      <c r="L409" s="185" t="str">
        <f t="shared" si="30"/>
        <v/>
      </c>
      <c r="M409" s="266" t="str">
        <f t="shared" si="32"/>
        <v/>
      </c>
      <c r="N409" s="262" t="str">
        <f t="shared" si="33"/>
        <v/>
      </c>
      <c r="O409" s="119"/>
    </row>
    <row r="410" spans="1:15" ht="20.100000000000001" customHeight="1" x14ac:dyDescent="0.25">
      <c r="A410" s="162">
        <v>404</v>
      </c>
      <c r="B410" s="268" t="str">
        <f>IF('Frais réels'!B409="","",'Frais réels'!$B409)</f>
        <v/>
      </c>
      <c r="C410" s="268" t="str">
        <f>IF('Frais réels'!C409="","",'Frais réels'!$D409)</f>
        <v/>
      </c>
      <c r="D410" s="268" t="str">
        <f>IF('Frais réels'!D409="","",'Frais réels'!$D409)</f>
        <v/>
      </c>
      <c r="E410" s="158" t="str">
        <f>IF('Frais réels'!E409="","",'Frais réels'!$E409)</f>
        <v/>
      </c>
      <c r="F410" s="158" t="str">
        <f>IF('Frais réels'!F409="","",'Frais réels'!F409)</f>
        <v/>
      </c>
      <c r="G410" s="158" t="str">
        <f>IF('Frais réels'!G409="","",'Frais réels'!$G409)</f>
        <v/>
      </c>
      <c r="H410" s="177" t="str">
        <f>IF('Frais réels'!H409="","",'Frais réels'!$H409)</f>
        <v/>
      </c>
      <c r="I410" s="117"/>
      <c r="J410" s="259" t="str">
        <f t="shared" si="31"/>
        <v/>
      </c>
      <c r="K410" s="264" t="str">
        <f t="shared" si="34"/>
        <v/>
      </c>
      <c r="L410" s="185" t="str">
        <f t="shared" si="30"/>
        <v/>
      </c>
      <c r="M410" s="266" t="str">
        <f t="shared" si="32"/>
        <v/>
      </c>
      <c r="N410" s="262" t="str">
        <f t="shared" si="33"/>
        <v/>
      </c>
      <c r="O410" s="119"/>
    </row>
    <row r="411" spans="1:15" ht="20.100000000000001" customHeight="1" x14ac:dyDescent="0.25">
      <c r="A411" s="162">
        <v>405</v>
      </c>
      <c r="B411" s="268" t="str">
        <f>IF('Frais réels'!B410="","",'Frais réels'!$B410)</f>
        <v/>
      </c>
      <c r="C411" s="268" t="str">
        <f>IF('Frais réels'!C410="","",'Frais réels'!$D410)</f>
        <v/>
      </c>
      <c r="D411" s="268" t="str">
        <f>IF('Frais réels'!D410="","",'Frais réels'!$D410)</f>
        <v/>
      </c>
      <c r="E411" s="158" t="str">
        <f>IF('Frais réels'!E410="","",'Frais réels'!$E410)</f>
        <v/>
      </c>
      <c r="F411" s="158" t="str">
        <f>IF('Frais réels'!F410="","",'Frais réels'!F410)</f>
        <v/>
      </c>
      <c r="G411" s="158" t="str">
        <f>IF('Frais réels'!G410="","",'Frais réels'!$G410)</f>
        <v/>
      </c>
      <c r="H411" s="177" t="str">
        <f>IF('Frais réels'!H410="","",'Frais réels'!$H410)</f>
        <v/>
      </c>
      <c r="I411" s="117"/>
      <c r="J411" s="259" t="str">
        <f t="shared" si="31"/>
        <v/>
      </c>
      <c r="K411" s="264" t="str">
        <f t="shared" si="34"/>
        <v/>
      </c>
      <c r="L411" s="185" t="str">
        <f t="shared" si="30"/>
        <v/>
      </c>
      <c r="M411" s="266" t="str">
        <f t="shared" si="32"/>
        <v/>
      </c>
      <c r="N411" s="262" t="str">
        <f t="shared" si="33"/>
        <v/>
      </c>
      <c r="O411" s="119"/>
    </row>
    <row r="412" spans="1:15" ht="20.100000000000001" customHeight="1" x14ac:dyDescent="0.25">
      <c r="A412" s="162">
        <v>406</v>
      </c>
      <c r="B412" s="268" t="str">
        <f>IF('Frais réels'!B411="","",'Frais réels'!$B411)</f>
        <v/>
      </c>
      <c r="C412" s="268" t="str">
        <f>IF('Frais réels'!C411="","",'Frais réels'!$D411)</f>
        <v/>
      </c>
      <c r="D412" s="268" t="str">
        <f>IF('Frais réels'!D411="","",'Frais réels'!$D411)</f>
        <v/>
      </c>
      <c r="E412" s="158" t="str">
        <f>IF('Frais réels'!E411="","",'Frais réels'!$E411)</f>
        <v/>
      </c>
      <c r="F412" s="158" t="str">
        <f>IF('Frais réels'!F411="","",'Frais réels'!F411)</f>
        <v/>
      </c>
      <c r="G412" s="158" t="str">
        <f>IF('Frais réels'!G411="","",'Frais réels'!$G411)</f>
        <v/>
      </c>
      <c r="H412" s="177" t="str">
        <f>IF('Frais réels'!H411="","",'Frais réels'!$H411)</f>
        <v/>
      </c>
      <c r="I412" s="117"/>
      <c r="J412" s="259" t="str">
        <f t="shared" si="31"/>
        <v/>
      </c>
      <c r="K412" s="264" t="str">
        <f t="shared" si="34"/>
        <v/>
      </c>
      <c r="L412" s="185" t="str">
        <f t="shared" si="30"/>
        <v/>
      </c>
      <c r="M412" s="266" t="str">
        <f t="shared" si="32"/>
        <v/>
      </c>
      <c r="N412" s="262" t="str">
        <f t="shared" si="33"/>
        <v/>
      </c>
      <c r="O412" s="119"/>
    </row>
    <row r="413" spans="1:15" ht="20.100000000000001" customHeight="1" x14ac:dyDescent="0.25">
      <c r="A413" s="162">
        <v>407</v>
      </c>
      <c r="B413" s="268" t="str">
        <f>IF('Frais réels'!B412="","",'Frais réels'!$B412)</f>
        <v/>
      </c>
      <c r="C413" s="268" t="str">
        <f>IF('Frais réels'!C412="","",'Frais réels'!$D412)</f>
        <v/>
      </c>
      <c r="D413" s="268" t="str">
        <f>IF('Frais réels'!D412="","",'Frais réels'!$D412)</f>
        <v/>
      </c>
      <c r="E413" s="158" t="str">
        <f>IF('Frais réels'!E412="","",'Frais réels'!$E412)</f>
        <v/>
      </c>
      <c r="F413" s="158" t="str">
        <f>IF('Frais réels'!F412="","",'Frais réels'!F412)</f>
        <v/>
      </c>
      <c r="G413" s="158" t="str">
        <f>IF('Frais réels'!G412="","",'Frais réels'!$G412)</f>
        <v/>
      </c>
      <c r="H413" s="177" t="str">
        <f>IF('Frais réels'!H412="","",'Frais réels'!$H412)</f>
        <v/>
      </c>
      <c r="I413" s="117"/>
      <c r="J413" s="259" t="str">
        <f t="shared" si="31"/>
        <v/>
      </c>
      <c r="K413" s="264" t="str">
        <f t="shared" si="34"/>
        <v/>
      </c>
      <c r="L413" s="185" t="str">
        <f t="shared" si="30"/>
        <v/>
      </c>
      <c r="M413" s="266" t="str">
        <f t="shared" si="32"/>
        <v/>
      </c>
      <c r="N413" s="262" t="str">
        <f t="shared" si="33"/>
        <v/>
      </c>
      <c r="O413" s="119"/>
    </row>
    <row r="414" spans="1:15" ht="20.100000000000001" customHeight="1" x14ac:dyDescent="0.25">
      <c r="A414" s="162">
        <v>408</v>
      </c>
      <c r="B414" s="268" t="str">
        <f>IF('Frais réels'!B413="","",'Frais réels'!$B413)</f>
        <v/>
      </c>
      <c r="C414" s="268" t="str">
        <f>IF('Frais réels'!C413="","",'Frais réels'!$D413)</f>
        <v/>
      </c>
      <c r="D414" s="268" t="str">
        <f>IF('Frais réels'!D413="","",'Frais réels'!$D413)</f>
        <v/>
      </c>
      <c r="E414" s="158" t="str">
        <f>IF('Frais réels'!E413="","",'Frais réels'!$E413)</f>
        <v/>
      </c>
      <c r="F414" s="158" t="str">
        <f>IF('Frais réels'!F413="","",'Frais réels'!F413)</f>
        <v/>
      </c>
      <c r="G414" s="158" t="str">
        <f>IF('Frais réels'!G413="","",'Frais réels'!$G413)</f>
        <v/>
      </c>
      <c r="H414" s="177" t="str">
        <f>IF('Frais réels'!H413="","",'Frais réels'!$H413)</f>
        <v/>
      </c>
      <c r="I414" s="117"/>
      <c r="J414" s="259" t="str">
        <f t="shared" si="31"/>
        <v/>
      </c>
      <c r="K414" s="264" t="str">
        <f t="shared" si="34"/>
        <v/>
      </c>
      <c r="L414" s="185" t="str">
        <f t="shared" si="30"/>
        <v/>
      </c>
      <c r="M414" s="266" t="str">
        <f t="shared" si="32"/>
        <v/>
      </c>
      <c r="N414" s="262" t="str">
        <f t="shared" si="33"/>
        <v/>
      </c>
      <c r="O414" s="119"/>
    </row>
    <row r="415" spans="1:15" ht="20.100000000000001" customHeight="1" x14ac:dyDescent="0.25">
      <c r="A415" s="162">
        <v>409</v>
      </c>
      <c r="B415" s="268" t="str">
        <f>IF('Frais réels'!B414="","",'Frais réels'!$B414)</f>
        <v/>
      </c>
      <c r="C415" s="268" t="str">
        <f>IF('Frais réels'!C414="","",'Frais réels'!$D414)</f>
        <v/>
      </c>
      <c r="D415" s="268" t="str">
        <f>IF('Frais réels'!D414="","",'Frais réels'!$D414)</f>
        <v/>
      </c>
      <c r="E415" s="158" t="str">
        <f>IF('Frais réels'!E414="","",'Frais réels'!$E414)</f>
        <v/>
      </c>
      <c r="F415" s="158" t="str">
        <f>IF('Frais réels'!F414="","",'Frais réels'!F414)</f>
        <v/>
      </c>
      <c r="G415" s="158" t="str">
        <f>IF('Frais réels'!G414="","",'Frais réels'!$G414)</f>
        <v/>
      </c>
      <c r="H415" s="177" t="str">
        <f>IF('Frais réels'!H414="","",'Frais réels'!$H414)</f>
        <v/>
      </c>
      <c r="I415" s="117"/>
      <c r="J415" s="259" t="str">
        <f t="shared" si="31"/>
        <v/>
      </c>
      <c r="K415" s="264" t="str">
        <f t="shared" si="34"/>
        <v/>
      </c>
      <c r="L415" s="185" t="str">
        <f t="shared" si="30"/>
        <v/>
      </c>
      <c r="M415" s="266" t="str">
        <f t="shared" si="32"/>
        <v/>
      </c>
      <c r="N415" s="262" t="str">
        <f t="shared" si="33"/>
        <v/>
      </c>
      <c r="O415" s="119"/>
    </row>
    <row r="416" spans="1:15" ht="20.100000000000001" customHeight="1" x14ac:dyDescent="0.25">
      <c r="A416" s="162">
        <v>410</v>
      </c>
      <c r="B416" s="268" t="str">
        <f>IF('Frais réels'!B415="","",'Frais réels'!$B415)</f>
        <v/>
      </c>
      <c r="C416" s="268" t="str">
        <f>IF('Frais réels'!C415="","",'Frais réels'!$D415)</f>
        <v/>
      </c>
      <c r="D416" s="268" t="str">
        <f>IF('Frais réels'!D415="","",'Frais réels'!$D415)</f>
        <v/>
      </c>
      <c r="E416" s="158" t="str">
        <f>IF('Frais réels'!E415="","",'Frais réels'!$E415)</f>
        <v/>
      </c>
      <c r="F416" s="158" t="str">
        <f>IF('Frais réels'!F415="","",'Frais réels'!F415)</f>
        <v/>
      </c>
      <c r="G416" s="158" t="str">
        <f>IF('Frais réels'!G415="","",'Frais réels'!$G415)</f>
        <v/>
      </c>
      <c r="H416" s="177" t="str">
        <f>IF('Frais réels'!H415="","",'Frais réels'!$H415)</f>
        <v/>
      </c>
      <c r="I416" s="117"/>
      <c r="J416" s="259" t="str">
        <f t="shared" si="31"/>
        <v/>
      </c>
      <c r="K416" s="264" t="str">
        <f t="shared" si="34"/>
        <v/>
      </c>
      <c r="L416" s="185" t="str">
        <f t="shared" si="30"/>
        <v/>
      </c>
      <c r="M416" s="266" t="str">
        <f t="shared" si="32"/>
        <v/>
      </c>
      <c r="N416" s="262" t="str">
        <f t="shared" si="33"/>
        <v/>
      </c>
      <c r="O416" s="119"/>
    </row>
    <row r="417" spans="1:15" ht="20.100000000000001" customHeight="1" x14ac:dyDescent="0.25">
      <c r="A417" s="162">
        <v>411</v>
      </c>
      <c r="B417" s="268" t="str">
        <f>IF('Frais réels'!B416="","",'Frais réels'!$B416)</f>
        <v/>
      </c>
      <c r="C417" s="268" t="str">
        <f>IF('Frais réels'!C416="","",'Frais réels'!$D416)</f>
        <v/>
      </c>
      <c r="D417" s="268" t="str">
        <f>IF('Frais réels'!D416="","",'Frais réels'!$D416)</f>
        <v/>
      </c>
      <c r="E417" s="158" t="str">
        <f>IF('Frais réels'!E416="","",'Frais réels'!$E416)</f>
        <v/>
      </c>
      <c r="F417" s="158" t="str">
        <f>IF('Frais réels'!F416="","",'Frais réels'!F416)</f>
        <v/>
      </c>
      <c r="G417" s="158" t="str">
        <f>IF('Frais réels'!G416="","",'Frais réels'!$G416)</f>
        <v/>
      </c>
      <c r="H417" s="177" t="str">
        <f>IF('Frais réels'!H416="","",'Frais réels'!$H416)</f>
        <v/>
      </c>
      <c r="I417" s="117"/>
      <c r="J417" s="259" t="str">
        <f t="shared" si="31"/>
        <v/>
      </c>
      <c r="K417" s="264" t="str">
        <f t="shared" si="34"/>
        <v/>
      </c>
      <c r="L417" s="185" t="str">
        <f t="shared" si="30"/>
        <v/>
      </c>
      <c r="M417" s="266" t="str">
        <f t="shared" si="32"/>
        <v/>
      </c>
      <c r="N417" s="262" t="str">
        <f t="shared" si="33"/>
        <v/>
      </c>
      <c r="O417" s="119"/>
    </row>
    <row r="418" spans="1:15" ht="20.100000000000001" customHeight="1" x14ac:dyDescent="0.25">
      <c r="A418" s="162">
        <v>412</v>
      </c>
      <c r="B418" s="268" t="str">
        <f>IF('Frais réels'!B417="","",'Frais réels'!$B417)</f>
        <v/>
      </c>
      <c r="C418" s="268" t="str">
        <f>IF('Frais réels'!C417="","",'Frais réels'!$D417)</f>
        <v/>
      </c>
      <c r="D418" s="268" t="str">
        <f>IF('Frais réels'!D417="","",'Frais réels'!$D417)</f>
        <v/>
      </c>
      <c r="E418" s="158" t="str">
        <f>IF('Frais réels'!E417="","",'Frais réels'!$E417)</f>
        <v/>
      </c>
      <c r="F418" s="158" t="str">
        <f>IF('Frais réels'!F417="","",'Frais réels'!F417)</f>
        <v/>
      </c>
      <c r="G418" s="158" t="str">
        <f>IF('Frais réels'!G417="","",'Frais réels'!$G417)</f>
        <v/>
      </c>
      <c r="H418" s="177" t="str">
        <f>IF('Frais réels'!H417="","",'Frais réels'!$H417)</f>
        <v/>
      </c>
      <c r="I418" s="117"/>
      <c r="J418" s="259" t="str">
        <f t="shared" si="31"/>
        <v/>
      </c>
      <c r="K418" s="264" t="str">
        <f t="shared" si="34"/>
        <v/>
      </c>
      <c r="L418" s="185" t="str">
        <f t="shared" si="30"/>
        <v/>
      </c>
      <c r="M418" s="266" t="str">
        <f t="shared" si="32"/>
        <v/>
      </c>
      <c r="N418" s="262" t="str">
        <f t="shared" si="33"/>
        <v/>
      </c>
      <c r="O418" s="119"/>
    </row>
    <row r="419" spans="1:15" ht="20.100000000000001" customHeight="1" x14ac:dyDescent="0.25">
      <c r="A419" s="162">
        <v>413</v>
      </c>
      <c r="B419" s="268" t="str">
        <f>IF('Frais réels'!B418="","",'Frais réels'!$B418)</f>
        <v/>
      </c>
      <c r="C419" s="268" t="str">
        <f>IF('Frais réels'!C418="","",'Frais réels'!$D418)</f>
        <v/>
      </c>
      <c r="D419" s="268" t="str">
        <f>IF('Frais réels'!D418="","",'Frais réels'!$D418)</f>
        <v/>
      </c>
      <c r="E419" s="158" t="str">
        <f>IF('Frais réels'!E418="","",'Frais réels'!$E418)</f>
        <v/>
      </c>
      <c r="F419" s="158" t="str">
        <f>IF('Frais réels'!F418="","",'Frais réels'!F418)</f>
        <v/>
      </c>
      <c r="G419" s="158" t="str">
        <f>IF('Frais réels'!G418="","",'Frais réels'!$G418)</f>
        <v/>
      </c>
      <c r="H419" s="177" t="str">
        <f>IF('Frais réels'!H418="","",'Frais réels'!$H418)</f>
        <v/>
      </c>
      <c r="I419" s="117"/>
      <c r="J419" s="259" t="str">
        <f t="shared" si="31"/>
        <v/>
      </c>
      <c r="K419" s="264" t="str">
        <f t="shared" si="34"/>
        <v/>
      </c>
      <c r="L419" s="185" t="str">
        <f t="shared" si="30"/>
        <v/>
      </c>
      <c r="M419" s="266" t="str">
        <f t="shared" si="32"/>
        <v/>
      </c>
      <c r="N419" s="262" t="str">
        <f t="shared" si="33"/>
        <v/>
      </c>
      <c r="O419" s="119"/>
    </row>
    <row r="420" spans="1:15" ht="20.100000000000001" customHeight="1" x14ac:dyDescent="0.25">
      <c r="A420" s="162">
        <v>414</v>
      </c>
      <c r="B420" s="268" t="str">
        <f>IF('Frais réels'!B419="","",'Frais réels'!$B419)</f>
        <v/>
      </c>
      <c r="C420" s="268" t="str">
        <f>IF('Frais réels'!C419="","",'Frais réels'!$D419)</f>
        <v/>
      </c>
      <c r="D420" s="268" t="str">
        <f>IF('Frais réels'!D419="","",'Frais réels'!$D419)</f>
        <v/>
      </c>
      <c r="E420" s="158" t="str">
        <f>IF('Frais réels'!E419="","",'Frais réels'!$E419)</f>
        <v/>
      </c>
      <c r="F420" s="158" t="str">
        <f>IF('Frais réels'!F419="","",'Frais réels'!F419)</f>
        <v/>
      </c>
      <c r="G420" s="158" t="str">
        <f>IF('Frais réels'!G419="","",'Frais réels'!$G419)</f>
        <v/>
      </c>
      <c r="H420" s="177" t="str">
        <f>IF('Frais réels'!H419="","",'Frais réels'!$H419)</f>
        <v/>
      </c>
      <c r="I420" s="117"/>
      <c r="J420" s="259" t="str">
        <f t="shared" si="31"/>
        <v/>
      </c>
      <c r="K420" s="264" t="str">
        <f t="shared" si="34"/>
        <v/>
      </c>
      <c r="L420" s="185" t="str">
        <f t="shared" si="30"/>
        <v/>
      </c>
      <c r="M420" s="266" t="str">
        <f t="shared" si="32"/>
        <v/>
      </c>
      <c r="N420" s="262" t="str">
        <f t="shared" si="33"/>
        <v/>
      </c>
      <c r="O420" s="119"/>
    </row>
    <row r="421" spans="1:15" ht="20.100000000000001" customHeight="1" x14ac:dyDescent="0.25">
      <c r="A421" s="162">
        <v>415</v>
      </c>
      <c r="B421" s="268" t="str">
        <f>IF('Frais réels'!B420="","",'Frais réels'!$B420)</f>
        <v/>
      </c>
      <c r="C421" s="268" t="str">
        <f>IF('Frais réels'!C420="","",'Frais réels'!$D420)</f>
        <v/>
      </c>
      <c r="D421" s="268" t="str">
        <f>IF('Frais réels'!D420="","",'Frais réels'!$D420)</f>
        <v/>
      </c>
      <c r="E421" s="158" t="str">
        <f>IF('Frais réels'!E420="","",'Frais réels'!$E420)</f>
        <v/>
      </c>
      <c r="F421" s="158" t="str">
        <f>IF('Frais réels'!F420="","",'Frais réels'!F420)</f>
        <v/>
      </c>
      <c r="G421" s="158" t="str">
        <f>IF('Frais réels'!G420="","",'Frais réels'!$G420)</f>
        <v/>
      </c>
      <c r="H421" s="177" t="str">
        <f>IF('Frais réels'!H420="","",'Frais réels'!$H420)</f>
        <v/>
      </c>
      <c r="I421" s="117"/>
      <c r="J421" s="259" t="str">
        <f t="shared" si="31"/>
        <v/>
      </c>
      <c r="K421" s="264" t="str">
        <f t="shared" si="34"/>
        <v/>
      </c>
      <c r="L421" s="185" t="str">
        <f t="shared" si="30"/>
        <v/>
      </c>
      <c r="M421" s="266" t="str">
        <f t="shared" si="32"/>
        <v/>
      </c>
      <c r="N421" s="262" t="str">
        <f t="shared" si="33"/>
        <v/>
      </c>
      <c r="O421" s="119"/>
    </row>
    <row r="422" spans="1:15" ht="20.100000000000001" customHeight="1" x14ac:dyDescent="0.25">
      <c r="A422" s="162">
        <v>416</v>
      </c>
      <c r="B422" s="268" t="str">
        <f>IF('Frais réels'!B421="","",'Frais réels'!$B421)</f>
        <v/>
      </c>
      <c r="C422" s="268" t="str">
        <f>IF('Frais réels'!C421="","",'Frais réels'!$D421)</f>
        <v/>
      </c>
      <c r="D422" s="268" t="str">
        <f>IF('Frais réels'!D421="","",'Frais réels'!$D421)</f>
        <v/>
      </c>
      <c r="E422" s="158" t="str">
        <f>IF('Frais réels'!E421="","",'Frais réels'!$E421)</f>
        <v/>
      </c>
      <c r="F422" s="158" t="str">
        <f>IF('Frais réels'!F421="","",'Frais réels'!F421)</f>
        <v/>
      </c>
      <c r="G422" s="158" t="str">
        <f>IF('Frais réels'!G421="","",'Frais réels'!$G421)</f>
        <v/>
      </c>
      <c r="H422" s="177" t="str">
        <f>IF('Frais réels'!H421="","",'Frais réels'!$H421)</f>
        <v/>
      </c>
      <c r="I422" s="117"/>
      <c r="J422" s="259" t="str">
        <f t="shared" si="31"/>
        <v/>
      </c>
      <c r="K422" s="264" t="str">
        <f t="shared" si="34"/>
        <v/>
      </c>
      <c r="L422" s="185" t="str">
        <f t="shared" si="30"/>
        <v/>
      </c>
      <c r="M422" s="266" t="str">
        <f t="shared" si="32"/>
        <v/>
      </c>
      <c r="N422" s="262" t="str">
        <f t="shared" si="33"/>
        <v/>
      </c>
      <c r="O422" s="119"/>
    </row>
    <row r="423" spans="1:15" ht="20.100000000000001" customHeight="1" x14ac:dyDescent="0.25">
      <c r="A423" s="162">
        <v>417</v>
      </c>
      <c r="B423" s="268" t="str">
        <f>IF('Frais réels'!B422="","",'Frais réels'!$B422)</f>
        <v/>
      </c>
      <c r="C423" s="268" t="str">
        <f>IF('Frais réels'!C422="","",'Frais réels'!$D422)</f>
        <v/>
      </c>
      <c r="D423" s="268" t="str">
        <f>IF('Frais réels'!D422="","",'Frais réels'!$D422)</f>
        <v/>
      </c>
      <c r="E423" s="158" t="str">
        <f>IF('Frais réels'!E422="","",'Frais réels'!$E422)</f>
        <v/>
      </c>
      <c r="F423" s="158" t="str">
        <f>IF('Frais réels'!F422="","",'Frais réels'!F422)</f>
        <v/>
      </c>
      <c r="G423" s="158" t="str">
        <f>IF('Frais réels'!G422="","",'Frais réels'!$G422)</f>
        <v/>
      </c>
      <c r="H423" s="177" t="str">
        <f>IF('Frais réels'!H422="","",'Frais réels'!$H422)</f>
        <v/>
      </c>
      <c r="I423" s="117"/>
      <c r="J423" s="259" t="str">
        <f t="shared" si="31"/>
        <v/>
      </c>
      <c r="K423" s="264" t="str">
        <f t="shared" si="34"/>
        <v/>
      </c>
      <c r="L423" s="185" t="str">
        <f t="shared" si="30"/>
        <v/>
      </c>
      <c r="M423" s="266" t="str">
        <f t="shared" si="32"/>
        <v/>
      </c>
      <c r="N423" s="262" t="str">
        <f t="shared" si="33"/>
        <v/>
      </c>
      <c r="O423" s="119"/>
    </row>
    <row r="424" spans="1:15" ht="20.100000000000001" customHeight="1" x14ac:dyDescent="0.25">
      <c r="A424" s="162">
        <v>418</v>
      </c>
      <c r="B424" s="268" t="str">
        <f>IF('Frais réels'!B423="","",'Frais réels'!$B423)</f>
        <v/>
      </c>
      <c r="C424" s="268" t="str">
        <f>IF('Frais réels'!C423="","",'Frais réels'!$D423)</f>
        <v/>
      </c>
      <c r="D424" s="268" t="str">
        <f>IF('Frais réels'!D423="","",'Frais réels'!$D423)</f>
        <v/>
      </c>
      <c r="E424" s="158" t="str">
        <f>IF('Frais réels'!E423="","",'Frais réels'!$E423)</f>
        <v/>
      </c>
      <c r="F424" s="158" t="str">
        <f>IF('Frais réels'!F423="","",'Frais réels'!F423)</f>
        <v/>
      </c>
      <c r="G424" s="158" t="str">
        <f>IF('Frais réels'!G423="","",'Frais réels'!$G423)</f>
        <v/>
      </c>
      <c r="H424" s="177" t="str">
        <f>IF('Frais réels'!H423="","",'Frais réels'!$H423)</f>
        <v/>
      </c>
      <c r="I424" s="117"/>
      <c r="J424" s="259" t="str">
        <f t="shared" si="31"/>
        <v/>
      </c>
      <c r="K424" s="264" t="str">
        <f t="shared" si="34"/>
        <v/>
      </c>
      <c r="L424" s="185" t="str">
        <f t="shared" si="30"/>
        <v/>
      </c>
      <c r="M424" s="266" t="str">
        <f t="shared" si="32"/>
        <v/>
      </c>
      <c r="N424" s="262" t="str">
        <f t="shared" si="33"/>
        <v/>
      </c>
      <c r="O424" s="119"/>
    </row>
    <row r="425" spans="1:15" ht="20.100000000000001" customHeight="1" x14ac:dyDescent="0.25">
      <c r="A425" s="162">
        <v>419</v>
      </c>
      <c r="B425" s="268" t="str">
        <f>IF('Frais réels'!B424="","",'Frais réels'!$B424)</f>
        <v/>
      </c>
      <c r="C425" s="268" t="str">
        <f>IF('Frais réels'!C424="","",'Frais réels'!$D424)</f>
        <v/>
      </c>
      <c r="D425" s="268" t="str">
        <f>IF('Frais réels'!D424="","",'Frais réels'!$D424)</f>
        <v/>
      </c>
      <c r="E425" s="158" t="str">
        <f>IF('Frais réels'!E424="","",'Frais réels'!$E424)</f>
        <v/>
      </c>
      <c r="F425" s="158" t="str">
        <f>IF('Frais réels'!F424="","",'Frais réels'!F424)</f>
        <v/>
      </c>
      <c r="G425" s="158" t="str">
        <f>IF('Frais réels'!G424="","",'Frais réels'!$G424)</f>
        <v/>
      </c>
      <c r="H425" s="177" t="str">
        <f>IF('Frais réels'!H424="","",'Frais réels'!$H424)</f>
        <v/>
      </c>
      <c r="I425" s="117"/>
      <c r="J425" s="259" t="str">
        <f t="shared" si="31"/>
        <v/>
      </c>
      <c r="K425" s="264" t="str">
        <f t="shared" si="34"/>
        <v/>
      </c>
      <c r="L425" s="185" t="str">
        <f t="shared" si="30"/>
        <v/>
      </c>
      <c r="M425" s="266" t="str">
        <f t="shared" si="32"/>
        <v/>
      </c>
      <c r="N425" s="262" t="str">
        <f t="shared" si="33"/>
        <v/>
      </c>
      <c r="O425" s="119"/>
    </row>
    <row r="426" spans="1:15" ht="20.100000000000001" customHeight="1" x14ac:dyDescent="0.25">
      <c r="A426" s="162">
        <v>420</v>
      </c>
      <c r="B426" s="268" t="str">
        <f>IF('Frais réels'!B425="","",'Frais réels'!$B425)</f>
        <v/>
      </c>
      <c r="C426" s="268" t="str">
        <f>IF('Frais réels'!C425="","",'Frais réels'!$D425)</f>
        <v/>
      </c>
      <c r="D426" s="268" t="str">
        <f>IF('Frais réels'!D425="","",'Frais réels'!$D425)</f>
        <v/>
      </c>
      <c r="E426" s="158" t="str">
        <f>IF('Frais réels'!E425="","",'Frais réels'!$E425)</f>
        <v/>
      </c>
      <c r="F426" s="158" t="str">
        <f>IF('Frais réels'!F425="","",'Frais réels'!F425)</f>
        <v/>
      </c>
      <c r="G426" s="158" t="str">
        <f>IF('Frais réels'!G425="","",'Frais réels'!$G425)</f>
        <v/>
      </c>
      <c r="H426" s="177" t="str">
        <f>IF('Frais réels'!H425="","",'Frais réels'!$H425)</f>
        <v/>
      </c>
      <c r="I426" s="117"/>
      <c r="J426" s="259" t="str">
        <f t="shared" si="31"/>
        <v/>
      </c>
      <c r="K426" s="264" t="str">
        <f t="shared" si="34"/>
        <v/>
      </c>
      <c r="L426" s="185" t="str">
        <f t="shared" si="30"/>
        <v/>
      </c>
      <c r="M426" s="266" t="str">
        <f t="shared" si="32"/>
        <v/>
      </c>
      <c r="N426" s="262" t="str">
        <f t="shared" si="33"/>
        <v/>
      </c>
      <c r="O426" s="119"/>
    </row>
    <row r="427" spans="1:15" ht="20.100000000000001" customHeight="1" x14ac:dyDescent="0.25">
      <c r="A427" s="162">
        <v>421</v>
      </c>
      <c r="B427" s="268" t="str">
        <f>IF('Frais réels'!B426="","",'Frais réels'!$B426)</f>
        <v/>
      </c>
      <c r="C427" s="268" t="str">
        <f>IF('Frais réels'!C426="","",'Frais réels'!$D426)</f>
        <v/>
      </c>
      <c r="D427" s="268" t="str">
        <f>IF('Frais réels'!D426="","",'Frais réels'!$D426)</f>
        <v/>
      </c>
      <c r="E427" s="158" t="str">
        <f>IF('Frais réels'!E426="","",'Frais réels'!$E426)</f>
        <v/>
      </c>
      <c r="F427" s="158" t="str">
        <f>IF('Frais réels'!F426="","",'Frais réels'!F426)</f>
        <v/>
      </c>
      <c r="G427" s="158" t="str">
        <f>IF('Frais réels'!G426="","",'Frais réels'!$G426)</f>
        <v/>
      </c>
      <c r="H427" s="177" t="str">
        <f>IF('Frais réels'!H426="","",'Frais réels'!$H426)</f>
        <v/>
      </c>
      <c r="I427" s="117"/>
      <c r="J427" s="259" t="str">
        <f t="shared" si="31"/>
        <v/>
      </c>
      <c r="K427" s="264" t="str">
        <f t="shared" si="34"/>
        <v/>
      </c>
      <c r="L427" s="185" t="str">
        <f t="shared" si="30"/>
        <v/>
      </c>
      <c r="M427" s="266" t="str">
        <f t="shared" si="32"/>
        <v/>
      </c>
      <c r="N427" s="262" t="str">
        <f t="shared" si="33"/>
        <v/>
      </c>
      <c r="O427" s="119"/>
    </row>
    <row r="428" spans="1:15" ht="20.100000000000001" customHeight="1" x14ac:dyDescent="0.25">
      <c r="A428" s="162">
        <v>422</v>
      </c>
      <c r="B428" s="268" t="str">
        <f>IF('Frais réels'!B427="","",'Frais réels'!$B427)</f>
        <v/>
      </c>
      <c r="C428" s="268" t="str">
        <f>IF('Frais réels'!C427="","",'Frais réels'!$D427)</f>
        <v/>
      </c>
      <c r="D428" s="268" t="str">
        <f>IF('Frais réels'!D427="","",'Frais réels'!$D427)</f>
        <v/>
      </c>
      <c r="E428" s="158" t="str">
        <f>IF('Frais réels'!E427="","",'Frais réels'!$E427)</f>
        <v/>
      </c>
      <c r="F428" s="158" t="str">
        <f>IF('Frais réels'!F427="","",'Frais réels'!F427)</f>
        <v/>
      </c>
      <c r="G428" s="158" t="str">
        <f>IF('Frais réels'!G427="","",'Frais réels'!$G427)</f>
        <v/>
      </c>
      <c r="H428" s="177" t="str">
        <f>IF('Frais réels'!H427="","",'Frais réels'!$H427)</f>
        <v/>
      </c>
      <c r="I428" s="117"/>
      <c r="J428" s="259" t="str">
        <f t="shared" si="31"/>
        <v/>
      </c>
      <c r="K428" s="264" t="str">
        <f t="shared" si="34"/>
        <v/>
      </c>
      <c r="L428" s="185" t="str">
        <f t="shared" si="30"/>
        <v/>
      </c>
      <c r="M428" s="266" t="str">
        <f t="shared" si="32"/>
        <v/>
      </c>
      <c r="N428" s="262" t="str">
        <f t="shared" si="33"/>
        <v/>
      </c>
      <c r="O428" s="119"/>
    </row>
    <row r="429" spans="1:15" ht="20.100000000000001" customHeight="1" x14ac:dyDescent="0.25">
      <c r="A429" s="162">
        <v>423</v>
      </c>
      <c r="B429" s="268" t="str">
        <f>IF('Frais réels'!B428="","",'Frais réels'!$B428)</f>
        <v/>
      </c>
      <c r="C429" s="268" t="str">
        <f>IF('Frais réels'!C428="","",'Frais réels'!$D428)</f>
        <v/>
      </c>
      <c r="D429" s="268" t="str">
        <f>IF('Frais réels'!D428="","",'Frais réels'!$D428)</f>
        <v/>
      </c>
      <c r="E429" s="158" t="str">
        <f>IF('Frais réels'!E428="","",'Frais réels'!$E428)</f>
        <v/>
      </c>
      <c r="F429" s="158" t="str">
        <f>IF('Frais réels'!F428="","",'Frais réels'!F428)</f>
        <v/>
      </c>
      <c r="G429" s="158" t="str">
        <f>IF('Frais réels'!G428="","",'Frais réels'!$G428)</f>
        <v/>
      </c>
      <c r="H429" s="177" t="str">
        <f>IF('Frais réels'!H428="","",'Frais réels'!$H428)</f>
        <v/>
      </c>
      <c r="I429" s="117"/>
      <c r="J429" s="259" t="str">
        <f t="shared" si="31"/>
        <v/>
      </c>
      <c r="K429" s="264" t="str">
        <f t="shared" si="34"/>
        <v/>
      </c>
      <c r="L429" s="185" t="str">
        <f t="shared" si="30"/>
        <v/>
      </c>
      <c r="M429" s="266" t="str">
        <f t="shared" si="32"/>
        <v/>
      </c>
      <c r="N429" s="262" t="str">
        <f t="shared" si="33"/>
        <v/>
      </c>
      <c r="O429" s="119"/>
    </row>
    <row r="430" spans="1:15" ht="20.100000000000001" customHeight="1" x14ac:dyDescent="0.25">
      <c r="A430" s="162">
        <v>424</v>
      </c>
      <c r="B430" s="268" t="str">
        <f>IF('Frais réels'!B429="","",'Frais réels'!$B429)</f>
        <v/>
      </c>
      <c r="C430" s="268" t="str">
        <f>IF('Frais réels'!C429="","",'Frais réels'!$D429)</f>
        <v/>
      </c>
      <c r="D430" s="268" t="str">
        <f>IF('Frais réels'!D429="","",'Frais réels'!$D429)</f>
        <v/>
      </c>
      <c r="E430" s="158" t="str">
        <f>IF('Frais réels'!E429="","",'Frais réels'!$E429)</f>
        <v/>
      </c>
      <c r="F430" s="158" t="str">
        <f>IF('Frais réels'!F429="","",'Frais réels'!F429)</f>
        <v/>
      </c>
      <c r="G430" s="158" t="str">
        <f>IF('Frais réels'!G429="","",'Frais réels'!$G429)</f>
        <v/>
      </c>
      <c r="H430" s="177" t="str">
        <f>IF('Frais réels'!H429="","",'Frais réels'!$H429)</f>
        <v/>
      </c>
      <c r="I430" s="117"/>
      <c r="J430" s="259" t="str">
        <f t="shared" si="31"/>
        <v/>
      </c>
      <c r="K430" s="264" t="str">
        <f t="shared" si="34"/>
        <v/>
      </c>
      <c r="L430" s="185" t="str">
        <f t="shared" si="30"/>
        <v/>
      </c>
      <c r="M430" s="266" t="str">
        <f t="shared" si="32"/>
        <v/>
      </c>
      <c r="N430" s="262" t="str">
        <f t="shared" si="33"/>
        <v/>
      </c>
      <c r="O430" s="119"/>
    </row>
    <row r="431" spans="1:15" ht="20.100000000000001" customHeight="1" x14ac:dyDescent="0.25">
      <c r="A431" s="162">
        <v>425</v>
      </c>
      <c r="B431" s="268" t="str">
        <f>IF('Frais réels'!B430="","",'Frais réels'!$B430)</f>
        <v/>
      </c>
      <c r="C431" s="268" t="str">
        <f>IF('Frais réels'!C430="","",'Frais réels'!$D430)</f>
        <v/>
      </c>
      <c r="D431" s="268" t="str">
        <f>IF('Frais réels'!D430="","",'Frais réels'!$D430)</f>
        <v/>
      </c>
      <c r="E431" s="158" t="str">
        <f>IF('Frais réels'!E430="","",'Frais réels'!$E430)</f>
        <v/>
      </c>
      <c r="F431" s="158" t="str">
        <f>IF('Frais réels'!F430="","",'Frais réels'!F430)</f>
        <v/>
      </c>
      <c r="G431" s="158" t="str">
        <f>IF('Frais réels'!G430="","",'Frais réels'!$G430)</f>
        <v/>
      </c>
      <c r="H431" s="177" t="str">
        <f>IF('Frais réels'!H430="","",'Frais réels'!$H430)</f>
        <v/>
      </c>
      <c r="I431" s="117"/>
      <c r="J431" s="259" t="str">
        <f t="shared" si="31"/>
        <v/>
      </c>
      <c r="K431" s="264" t="str">
        <f t="shared" si="34"/>
        <v/>
      </c>
      <c r="L431" s="185" t="str">
        <f t="shared" si="30"/>
        <v/>
      </c>
      <c r="M431" s="266" t="str">
        <f t="shared" si="32"/>
        <v/>
      </c>
      <c r="N431" s="262" t="str">
        <f t="shared" si="33"/>
        <v/>
      </c>
      <c r="O431" s="119"/>
    </row>
    <row r="432" spans="1:15" ht="20.100000000000001" customHeight="1" x14ac:dyDescent="0.25">
      <c r="A432" s="162">
        <v>426</v>
      </c>
      <c r="B432" s="268" t="str">
        <f>IF('Frais réels'!B431="","",'Frais réels'!$B431)</f>
        <v/>
      </c>
      <c r="C432" s="268" t="str">
        <f>IF('Frais réels'!C431="","",'Frais réels'!$D431)</f>
        <v/>
      </c>
      <c r="D432" s="268" t="str">
        <f>IF('Frais réels'!D431="","",'Frais réels'!$D431)</f>
        <v/>
      </c>
      <c r="E432" s="158" t="str">
        <f>IF('Frais réels'!E431="","",'Frais réels'!$E431)</f>
        <v/>
      </c>
      <c r="F432" s="158" t="str">
        <f>IF('Frais réels'!F431="","",'Frais réels'!F431)</f>
        <v/>
      </c>
      <c r="G432" s="158" t="str">
        <f>IF('Frais réels'!G431="","",'Frais réels'!$G431)</f>
        <v/>
      </c>
      <c r="H432" s="177" t="str">
        <f>IF('Frais réels'!H431="","",'Frais réels'!$H431)</f>
        <v/>
      </c>
      <c r="I432" s="117"/>
      <c r="J432" s="259" t="str">
        <f t="shared" si="31"/>
        <v/>
      </c>
      <c r="K432" s="264" t="str">
        <f t="shared" si="34"/>
        <v/>
      </c>
      <c r="L432" s="185" t="str">
        <f t="shared" si="30"/>
        <v/>
      </c>
      <c r="M432" s="266" t="str">
        <f t="shared" si="32"/>
        <v/>
      </c>
      <c r="N432" s="262" t="str">
        <f t="shared" si="33"/>
        <v/>
      </c>
      <c r="O432" s="119"/>
    </row>
    <row r="433" spans="1:15" ht="20.100000000000001" customHeight="1" x14ac:dyDescent="0.25">
      <c r="A433" s="162">
        <v>427</v>
      </c>
      <c r="B433" s="268" t="str">
        <f>IF('Frais réels'!B432="","",'Frais réels'!$B432)</f>
        <v/>
      </c>
      <c r="C433" s="268" t="str">
        <f>IF('Frais réels'!C432="","",'Frais réels'!$D432)</f>
        <v/>
      </c>
      <c r="D433" s="268" t="str">
        <f>IF('Frais réels'!D432="","",'Frais réels'!$D432)</f>
        <v/>
      </c>
      <c r="E433" s="158" t="str">
        <f>IF('Frais réels'!E432="","",'Frais réels'!$E432)</f>
        <v/>
      </c>
      <c r="F433" s="158" t="str">
        <f>IF('Frais réels'!F432="","",'Frais réels'!F432)</f>
        <v/>
      </c>
      <c r="G433" s="158" t="str">
        <f>IF('Frais réels'!G432="","",'Frais réels'!$G432)</f>
        <v/>
      </c>
      <c r="H433" s="177" t="str">
        <f>IF('Frais réels'!H432="","",'Frais réels'!$H432)</f>
        <v/>
      </c>
      <c r="I433" s="117"/>
      <c r="J433" s="259" t="str">
        <f t="shared" si="31"/>
        <v/>
      </c>
      <c r="K433" s="264" t="str">
        <f t="shared" si="34"/>
        <v/>
      </c>
      <c r="L433" s="185" t="str">
        <f t="shared" si="30"/>
        <v/>
      </c>
      <c r="M433" s="266" t="str">
        <f t="shared" si="32"/>
        <v/>
      </c>
      <c r="N433" s="262" t="str">
        <f t="shared" si="33"/>
        <v/>
      </c>
      <c r="O433" s="119"/>
    </row>
    <row r="434" spans="1:15" ht="20.100000000000001" customHeight="1" x14ac:dyDescent="0.25">
      <c r="A434" s="162">
        <v>428</v>
      </c>
      <c r="B434" s="268" t="str">
        <f>IF('Frais réels'!B433="","",'Frais réels'!$B433)</f>
        <v/>
      </c>
      <c r="C434" s="268" t="str">
        <f>IF('Frais réels'!C433="","",'Frais réels'!$D433)</f>
        <v/>
      </c>
      <c r="D434" s="268" t="str">
        <f>IF('Frais réels'!D433="","",'Frais réels'!$D433)</f>
        <v/>
      </c>
      <c r="E434" s="158" t="str">
        <f>IF('Frais réels'!E433="","",'Frais réels'!$E433)</f>
        <v/>
      </c>
      <c r="F434" s="158" t="str">
        <f>IF('Frais réels'!F433="","",'Frais réels'!F433)</f>
        <v/>
      </c>
      <c r="G434" s="158" t="str">
        <f>IF('Frais réels'!G433="","",'Frais réels'!$G433)</f>
        <v/>
      </c>
      <c r="H434" s="177" t="str">
        <f>IF('Frais réels'!H433="","",'Frais réels'!$H433)</f>
        <v/>
      </c>
      <c r="I434" s="117"/>
      <c r="J434" s="259" t="str">
        <f t="shared" si="31"/>
        <v/>
      </c>
      <c r="K434" s="264" t="str">
        <f t="shared" si="34"/>
        <v/>
      </c>
      <c r="L434" s="185" t="str">
        <f t="shared" si="30"/>
        <v/>
      </c>
      <c r="M434" s="266" t="str">
        <f t="shared" si="32"/>
        <v/>
      </c>
      <c r="N434" s="262" t="str">
        <f t="shared" si="33"/>
        <v/>
      </c>
      <c r="O434" s="119"/>
    </row>
    <row r="435" spans="1:15" ht="20.100000000000001" customHeight="1" x14ac:dyDescent="0.25">
      <c r="A435" s="162">
        <v>429</v>
      </c>
      <c r="B435" s="268" t="str">
        <f>IF('Frais réels'!B434="","",'Frais réels'!$B434)</f>
        <v/>
      </c>
      <c r="C435" s="268" t="str">
        <f>IF('Frais réels'!C434="","",'Frais réels'!$D434)</f>
        <v/>
      </c>
      <c r="D435" s="268" t="str">
        <f>IF('Frais réels'!D434="","",'Frais réels'!$D434)</f>
        <v/>
      </c>
      <c r="E435" s="158" t="str">
        <f>IF('Frais réels'!E434="","",'Frais réels'!$E434)</f>
        <v/>
      </c>
      <c r="F435" s="158" t="str">
        <f>IF('Frais réels'!F434="","",'Frais réels'!F434)</f>
        <v/>
      </c>
      <c r="G435" s="158" t="str">
        <f>IF('Frais réels'!G434="","",'Frais réels'!$G434)</f>
        <v/>
      </c>
      <c r="H435" s="177" t="str">
        <f>IF('Frais réels'!H434="","",'Frais réels'!$H434)</f>
        <v/>
      </c>
      <c r="I435" s="117"/>
      <c r="J435" s="259" t="str">
        <f t="shared" si="31"/>
        <v/>
      </c>
      <c r="K435" s="264" t="str">
        <f t="shared" si="34"/>
        <v/>
      </c>
      <c r="L435" s="185" t="str">
        <f t="shared" si="30"/>
        <v/>
      </c>
      <c r="M435" s="266" t="str">
        <f t="shared" si="32"/>
        <v/>
      </c>
      <c r="N435" s="262" t="str">
        <f t="shared" si="33"/>
        <v/>
      </c>
      <c r="O435" s="119"/>
    </row>
    <row r="436" spans="1:15" ht="20.100000000000001" customHeight="1" x14ac:dyDescent="0.25">
      <c r="A436" s="162">
        <v>430</v>
      </c>
      <c r="B436" s="268" t="str">
        <f>IF('Frais réels'!B435="","",'Frais réels'!$B435)</f>
        <v/>
      </c>
      <c r="C436" s="268" t="str">
        <f>IF('Frais réels'!C435="","",'Frais réels'!$D435)</f>
        <v/>
      </c>
      <c r="D436" s="268" t="str">
        <f>IF('Frais réels'!D435="","",'Frais réels'!$D435)</f>
        <v/>
      </c>
      <c r="E436" s="158" t="str">
        <f>IF('Frais réels'!E435="","",'Frais réels'!$E435)</f>
        <v/>
      </c>
      <c r="F436" s="158" t="str">
        <f>IF('Frais réels'!F435="","",'Frais réels'!F435)</f>
        <v/>
      </c>
      <c r="G436" s="158" t="str">
        <f>IF('Frais réels'!G435="","",'Frais réels'!$G435)</f>
        <v/>
      </c>
      <c r="H436" s="177" t="str">
        <f>IF('Frais réels'!H435="","",'Frais réels'!$H435)</f>
        <v/>
      </c>
      <c r="I436" s="117"/>
      <c r="J436" s="259" t="str">
        <f t="shared" si="31"/>
        <v/>
      </c>
      <c r="K436" s="264" t="str">
        <f t="shared" si="34"/>
        <v/>
      </c>
      <c r="L436" s="185" t="str">
        <f t="shared" si="30"/>
        <v/>
      </c>
      <c r="M436" s="266" t="str">
        <f t="shared" si="32"/>
        <v/>
      </c>
      <c r="N436" s="262" t="str">
        <f t="shared" si="33"/>
        <v/>
      </c>
      <c r="O436" s="119"/>
    </row>
    <row r="437" spans="1:15" ht="20.100000000000001" customHeight="1" x14ac:dyDescent="0.25">
      <c r="A437" s="162">
        <v>431</v>
      </c>
      <c r="B437" s="268" t="str">
        <f>IF('Frais réels'!B436="","",'Frais réels'!$B436)</f>
        <v/>
      </c>
      <c r="C437" s="268" t="str">
        <f>IF('Frais réels'!C436="","",'Frais réels'!$D436)</f>
        <v/>
      </c>
      <c r="D437" s="268" t="str">
        <f>IF('Frais réels'!D436="","",'Frais réels'!$D436)</f>
        <v/>
      </c>
      <c r="E437" s="158" t="str">
        <f>IF('Frais réels'!E436="","",'Frais réels'!$E436)</f>
        <v/>
      </c>
      <c r="F437" s="158" t="str">
        <f>IF('Frais réels'!F436="","",'Frais réels'!F436)</f>
        <v/>
      </c>
      <c r="G437" s="158" t="str">
        <f>IF('Frais réels'!G436="","",'Frais réels'!$G436)</f>
        <v/>
      </c>
      <c r="H437" s="177" t="str">
        <f>IF('Frais réels'!H436="","",'Frais réels'!$H436)</f>
        <v/>
      </c>
      <c r="I437" s="117"/>
      <c r="J437" s="259" t="str">
        <f t="shared" si="31"/>
        <v/>
      </c>
      <c r="K437" s="264" t="str">
        <f t="shared" si="34"/>
        <v/>
      </c>
      <c r="L437" s="185" t="str">
        <f t="shared" si="30"/>
        <v/>
      </c>
      <c r="M437" s="266" t="str">
        <f t="shared" si="32"/>
        <v/>
      </c>
      <c r="N437" s="262" t="str">
        <f t="shared" si="33"/>
        <v/>
      </c>
      <c r="O437" s="119"/>
    </row>
    <row r="438" spans="1:15" ht="20.100000000000001" customHeight="1" x14ac:dyDescent="0.25">
      <c r="A438" s="162">
        <v>432</v>
      </c>
      <c r="B438" s="268" t="str">
        <f>IF('Frais réels'!B437="","",'Frais réels'!$B437)</f>
        <v/>
      </c>
      <c r="C438" s="268" t="str">
        <f>IF('Frais réels'!C437="","",'Frais réels'!$D437)</f>
        <v/>
      </c>
      <c r="D438" s="268" t="str">
        <f>IF('Frais réels'!D437="","",'Frais réels'!$D437)</f>
        <v/>
      </c>
      <c r="E438" s="158" t="str">
        <f>IF('Frais réels'!E437="","",'Frais réels'!$E437)</f>
        <v/>
      </c>
      <c r="F438" s="158" t="str">
        <f>IF('Frais réels'!F437="","",'Frais réels'!F437)</f>
        <v/>
      </c>
      <c r="G438" s="158" t="str">
        <f>IF('Frais réels'!G437="","",'Frais réels'!$G437)</f>
        <v/>
      </c>
      <c r="H438" s="177" t="str">
        <f>IF('Frais réels'!H437="","",'Frais réels'!$H437)</f>
        <v/>
      </c>
      <c r="I438" s="117"/>
      <c r="J438" s="259" t="str">
        <f t="shared" si="31"/>
        <v/>
      </c>
      <c r="K438" s="264" t="str">
        <f t="shared" si="34"/>
        <v/>
      </c>
      <c r="L438" s="185" t="str">
        <f t="shared" si="30"/>
        <v/>
      </c>
      <c r="M438" s="266" t="str">
        <f t="shared" si="32"/>
        <v/>
      </c>
      <c r="N438" s="262" t="str">
        <f t="shared" si="33"/>
        <v/>
      </c>
      <c r="O438" s="119"/>
    </row>
    <row r="439" spans="1:15" ht="20.100000000000001" customHeight="1" x14ac:dyDescent="0.25">
      <c r="A439" s="162">
        <v>433</v>
      </c>
      <c r="B439" s="268" t="str">
        <f>IF('Frais réels'!B438="","",'Frais réels'!$B438)</f>
        <v/>
      </c>
      <c r="C439" s="268" t="str">
        <f>IF('Frais réels'!C438="","",'Frais réels'!$D438)</f>
        <v/>
      </c>
      <c r="D439" s="268" t="str">
        <f>IF('Frais réels'!D438="","",'Frais réels'!$D438)</f>
        <v/>
      </c>
      <c r="E439" s="158" t="str">
        <f>IF('Frais réels'!E438="","",'Frais réels'!$E438)</f>
        <v/>
      </c>
      <c r="F439" s="158" t="str">
        <f>IF('Frais réels'!F438="","",'Frais réels'!F438)</f>
        <v/>
      </c>
      <c r="G439" s="158" t="str">
        <f>IF('Frais réels'!G438="","",'Frais réels'!$G438)</f>
        <v/>
      </c>
      <c r="H439" s="177" t="str">
        <f>IF('Frais réels'!H438="","",'Frais réels'!$H438)</f>
        <v/>
      </c>
      <c r="I439" s="117"/>
      <c r="J439" s="259" t="str">
        <f t="shared" si="31"/>
        <v/>
      </c>
      <c r="K439" s="264" t="str">
        <f t="shared" si="34"/>
        <v/>
      </c>
      <c r="L439" s="185" t="str">
        <f t="shared" si="30"/>
        <v/>
      </c>
      <c r="M439" s="266" t="str">
        <f t="shared" si="32"/>
        <v/>
      </c>
      <c r="N439" s="262" t="str">
        <f t="shared" si="33"/>
        <v/>
      </c>
      <c r="O439" s="119"/>
    </row>
    <row r="440" spans="1:15" ht="20.100000000000001" customHeight="1" x14ac:dyDescent="0.25">
      <c r="A440" s="162">
        <v>434</v>
      </c>
      <c r="B440" s="268" t="str">
        <f>IF('Frais réels'!B439="","",'Frais réels'!$B439)</f>
        <v/>
      </c>
      <c r="C440" s="268" t="str">
        <f>IF('Frais réels'!C439="","",'Frais réels'!$D439)</f>
        <v/>
      </c>
      <c r="D440" s="268" t="str">
        <f>IF('Frais réels'!D439="","",'Frais réels'!$D439)</f>
        <v/>
      </c>
      <c r="E440" s="158" t="str">
        <f>IF('Frais réels'!E439="","",'Frais réels'!$E439)</f>
        <v/>
      </c>
      <c r="F440" s="158" t="str">
        <f>IF('Frais réels'!F439="","",'Frais réels'!F439)</f>
        <v/>
      </c>
      <c r="G440" s="158" t="str">
        <f>IF('Frais réels'!G439="","",'Frais réels'!$G439)</f>
        <v/>
      </c>
      <c r="H440" s="177" t="str">
        <f>IF('Frais réels'!H439="","",'Frais réels'!$H439)</f>
        <v/>
      </c>
      <c r="I440" s="117"/>
      <c r="J440" s="259" t="str">
        <f t="shared" si="31"/>
        <v/>
      </c>
      <c r="K440" s="264" t="str">
        <f t="shared" si="34"/>
        <v/>
      </c>
      <c r="L440" s="185" t="str">
        <f t="shared" si="30"/>
        <v/>
      </c>
      <c r="M440" s="266" t="str">
        <f t="shared" si="32"/>
        <v/>
      </c>
      <c r="N440" s="262" t="str">
        <f t="shared" si="33"/>
        <v/>
      </c>
      <c r="O440" s="119"/>
    </row>
    <row r="441" spans="1:15" ht="20.100000000000001" customHeight="1" x14ac:dyDescent="0.25">
      <c r="A441" s="162">
        <v>435</v>
      </c>
      <c r="B441" s="268" t="str">
        <f>IF('Frais réels'!B440="","",'Frais réels'!$B440)</f>
        <v/>
      </c>
      <c r="C441" s="268" t="str">
        <f>IF('Frais réels'!C440="","",'Frais réels'!$D440)</f>
        <v/>
      </c>
      <c r="D441" s="268" t="str">
        <f>IF('Frais réels'!D440="","",'Frais réels'!$D440)</f>
        <v/>
      </c>
      <c r="E441" s="158" t="str">
        <f>IF('Frais réels'!E440="","",'Frais réels'!$E440)</f>
        <v/>
      </c>
      <c r="F441" s="158" t="str">
        <f>IF('Frais réels'!F440="","",'Frais réels'!F440)</f>
        <v/>
      </c>
      <c r="G441" s="158" t="str">
        <f>IF('Frais réels'!G440="","",'Frais réels'!$G440)</f>
        <v/>
      </c>
      <c r="H441" s="177" t="str">
        <f>IF('Frais réels'!H440="","",'Frais réels'!$H440)</f>
        <v/>
      </c>
      <c r="I441" s="117"/>
      <c r="J441" s="259" t="str">
        <f t="shared" si="31"/>
        <v/>
      </c>
      <c r="K441" s="264" t="str">
        <f t="shared" si="34"/>
        <v/>
      </c>
      <c r="L441" s="185" t="str">
        <f t="shared" si="30"/>
        <v/>
      </c>
      <c r="M441" s="266" t="str">
        <f t="shared" si="32"/>
        <v/>
      </c>
      <c r="N441" s="262" t="str">
        <f t="shared" si="33"/>
        <v/>
      </c>
      <c r="O441" s="119"/>
    </row>
    <row r="442" spans="1:15" ht="20.100000000000001" customHeight="1" x14ac:dyDescent="0.25">
      <c r="A442" s="162">
        <v>436</v>
      </c>
      <c r="B442" s="268" t="str">
        <f>IF('Frais réels'!B441="","",'Frais réels'!$B441)</f>
        <v/>
      </c>
      <c r="C442" s="268" t="str">
        <f>IF('Frais réels'!C441="","",'Frais réels'!$D441)</f>
        <v/>
      </c>
      <c r="D442" s="268" t="str">
        <f>IF('Frais réels'!D441="","",'Frais réels'!$D441)</f>
        <v/>
      </c>
      <c r="E442" s="158" t="str">
        <f>IF('Frais réels'!E441="","",'Frais réels'!$E441)</f>
        <v/>
      </c>
      <c r="F442" s="158" t="str">
        <f>IF('Frais réels'!F441="","",'Frais réels'!F441)</f>
        <v/>
      </c>
      <c r="G442" s="158" t="str">
        <f>IF('Frais réels'!G441="","",'Frais réels'!$G441)</f>
        <v/>
      </c>
      <c r="H442" s="177" t="str">
        <f>IF('Frais réels'!H441="","",'Frais réels'!$H441)</f>
        <v/>
      </c>
      <c r="I442" s="117"/>
      <c r="J442" s="259" t="str">
        <f t="shared" si="31"/>
        <v/>
      </c>
      <c r="K442" s="264" t="str">
        <f t="shared" si="34"/>
        <v/>
      </c>
      <c r="L442" s="185" t="str">
        <f t="shared" si="30"/>
        <v/>
      </c>
      <c r="M442" s="266" t="str">
        <f t="shared" si="32"/>
        <v/>
      </c>
      <c r="N442" s="262" t="str">
        <f t="shared" si="33"/>
        <v/>
      </c>
      <c r="O442" s="119"/>
    </row>
    <row r="443" spans="1:15" ht="20.100000000000001" customHeight="1" x14ac:dyDescent="0.25">
      <c r="A443" s="162">
        <v>437</v>
      </c>
      <c r="B443" s="268" t="str">
        <f>IF('Frais réels'!B442="","",'Frais réels'!$B442)</f>
        <v/>
      </c>
      <c r="C443" s="268" t="str">
        <f>IF('Frais réels'!C442="","",'Frais réels'!$D442)</f>
        <v/>
      </c>
      <c r="D443" s="268" t="str">
        <f>IF('Frais réels'!D442="","",'Frais réels'!$D442)</f>
        <v/>
      </c>
      <c r="E443" s="158" t="str">
        <f>IF('Frais réels'!E442="","",'Frais réels'!$E442)</f>
        <v/>
      </c>
      <c r="F443" s="158" t="str">
        <f>IF('Frais réels'!F442="","",'Frais réels'!F442)</f>
        <v/>
      </c>
      <c r="G443" s="158" t="str">
        <f>IF('Frais réels'!G442="","",'Frais réels'!$G442)</f>
        <v/>
      </c>
      <c r="H443" s="177" t="str">
        <f>IF('Frais réels'!H442="","",'Frais réels'!$H442)</f>
        <v/>
      </c>
      <c r="I443" s="117"/>
      <c r="J443" s="259" t="str">
        <f t="shared" si="31"/>
        <v/>
      </c>
      <c r="K443" s="264" t="str">
        <f t="shared" si="34"/>
        <v/>
      </c>
      <c r="L443" s="185" t="str">
        <f t="shared" si="30"/>
        <v/>
      </c>
      <c r="M443" s="266" t="str">
        <f t="shared" si="32"/>
        <v/>
      </c>
      <c r="N443" s="262" t="str">
        <f t="shared" si="33"/>
        <v/>
      </c>
      <c r="O443" s="119"/>
    </row>
    <row r="444" spans="1:15" ht="20.100000000000001" customHeight="1" x14ac:dyDescent="0.25">
      <c r="A444" s="162">
        <v>438</v>
      </c>
      <c r="B444" s="268" t="str">
        <f>IF('Frais réels'!B443="","",'Frais réels'!$B443)</f>
        <v/>
      </c>
      <c r="C444" s="268" t="str">
        <f>IF('Frais réels'!C443="","",'Frais réels'!$D443)</f>
        <v/>
      </c>
      <c r="D444" s="268" t="str">
        <f>IF('Frais réels'!D443="","",'Frais réels'!$D443)</f>
        <v/>
      </c>
      <c r="E444" s="158" t="str">
        <f>IF('Frais réels'!E443="","",'Frais réels'!$E443)</f>
        <v/>
      </c>
      <c r="F444" s="158" t="str">
        <f>IF('Frais réels'!F443="","",'Frais réels'!F443)</f>
        <v/>
      </c>
      <c r="G444" s="158" t="str">
        <f>IF('Frais réels'!G443="","",'Frais réels'!$G443)</f>
        <v/>
      </c>
      <c r="H444" s="177" t="str">
        <f>IF('Frais réels'!H443="","",'Frais réels'!$H443)</f>
        <v/>
      </c>
      <c r="I444" s="117"/>
      <c r="J444" s="259" t="str">
        <f t="shared" si="31"/>
        <v/>
      </c>
      <c r="K444" s="264" t="str">
        <f t="shared" si="34"/>
        <v/>
      </c>
      <c r="L444" s="185" t="str">
        <f t="shared" si="30"/>
        <v/>
      </c>
      <c r="M444" s="266" t="str">
        <f t="shared" si="32"/>
        <v/>
      </c>
      <c r="N444" s="262" t="str">
        <f t="shared" si="33"/>
        <v/>
      </c>
      <c r="O444" s="119"/>
    </row>
    <row r="445" spans="1:15" ht="20.100000000000001" customHeight="1" x14ac:dyDescent="0.25">
      <c r="A445" s="162">
        <v>439</v>
      </c>
      <c r="B445" s="268" t="str">
        <f>IF('Frais réels'!B444="","",'Frais réels'!$B444)</f>
        <v/>
      </c>
      <c r="C445" s="268" t="str">
        <f>IF('Frais réels'!C444="","",'Frais réels'!$D444)</f>
        <v/>
      </c>
      <c r="D445" s="268" t="str">
        <f>IF('Frais réels'!D444="","",'Frais réels'!$D444)</f>
        <v/>
      </c>
      <c r="E445" s="158" t="str">
        <f>IF('Frais réels'!E444="","",'Frais réels'!$E444)</f>
        <v/>
      </c>
      <c r="F445" s="158" t="str">
        <f>IF('Frais réels'!F444="","",'Frais réels'!F444)</f>
        <v/>
      </c>
      <c r="G445" s="158" t="str">
        <f>IF('Frais réels'!G444="","",'Frais réels'!$G444)</f>
        <v/>
      </c>
      <c r="H445" s="177" t="str">
        <f>IF('Frais réels'!H444="","",'Frais réels'!$H444)</f>
        <v/>
      </c>
      <c r="I445" s="117"/>
      <c r="J445" s="259" t="str">
        <f t="shared" si="31"/>
        <v/>
      </c>
      <c r="K445" s="264" t="str">
        <f t="shared" si="34"/>
        <v/>
      </c>
      <c r="L445" s="185" t="str">
        <f t="shared" si="30"/>
        <v/>
      </c>
      <c r="M445" s="266" t="str">
        <f t="shared" si="32"/>
        <v/>
      </c>
      <c r="N445" s="262" t="str">
        <f t="shared" si="33"/>
        <v/>
      </c>
      <c r="O445" s="119"/>
    </row>
    <row r="446" spans="1:15" ht="20.100000000000001" customHeight="1" x14ac:dyDescent="0.25">
      <c r="A446" s="162">
        <v>440</v>
      </c>
      <c r="B446" s="268" t="str">
        <f>IF('Frais réels'!B445="","",'Frais réels'!$B445)</f>
        <v/>
      </c>
      <c r="C446" s="268" t="str">
        <f>IF('Frais réels'!C445="","",'Frais réels'!$D445)</f>
        <v/>
      </c>
      <c r="D446" s="268" t="str">
        <f>IF('Frais réels'!D445="","",'Frais réels'!$D445)</f>
        <v/>
      </c>
      <c r="E446" s="158" t="str">
        <f>IF('Frais réels'!E445="","",'Frais réels'!$E445)</f>
        <v/>
      </c>
      <c r="F446" s="158" t="str">
        <f>IF('Frais réels'!F445="","",'Frais réels'!F445)</f>
        <v/>
      </c>
      <c r="G446" s="158" t="str">
        <f>IF('Frais réels'!G445="","",'Frais réels'!$G445)</f>
        <v/>
      </c>
      <c r="H446" s="177" t="str">
        <f>IF('Frais réels'!H445="","",'Frais réels'!$H445)</f>
        <v/>
      </c>
      <c r="I446" s="117"/>
      <c r="J446" s="259" t="str">
        <f t="shared" si="31"/>
        <v/>
      </c>
      <c r="K446" s="264" t="str">
        <f t="shared" si="34"/>
        <v/>
      </c>
      <c r="L446" s="185" t="str">
        <f t="shared" si="30"/>
        <v/>
      </c>
      <c r="M446" s="266" t="str">
        <f t="shared" si="32"/>
        <v/>
      </c>
      <c r="N446" s="262" t="str">
        <f t="shared" si="33"/>
        <v/>
      </c>
      <c r="O446" s="119"/>
    </row>
    <row r="447" spans="1:15" ht="20.100000000000001" customHeight="1" x14ac:dyDescent="0.25">
      <c r="A447" s="162">
        <v>441</v>
      </c>
      <c r="B447" s="268" t="str">
        <f>IF('Frais réels'!B446="","",'Frais réels'!$B446)</f>
        <v/>
      </c>
      <c r="C447" s="268" t="str">
        <f>IF('Frais réels'!C446="","",'Frais réels'!$D446)</f>
        <v/>
      </c>
      <c r="D447" s="268" t="str">
        <f>IF('Frais réels'!D446="","",'Frais réels'!$D446)</f>
        <v/>
      </c>
      <c r="E447" s="158" t="str">
        <f>IF('Frais réels'!E446="","",'Frais réels'!$E446)</f>
        <v/>
      </c>
      <c r="F447" s="158" t="str">
        <f>IF('Frais réels'!F446="","",'Frais réels'!F446)</f>
        <v/>
      </c>
      <c r="G447" s="158" t="str">
        <f>IF('Frais réels'!G446="","",'Frais réels'!$G446)</f>
        <v/>
      </c>
      <c r="H447" s="177" t="str">
        <f>IF('Frais réels'!H446="","",'Frais réels'!$H446)</f>
        <v/>
      </c>
      <c r="I447" s="117"/>
      <c r="J447" s="259" t="str">
        <f t="shared" si="31"/>
        <v/>
      </c>
      <c r="K447" s="264" t="str">
        <f t="shared" si="34"/>
        <v/>
      </c>
      <c r="L447" s="185" t="str">
        <f t="shared" si="30"/>
        <v/>
      </c>
      <c r="M447" s="266" t="str">
        <f t="shared" si="32"/>
        <v/>
      </c>
      <c r="N447" s="262" t="str">
        <f t="shared" si="33"/>
        <v/>
      </c>
      <c r="O447" s="119"/>
    </row>
    <row r="448" spans="1:15" ht="20.100000000000001" customHeight="1" x14ac:dyDescent="0.25">
      <c r="A448" s="162">
        <v>442</v>
      </c>
      <c r="B448" s="268" t="str">
        <f>IF('Frais réels'!B447="","",'Frais réels'!$B447)</f>
        <v/>
      </c>
      <c r="C448" s="268" t="str">
        <f>IF('Frais réels'!C447="","",'Frais réels'!$D447)</f>
        <v/>
      </c>
      <c r="D448" s="268" t="str">
        <f>IF('Frais réels'!D447="","",'Frais réels'!$D447)</f>
        <v/>
      </c>
      <c r="E448" s="158" t="str">
        <f>IF('Frais réels'!E447="","",'Frais réels'!$E447)</f>
        <v/>
      </c>
      <c r="F448" s="158" t="str">
        <f>IF('Frais réels'!F447="","",'Frais réels'!F447)</f>
        <v/>
      </c>
      <c r="G448" s="158" t="str">
        <f>IF('Frais réels'!G447="","",'Frais réels'!$G447)</f>
        <v/>
      </c>
      <c r="H448" s="177" t="str">
        <f>IF('Frais réels'!H447="","",'Frais réels'!$H447)</f>
        <v/>
      </c>
      <c r="I448" s="117"/>
      <c r="J448" s="259" t="str">
        <f t="shared" si="31"/>
        <v/>
      </c>
      <c r="K448" s="264" t="str">
        <f t="shared" si="34"/>
        <v/>
      </c>
      <c r="L448" s="185" t="str">
        <f t="shared" si="30"/>
        <v/>
      </c>
      <c r="M448" s="266" t="str">
        <f t="shared" si="32"/>
        <v/>
      </c>
      <c r="N448" s="262" t="str">
        <f t="shared" si="33"/>
        <v/>
      </c>
      <c r="O448" s="119"/>
    </row>
    <row r="449" spans="1:15" ht="20.100000000000001" customHeight="1" x14ac:dyDescent="0.25">
      <c r="A449" s="162">
        <v>443</v>
      </c>
      <c r="B449" s="268" t="str">
        <f>IF('Frais réels'!B448="","",'Frais réels'!$B448)</f>
        <v/>
      </c>
      <c r="C449" s="268" t="str">
        <f>IF('Frais réels'!C448="","",'Frais réels'!$D448)</f>
        <v/>
      </c>
      <c r="D449" s="268" t="str">
        <f>IF('Frais réels'!D448="","",'Frais réels'!$D448)</f>
        <v/>
      </c>
      <c r="E449" s="158" t="str">
        <f>IF('Frais réels'!E448="","",'Frais réels'!$E448)</f>
        <v/>
      </c>
      <c r="F449" s="158" t="str">
        <f>IF('Frais réels'!F448="","",'Frais réels'!F448)</f>
        <v/>
      </c>
      <c r="G449" s="158" t="str">
        <f>IF('Frais réels'!G448="","",'Frais réels'!$G448)</f>
        <v/>
      </c>
      <c r="H449" s="177" t="str">
        <f>IF('Frais réels'!H448="","",'Frais réels'!$H448)</f>
        <v/>
      </c>
      <c r="I449" s="117"/>
      <c r="J449" s="259" t="str">
        <f t="shared" si="31"/>
        <v/>
      </c>
      <c r="K449" s="264" t="str">
        <f t="shared" si="34"/>
        <v/>
      </c>
      <c r="L449" s="185" t="str">
        <f t="shared" si="30"/>
        <v/>
      </c>
      <c r="M449" s="266" t="str">
        <f t="shared" si="32"/>
        <v/>
      </c>
      <c r="N449" s="262" t="str">
        <f t="shared" si="33"/>
        <v/>
      </c>
      <c r="O449" s="119"/>
    </row>
    <row r="450" spans="1:15" ht="20.100000000000001" customHeight="1" x14ac:dyDescent="0.25">
      <c r="A450" s="162">
        <v>444</v>
      </c>
      <c r="B450" s="268" t="str">
        <f>IF('Frais réels'!B449="","",'Frais réels'!$B449)</f>
        <v/>
      </c>
      <c r="C450" s="268" t="str">
        <f>IF('Frais réels'!C449="","",'Frais réels'!$D449)</f>
        <v/>
      </c>
      <c r="D450" s="268" t="str">
        <f>IF('Frais réels'!D449="","",'Frais réels'!$D449)</f>
        <v/>
      </c>
      <c r="E450" s="158" t="str">
        <f>IF('Frais réels'!E449="","",'Frais réels'!$E449)</f>
        <v/>
      </c>
      <c r="F450" s="158" t="str">
        <f>IF('Frais réels'!F449="","",'Frais réels'!F449)</f>
        <v/>
      </c>
      <c r="G450" s="158" t="str">
        <f>IF('Frais réels'!G449="","",'Frais réels'!$G449)</f>
        <v/>
      </c>
      <c r="H450" s="177" t="str">
        <f>IF('Frais réels'!H449="","",'Frais réels'!$H449)</f>
        <v/>
      </c>
      <c r="I450" s="117"/>
      <c r="J450" s="259" t="str">
        <f t="shared" si="31"/>
        <v/>
      </c>
      <c r="K450" s="264" t="str">
        <f t="shared" si="34"/>
        <v/>
      </c>
      <c r="L450" s="185" t="str">
        <f t="shared" si="30"/>
        <v/>
      </c>
      <c r="M450" s="266" t="str">
        <f t="shared" si="32"/>
        <v/>
      </c>
      <c r="N450" s="262" t="str">
        <f t="shared" si="33"/>
        <v/>
      </c>
      <c r="O450" s="119"/>
    </row>
    <row r="451" spans="1:15" ht="20.100000000000001" customHeight="1" x14ac:dyDescent="0.25">
      <c r="A451" s="162">
        <v>445</v>
      </c>
      <c r="B451" s="268" t="str">
        <f>IF('Frais réels'!B450="","",'Frais réels'!$B450)</f>
        <v/>
      </c>
      <c r="C451" s="268" t="str">
        <f>IF('Frais réels'!C450="","",'Frais réels'!$D450)</f>
        <v/>
      </c>
      <c r="D451" s="268" t="str">
        <f>IF('Frais réels'!D450="","",'Frais réels'!$D450)</f>
        <v/>
      </c>
      <c r="E451" s="158" t="str">
        <f>IF('Frais réels'!E450="","",'Frais réels'!$E450)</f>
        <v/>
      </c>
      <c r="F451" s="158" t="str">
        <f>IF('Frais réels'!F450="","",'Frais réels'!F450)</f>
        <v/>
      </c>
      <c r="G451" s="158" t="str">
        <f>IF('Frais réels'!G450="","",'Frais réels'!$G450)</f>
        <v/>
      </c>
      <c r="H451" s="177" t="str">
        <f>IF('Frais réels'!H450="","",'Frais réels'!$H450)</f>
        <v/>
      </c>
      <c r="I451" s="117"/>
      <c r="J451" s="259" t="str">
        <f t="shared" si="31"/>
        <v/>
      </c>
      <c r="K451" s="264" t="str">
        <f t="shared" si="34"/>
        <v/>
      </c>
      <c r="L451" s="185" t="str">
        <f t="shared" si="30"/>
        <v/>
      </c>
      <c r="M451" s="266" t="str">
        <f t="shared" si="32"/>
        <v/>
      </c>
      <c r="N451" s="262" t="str">
        <f t="shared" si="33"/>
        <v/>
      </c>
      <c r="O451" s="119"/>
    </row>
    <row r="452" spans="1:15" ht="20.100000000000001" customHeight="1" x14ac:dyDescent="0.25">
      <c r="A452" s="162">
        <v>446</v>
      </c>
      <c r="B452" s="268" t="str">
        <f>IF('Frais réels'!B451="","",'Frais réels'!$B451)</f>
        <v/>
      </c>
      <c r="C452" s="268" t="str">
        <f>IF('Frais réels'!C451="","",'Frais réels'!$D451)</f>
        <v/>
      </c>
      <c r="D452" s="268" t="str">
        <f>IF('Frais réels'!D451="","",'Frais réels'!$D451)</f>
        <v/>
      </c>
      <c r="E452" s="158" t="str">
        <f>IF('Frais réels'!E451="","",'Frais réels'!$E451)</f>
        <v/>
      </c>
      <c r="F452" s="158" t="str">
        <f>IF('Frais réels'!F451="","",'Frais réels'!F451)</f>
        <v/>
      </c>
      <c r="G452" s="158" t="str">
        <f>IF('Frais réels'!G451="","",'Frais réels'!$G451)</f>
        <v/>
      </c>
      <c r="H452" s="177" t="str">
        <f>IF('Frais réels'!H451="","",'Frais réels'!$H451)</f>
        <v/>
      </c>
      <c r="I452" s="117"/>
      <c r="J452" s="259" t="str">
        <f t="shared" si="31"/>
        <v/>
      </c>
      <c r="K452" s="264" t="str">
        <f t="shared" si="34"/>
        <v/>
      </c>
      <c r="L452" s="185" t="str">
        <f t="shared" si="30"/>
        <v/>
      </c>
      <c r="M452" s="266" t="str">
        <f t="shared" si="32"/>
        <v/>
      </c>
      <c r="N452" s="262" t="str">
        <f t="shared" si="33"/>
        <v/>
      </c>
      <c r="O452" s="119"/>
    </row>
    <row r="453" spans="1:15" ht="20.100000000000001" customHeight="1" x14ac:dyDescent="0.25">
      <c r="A453" s="162">
        <v>447</v>
      </c>
      <c r="B453" s="268" t="str">
        <f>IF('Frais réels'!B452="","",'Frais réels'!$B452)</f>
        <v/>
      </c>
      <c r="C453" s="268" t="str">
        <f>IF('Frais réels'!C452="","",'Frais réels'!$D452)</f>
        <v/>
      </c>
      <c r="D453" s="268" t="str">
        <f>IF('Frais réels'!D452="","",'Frais réels'!$D452)</f>
        <v/>
      </c>
      <c r="E453" s="158" t="str">
        <f>IF('Frais réels'!E452="","",'Frais réels'!$E452)</f>
        <v/>
      </c>
      <c r="F453" s="158" t="str">
        <f>IF('Frais réels'!F452="","",'Frais réels'!F452)</f>
        <v/>
      </c>
      <c r="G453" s="158" t="str">
        <f>IF('Frais réels'!G452="","",'Frais réels'!$G452)</f>
        <v/>
      </c>
      <c r="H453" s="177" t="str">
        <f>IF('Frais réels'!H452="","",'Frais réels'!$H452)</f>
        <v/>
      </c>
      <c r="I453" s="117"/>
      <c r="J453" s="259" t="str">
        <f t="shared" si="31"/>
        <v/>
      </c>
      <c r="K453" s="264" t="str">
        <f t="shared" si="34"/>
        <v/>
      </c>
      <c r="L453" s="185" t="str">
        <f t="shared" si="30"/>
        <v/>
      </c>
      <c r="M453" s="266" t="str">
        <f t="shared" si="32"/>
        <v/>
      </c>
      <c r="N453" s="262" t="str">
        <f t="shared" si="33"/>
        <v/>
      </c>
      <c r="O453" s="119"/>
    </row>
    <row r="454" spans="1:15" ht="20.100000000000001" customHeight="1" x14ac:dyDescent="0.25">
      <c r="A454" s="162">
        <v>448</v>
      </c>
      <c r="B454" s="268" t="str">
        <f>IF('Frais réels'!B453="","",'Frais réels'!$B453)</f>
        <v/>
      </c>
      <c r="C454" s="268" t="str">
        <f>IF('Frais réels'!C453="","",'Frais réels'!$D453)</f>
        <v/>
      </c>
      <c r="D454" s="268" t="str">
        <f>IF('Frais réels'!D453="","",'Frais réels'!$D453)</f>
        <v/>
      </c>
      <c r="E454" s="158" t="str">
        <f>IF('Frais réels'!E453="","",'Frais réels'!$E453)</f>
        <v/>
      </c>
      <c r="F454" s="158" t="str">
        <f>IF('Frais réels'!F453="","",'Frais réels'!F453)</f>
        <v/>
      </c>
      <c r="G454" s="158" t="str">
        <f>IF('Frais réels'!G453="","",'Frais réels'!$G453)</f>
        <v/>
      </c>
      <c r="H454" s="177" t="str">
        <f>IF('Frais réels'!H453="","",'Frais réels'!$H453)</f>
        <v/>
      </c>
      <c r="I454" s="117"/>
      <c r="J454" s="259" t="str">
        <f t="shared" si="31"/>
        <v/>
      </c>
      <c r="K454" s="264" t="str">
        <f t="shared" si="34"/>
        <v/>
      </c>
      <c r="L454" s="185" t="str">
        <f t="shared" si="30"/>
        <v/>
      </c>
      <c r="M454" s="266" t="str">
        <f t="shared" si="32"/>
        <v/>
      </c>
      <c r="N454" s="262" t="str">
        <f t="shared" si="33"/>
        <v/>
      </c>
      <c r="O454" s="119"/>
    </row>
    <row r="455" spans="1:15" ht="20.100000000000001" customHeight="1" x14ac:dyDescent="0.25">
      <c r="A455" s="162">
        <v>449</v>
      </c>
      <c r="B455" s="268" t="str">
        <f>IF('Frais réels'!B454="","",'Frais réels'!$B454)</f>
        <v/>
      </c>
      <c r="C455" s="268" t="str">
        <f>IF('Frais réels'!C454="","",'Frais réels'!$D454)</f>
        <v/>
      </c>
      <c r="D455" s="268" t="str">
        <f>IF('Frais réels'!D454="","",'Frais réels'!$D454)</f>
        <v/>
      </c>
      <c r="E455" s="158" t="str">
        <f>IF('Frais réels'!E454="","",'Frais réels'!$E454)</f>
        <v/>
      </c>
      <c r="F455" s="158" t="str">
        <f>IF('Frais réels'!F454="","",'Frais réels'!F454)</f>
        <v/>
      </c>
      <c r="G455" s="158" t="str">
        <f>IF('Frais réels'!G454="","",'Frais réels'!$G454)</f>
        <v/>
      </c>
      <c r="H455" s="177" t="str">
        <f>IF('Frais réels'!H454="","",'Frais réels'!$H454)</f>
        <v/>
      </c>
      <c r="I455" s="117"/>
      <c r="J455" s="259" t="str">
        <f t="shared" si="31"/>
        <v/>
      </c>
      <c r="K455" s="264" t="str">
        <f t="shared" si="34"/>
        <v/>
      </c>
      <c r="L455" s="185" t="str">
        <f t="shared" ref="L455:L506" si="35">IF(G455="Aller - Retour Mayotte - Hexagone",IF(1900=0,"",1900),IF(G455="Aller - Retour Mayotte - La Réunion",IF(700=0,"",700),IF(G455="Aller - Retour Mayotte - Caraïbes",IF(2200=0,"",2200),IF(E455="Billets de train",IF(I455=0,"",""),IF(E455="","")))))</f>
        <v/>
      </c>
      <c r="M455" s="266" t="str">
        <f t="shared" si="32"/>
        <v/>
      </c>
      <c r="N455" s="262" t="str">
        <f t="shared" si="33"/>
        <v/>
      </c>
      <c r="O455" s="119"/>
    </row>
    <row r="456" spans="1:15" ht="20.100000000000001" customHeight="1" x14ac:dyDescent="0.25">
      <c r="A456" s="162">
        <v>450</v>
      </c>
      <c r="B456" s="268" t="str">
        <f>IF('Frais réels'!B455="","",'Frais réels'!$B455)</f>
        <v/>
      </c>
      <c r="C456" s="268" t="str">
        <f>IF('Frais réels'!C455="","",'Frais réels'!$D455)</f>
        <v/>
      </c>
      <c r="D456" s="268" t="str">
        <f>IF('Frais réels'!D455="","",'Frais réels'!$D455)</f>
        <v/>
      </c>
      <c r="E456" s="158" t="str">
        <f>IF('Frais réels'!E455="","",'Frais réels'!$E455)</f>
        <v/>
      </c>
      <c r="F456" s="158" t="str">
        <f>IF('Frais réels'!F455="","",'Frais réels'!F455)</f>
        <v/>
      </c>
      <c r="G456" s="158" t="str">
        <f>IF('Frais réels'!G455="","",'Frais réels'!$G455)</f>
        <v/>
      </c>
      <c r="H456" s="177" t="str">
        <f>IF('Frais réels'!H455="","",'Frais réels'!$H455)</f>
        <v/>
      </c>
      <c r="I456" s="117"/>
      <c r="J456" s="259" t="str">
        <f t="shared" ref="J456:J505" si="36">IF($H456="","",IF($I456&gt;$H456,"Le montant éligible ne peut etre supérieur au montant présenté",""))</f>
        <v/>
      </c>
      <c r="K456" s="264" t="str">
        <f t="shared" si="34"/>
        <v/>
      </c>
      <c r="L456" s="185" t="str">
        <f t="shared" si="35"/>
        <v/>
      </c>
      <c r="M456" s="266" t="str">
        <f t="shared" ref="M456:M506" si="37">IF(K456="", "", IF(MIN(K456,L456)=0, "", MIN(K456,L456)))</f>
        <v/>
      </c>
      <c r="N456" s="262" t="str">
        <f t="shared" ref="N456:N506" si="38">IF($M456 &gt; $K456, "Le montant éligible retenu ne peut pas être supérieur au montant raisonnable",IF($M456 &gt; $L456, "Le montant éligible retenu ne peut pas être supérieur au montant du plafond", ""))</f>
        <v/>
      </c>
      <c r="O456" s="119"/>
    </row>
    <row r="457" spans="1:15" ht="20.100000000000001" customHeight="1" x14ac:dyDescent="0.25">
      <c r="A457" s="162">
        <v>451</v>
      </c>
      <c r="B457" s="268" t="str">
        <f>IF('Frais réels'!B456="","",'Frais réels'!$B456)</f>
        <v/>
      </c>
      <c r="C457" s="268" t="str">
        <f>IF('Frais réels'!C456="","",'Frais réels'!$D456)</f>
        <v/>
      </c>
      <c r="D457" s="268" t="str">
        <f>IF('Frais réels'!D456="","",'Frais réels'!$D456)</f>
        <v/>
      </c>
      <c r="E457" s="158" t="str">
        <f>IF('Frais réels'!E456="","",'Frais réels'!$E456)</f>
        <v/>
      </c>
      <c r="F457" s="158" t="str">
        <f>IF('Frais réels'!F456="","",'Frais réels'!F456)</f>
        <v/>
      </c>
      <c r="G457" s="158" t="str">
        <f>IF('Frais réels'!G456="","",'Frais réels'!$G456)</f>
        <v/>
      </c>
      <c r="H457" s="177" t="str">
        <f>IF('Frais réels'!H456="","",'Frais réels'!$H456)</f>
        <v/>
      </c>
      <c r="I457" s="117"/>
      <c r="J457" s="259" t="str">
        <f t="shared" si="36"/>
        <v/>
      </c>
      <c r="K457" s="264" t="str">
        <f t="shared" ref="K457:K506" si="39">IF(OR(I457=0, ISBLANK(I457)), "", I457)</f>
        <v/>
      </c>
      <c r="L457" s="185" t="str">
        <f t="shared" si="35"/>
        <v/>
      </c>
      <c r="M457" s="266" t="str">
        <f t="shared" si="37"/>
        <v/>
      </c>
      <c r="N457" s="262" t="str">
        <f t="shared" si="38"/>
        <v/>
      </c>
      <c r="O457" s="119"/>
    </row>
    <row r="458" spans="1:15" ht="20.100000000000001" customHeight="1" x14ac:dyDescent="0.25">
      <c r="A458" s="162">
        <v>452</v>
      </c>
      <c r="B458" s="268" t="str">
        <f>IF('Frais réels'!B457="","",'Frais réels'!$B457)</f>
        <v/>
      </c>
      <c r="C458" s="268" t="str">
        <f>IF('Frais réels'!C457="","",'Frais réels'!$D457)</f>
        <v/>
      </c>
      <c r="D458" s="268" t="str">
        <f>IF('Frais réels'!D457="","",'Frais réels'!$D457)</f>
        <v/>
      </c>
      <c r="E458" s="158" t="str">
        <f>IF('Frais réels'!E457="","",'Frais réels'!$E457)</f>
        <v/>
      </c>
      <c r="F458" s="158" t="str">
        <f>IF('Frais réels'!F457="","",'Frais réels'!F457)</f>
        <v/>
      </c>
      <c r="G458" s="158" t="str">
        <f>IF('Frais réels'!G457="","",'Frais réels'!$G457)</f>
        <v/>
      </c>
      <c r="H458" s="177" t="str">
        <f>IF('Frais réels'!H457="","",'Frais réels'!$H457)</f>
        <v/>
      </c>
      <c r="I458" s="117"/>
      <c r="J458" s="259" t="str">
        <f t="shared" si="36"/>
        <v/>
      </c>
      <c r="K458" s="264" t="str">
        <f t="shared" si="39"/>
        <v/>
      </c>
      <c r="L458" s="185" t="str">
        <f t="shared" si="35"/>
        <v/>
      </c>
      <c r="M458" s="266" t="str">
        <f t="shared" si="37"/>
        <v/>
      </c>
      <c r="N458" s="262" t="str">
        <f t="shared" si="38"/>
        <v/>
      </c>
      <c r="O458" s="119"/>
    </row>
    <row r="459" spans="1:15" ht="20.100000000000001" customHeight="1" x14ac:dyDescent="0.25">
      <c r="A459" s="162">
        <v>453</v>
      </c>
      <c r="B459" s="268" t="str">
        <f>IF('Frais réels'!B458="","",'Frais réels'!$B458)</f>
        <v/>
      </c>
      <c r="C459" s="268" t="str">
        <f>IF('Frais réels'!C458="","",'Frais réels'!$D458)</f>
        <v/>
      </c>
      <c r="D459" s="268" t="str">
        <f>IF('Frais réels'!D458="","",'Frais réels'!$D458)</f>
        <v/>
      </c>
      <c r="E459" s="158" t="str">
        <f>IF('Frais réels'!E458="","",'Frais réels'!$E458)</f>
        <v/>
      </c>
      <c r="F459" s="158" t="str">
        <f>IF('Frais réels'!F458="","",'Frais réels'!F458)</f>
        <v/>
      </c>
      <c r="G459" s="158" t="str">
        <f>IF('Frais réels'!G458="","",'Frais réels'!$G458)</f>
        <v/>
      </c>
      <c r="H459" s="177" t="str">
        <f>IF('Frais réels'!H458="","",'Frais réels'!$H458)</f>
        <v/>
      </c>
      <c r="I459" s="117"/>
      <c r="J459" s="259" t="str">
        <f t="shared" si="36"/>
        <v/>
      </c>
      <c r="K459" s="264" t="str">
        <f t="shared" si="39"/>
        <v/>
      </c>
      <c r="L459" s="185" t="str">
        <f t="shared" si="35"/>
        <v/>
      </c>
      <c r="M459" s="266" t="str">
        <f t="shared" si="37"/>
        <v/>
      </c>
      <c r="N459" s="262" t="str">
        <f t="shared" si="38"/>
        <v/>
      </c>
      <c r="O459" s="119"/>
    </row>
    <row r="460" spans="1:15" ht="20.100000000000001" customHeight="1" x14ac:dyDescent="0.25">
      <c r="A460" s="162">
        <v>454</v>
      </c>
      <c r="B460" s="268" t="str">
        <f>IF('Frais réels'!B459="","",'Frais réels'!$B459)</f>
        <v/>
      </c>
      <c r="C460" s="268" t="str">
        <f>IF('Frais réels'!C459="","",'Frais réels'!$D459)</f>
        <v/>
      </c>
      <c r="D460" s="268" t="str">
        <f>IF('Frais réels'!D459="","",'Frais réels'!$D459)</f>
        <v/>
      </c>
      <c r="E460" s="158" t="str">
        <f>IF('Frais réels'!E459="","",'Frais réels'!$E459)</f>
        <v/>
      </c>
      <c r="F460" s="158" t="str">
        <f>IF('Frais réels'!F459="","",'Frais réels'!F459)</f>
        <v/>
      </c>
      <c r="G460" s="158" t="str">
        <f>IF('Frais réels'!G459="","",'Frais réels'!$G459)</f>
        <v/>
      </c>
      <c r="H460" s="177" t="str">
        <f>IF('Frais réels'!H459="","",'Frais réels'!$H459)</f>
        <v/>
      </c>
      <c r="I460" s="117"/>
      <c r="J460" s="259" t="str">
        <f t="shared" si="36"/>
        <v/>
      </c>
      <c r="K460" s="264" t="str">
        <f t="shared" si="39"/>
        <v/>
      </c>
      <c r="L460" s="185" t="str">
        <f t="shared" si="35"/>
        <v/>
      </c>
      <c r="M460" s="266" t="str">
        <f t="shared" si="37"/>
        <v/>
      </c>
      <c r="N460" s="262" t="str">
        <f t="shared" si="38"/>
        <v/>
      </c>
      <c r="O460" s="119"/>
    </row>
    <row r="461" spans="1:15" ht="20.100000000000001" customHeight="1" x14ac:dyDescent="0.25">
      <c r="A461" s="162">
        <v>455</v>
      </c>
      <c r="B461" s="268" t="str">
        <f>IF('Frais réels'!B460="","",'Frais réels'!$B460)</f>
        <v/>
      </c>
      <c r="C461" s="268" t="str">
        <f>IF('Frais réels'!C460="","",'Frais réels'!$D460)</f>
        <v/>
      </c>
      <c r="D461" s="268" t="str">
        <f>IF('Frais réels'!D460="","",'Frais réels'!$D460)</f>
        <v/>
      </c>
      <c r="E461" s="158" t="str">
        <f>IF('Frais réels'!E460="","",'Frais réels'!$E460)</f>
        <v/>
      </c>
      <c r="F461" s="158" t="str">
        <f>IF('Frais réels'!F460="","",'Frais réels'!F460)</f>
        <v/>
      </c>
      <c r="G461" s="158" t="str">
        <f>IF('Frais réels'!G460="","",'Frais réels'!$G460)</f>
        <v/>
      </c>
      <c r="H461" s="177" t="str">
        <f>IF('Frais réels'!H460="","",'Frais réels'!$H460)</f>
        <v/>
      </c>
      <c r="I461" s="117"/>
      <c r="J461" s="259" t="str">
        <f t="shared" si="36"/>
        <v/>
      </c>
      <c r="K461" s="264" t="str">
        <f t="shared" si="39"/>
        <v/>
      </c>
      <c r="L461" s="185" t="str">
        <f t="shared" si="35"/>
        <v/>
      </c>
      <c r="M461" s="266" t="str">
        <f t="shared" si="37"/>
        <v/>
      </c>
      <c r="N461" s="262" t="str">
        <f t="shared" si="38"/>
        <v/>
      </c>
      <c r="O461" s="119"/>
    </row>
    <row r="462" spans="1:15" ht="20.100000000000001" customHeight="1" x14ac:dyDescent="0.25">
      <c r="A462" s="162">
        <v>456</v>
      </c>
      <c r="B462" s="268" t="str">
        <f>IF('Frais réels'!B461="","",'Frais réels'!$B461)</f>
        <v/>
      </c>
      <c r="C462" s="268" t="str">
        <f>IF('Frais réels'!C461="","",'Frais réels'!$D461)</f>
        <v/>
      </c>
      <c r="D462" s="268" t="str">
        <f>IF('Frais réels'!D461="","",'Frais réels'!$D461)</f>
        <v/>
      </c>
      <c r="E462" s="158" t="str">
        <f>IF('Frais réels'!E461="","",'Frais réels'!$E461)</f>
        <v/>
      </c>
      <c r="F462" s="158" t="str">
        <f>IF('Frais réels'!F461="","",'Frais réels'!F461)</f>
        <v/>
      </c>
      <c r="G462" s="158" t="str">
        <f>IF('Frais réels'!G461="","",'Frais réels'!$G461)</f>
        <v/>
      </c>
      <c r="H462" s="177" t="str">
        <f>IF('Frais réels'!H461="","",'Frais réels'!$H461)</f>
        <v/>
      </c>
      <c r="I462" s="117"/>
      <c r="J462" s="259" t="str">
        <f t="shared" si="36"/>
        <v/>
      </c>
      <c r="K462" s="264" t="str">
        <f t="shared" si="39"/>
        <v/>
      </c>
      <c r="L462" s="185" t="str">
        <f t="shared" si="35"/>
        <v/>
      </c>
      <c r="M462" s="266" t="str">
        <f t="shared" si="37"/>
        <v/>
      </c>
      <c r="N462" s="262" t="str">
        <f t="shared" si="38"/>
        <v/>
      </c>
      <c r="O462" s="119"/>
    </row>
    <row r="463" spans="1:15" ht="20.100000000000001" customHeight="1" x14ac:dyDescent="0.25">
      <c r="A463" s="162">
        <v>457</v>
      </c>
      <c r="B463" s="268" t="str">
        <f>IF('Frais réels'!B462="","",'Frais réels'!$B462)</f>
        <v/>
      </c>
      <c r="C463" s="268" t="str">
        <f>IF('Frais réels'!C462="","",'Frais réels'!$D462)</f>
        <v/>
      </c>
      <c r="D463" s="268" t="str">
        <f>IF('Frais réels'!D462="","",'Frais réels'!$D462)</f>
        <v/>
      </c>
      <c r="E463" s="158" t="str">
        <f>IF('Frais réels'!E462="","",'Frais réels'!$E462)</f>
        <v/>
      </c>
      <c r="F463" s="158" t="str">
        <f>IF('Frais réels'!F462="","",'Frais réels'!F462)</f>
        <v/>
      </c>
      <c r="G463" s="158" t="str">
        <f>IF('Frais réels'!G462="","",'Frais réels'!$G462)</f>
        <v/>
      </c>
      <c r="H463" s="177" t="str">
        <f>IF('Frais réels'!H462="","",'Frais réels'!$H462)</f>
        <v/>
      </c>
      <c r="I463" s="117"/>
      <c r="J463" s="259" t="str">
        <f t="shared" si="36"/>
        <v/>
      </c>
      <c r="K463" s="264" t="str">
        <f t="shared" si="39"/>
        <v/>
      </c>
      <c r="L463" s="185" t="str">
        <f t="shared" si="35"/>
        <v/>
      </c>
      <c r="M463" s="266" t="str">
        <f t="shared" si="37"/>
        <v/>
      </c>
      <c r="N463" s="262" t="str">
        <f t="shared" si="38"/>
        <v/>
      </c>
      <c r="O463" s="119"/>
    </row>
    <row r="464" spans="1:15" ht="20.100000000000001" customHeight="1" x14ac:dyDescent="0.25">
      <c r="A464" s="162">
        <v>458</v>
      </c>
      <c r="B464" s="268" t="str">
        <f>IF('Frais réels'!B463="","",'Frais réels'!$B463)</f>
        <v/>
      </c>
      <c r="C464" s="268" t="str">
        <f>IF('Frais réels'!C463="","",'Frais réels'!$D463)</f>
        <v/>
      </c>
      <c r="D464" s="268" t="str">
        <f>IF('Frais réels'!D463="","",'Frais réels'!$D463)</f>
        <v/>
      </c>
      <c r="E464" s="158" t="str">
        <f>IF('Frais réels'!E463="","",'Frais réels'!$E463)</f>
        <v/>
      </c>
      <c r="F464" s="158" t="str">
        <f>IF('Frais réels'!F463="","",'Frais réels'!F463)</f>
        <v/>
      </c>
      <c r="G464" s="158" t="str">
        <f>IF('Frais réels'!G463="","",'Frais réels'!$G463)</f>
        <v/>
      </c>
      <c r="H464" s="177" t="str">
        <f>IF('Frais réels'!H463="","",'Frais réels'!$H463)</f>
        <v/>
      </c>
      <c r="I464" s="117"/>
      <c r="J464" s="259" t="str">
        <f t="shared" si="36"/>
        <v/>
      </c>
      <c r="K464" s="264" t="str">
        <f t="shared" si="39"/>
        <v/>
      </c>
      <c r="L464" s="185" t="str">
        <f t="shared" si="35"/>
        <v/>
      </c>
      <c r="M464" s="266" t="str">
        <f t="shared" si="37"/>
        <v/>
      </c>
      <c r="N464" s="262" t="str">
        <f t="shared" si="38"/>
        <v/>
      </c>
      <c r="O464" s="119"/>
    </row>
    <row r="465" spans="1:15" ht="20.100000000000001" customHeight="1" x14ac:dyDescent="0.25">
      <c r="A465" s="162">
        <v>459</v>
      </c>
      <c r="B465" s="268" t="str">
        <f>IF('Frais réels'!B464="","",'Frais réels'!$B464)</f>
        <v/>
      </c>
      <c r="C465" s="268" t="str">
        <f>IF('Frais réels'!C464="","",'Frais réels'!$D464)</f>
        <v/>
      </c>
      <c r="D465" s="268" t="str">
        <f>IF('Frais réels'!D464="","",'Frais réels'!$D464)</f>
        <v/>
      </c>
      <c r="E465" s="158" t="str">
        <f>IF('Frais réels'!E464="","",'Frais réels'!$E464)</f>
        <v/>
      </c>
      <c r="F465" s="158" t="str">
        <f>IF('Frais réels'!F464="","",'Frais réels'!F464)</f>
        <v/>
      </c>
      <c r="G465" s="158" t="str">
        <f>IF('Frais réels'!G464="","",'Frais réels'!$G464)</f>
        <v/>
      </c>
      <c r="H465" s="177" t="str">
        <f>IF('Frais réels'!H464="","",'Frais réels'!$H464)</f>
        <v/>
      </c>
      <c r="I465" s="117"/>
      <c r="J465" s="259" t="str">
        <f t="shared" si="36"/>
        <v/>
      </c>
      <c r="K465" s="264" t="str">
        <f t="shared" si="39"/>
        <v/>
      </c>
      <c r="L465" s="185" t="str">
        <f t="shared" si="35"/>
        <v/>
      </c>
      <c r="M465" s="266" t="str">
        <f t="shared" si="37"/>
        <v/>
      </c>
      <c r="N465" s="262" t="str">
        <f t="shared" si="38"/>
        <v/>
      </c>
      <c r="O465" s="119"/>
    </row>
    <row r="466" spans="1:15" ht="20.100000000000001" customHeight="1" x14ac:dyDescent="0.25">
      <c r="A466" s="162">
        <v>460</v>
      </c>
      <c r="B466" s="268" t="str">
        <f>IF('Frais réels'!B465="","",'Frais réels'!$B465)</f>
        <v/>
      </c>
      <c r="C466" s="268" t="str">
        <f>IF('Frais réels'!C465="","",'Frais réels'!$D465)</f>
        <v/>
      </c>
      <c r="D466" s="268" t="str">
        <f>IF('Frais réels'!D465="","",'Frais réels'!$D465)</f>
        <v/>
      </c>
      <c r="E466" s="158" t="str">
        <f>IF('Frais réels'!E465="","",'Frais réels'!$E465)</f>
        <v/>
      </c>
      <c r="F466" s="158" t="str">
        <f>IF('Frais réels'!F465="","",'Frais réels'!F465)</f>
        <v/>
      </c>
      <c r="G466" s="158" t="str">
        <f>IF('Frais réels'!G465="","",'Frais réels'!$G465)</f>
        <v/>
      </c>
      <c r="H466" s="177" t="str">
        <f>IF('Frais réels'!H465="","",'Frais réels'!$H465)</f>
        <v/>
      </c>
      <c r="I466" s="117"/>
      <c r="J466" s="259" t="str">
        <f t="shared" si="36"/>
        <v/>
      </c>
      <c r="K466" s="264" t="str">
        <f t="shared" si="39"/>
        <v/>
      </c>
      <c r="L466" s="185" t="str">
        <f t="shared" si="35"/>
        <v/>
      </c>
      <c r="M466" s="266" t="str">
        <f t="shared" si="37"/>
        <v/>
      </c>
      <c r="N466" s="262" t="str">
        <f t="shared" si="38"/>
        <v/>
      </c>
      <c r="O466" s="119"/>
    </row>
    <row r="467" spans="1:15" ht="20.100000000000001" customHeight="1" x14ac:dyDescent="0.25">
      <c r="A467" s="162">
        <v>461</v>
      </c>
      <c r="B467" s="268" t="str">
        <f>IF('Frais réels'!B466="","",'Frais réels'!$B466)</f>
        <v/>
      </c>
      <c r="C467" s="268" t="str">
        <f>IF('Frais réels'!C466="","",'Frais réels'!$D466)</f>
        <v/>
      </c>
      <c r="D467" s="268" t="str">
        <f>IF('Frais réels'!D466="","",'Frais réels'!$D466)</f>
        <v/>
      </c>
      <c r="E467" s="158" t="str">
        <f>IF('Frais réels'!E466="","",'Frais réels'!$E466)</f>
        <v/>
      </c>
      <c r="F467" s="158" t="str">
        <f>IF('Frais réels'!F466="","",'Frais réels'!F466)</f>
        <v/>
      </c>
      <c r="G467" s="158" t="str">
        <f>IF('Frais réels'!G466="","",'Frais réels'!$G466)</f>
        <v/>
      </c>
      <c r="H467" s="177" t="str">
        <f>IF('Frais réels'!H466="","",'Frais réels'!$H466)</f>
        <v/>
      </c>
      <c r="I467" s="117"/>
      <c r="J467" s="259" t="str">
        <f t="shared" si="36"/>
        <v/>
      </c>
      <c r="K467" s="264" t="str">
        <f t="shared" si="39"/>
        <v/>
      </c>
      <c r="L467" s="185" t="str">
        <f t="shared" si="35"/>
        <v/>
      </c>
      <c r="M467" s="266" t="str">
        <f t="shared" si="37"/>
        <v/>
      </c>
      <c r="N467" s="262" t="str">
        <f t="shared" si="38"/>
        <v/>
      </c>
      <c r="O467" s="119"/>
    </row>
    <row r="468" spans="1:15" ht="20.100000000000001" customHeight="1" x14ac:dyDescent="0.25">
      <c r="A468" s="162">
        <v>462</v>
      </c>
      <c r="B468" s="268" t="str">
        <f>IF('Frais réels'!B467="","",'Frais réels'!$B467)</f>
        <v/>
      </c>
      <c r="C468" s="268" t="str">
        <f>IF('Frais réels'!C467="","",'Frais réels'!$D467)</f>
        <v/>
      </c>
      <c r="D468" s="268" t="str">
        <f>IF('Frais réels'!D467="","",'Frais réels'!$D467)</f>
        <v/>
      </c>
      <c r="E468" s="158" t="str">
        <f>IF('Frais réels'!E467="","",'Frais réels'!$E467)</f>
        <v/>
      </c>
      <c r="F468" s="158" t="str">
        <f>IF('Frais réels'!F467="","",'Frais réels'!F467)</f>
        <v/>
      </c>
      <c r="G468" s="158" t="str">
        <f>IF('Frais réels'!G467="","",'Frais réels'!$G467)</f>
        <v/>
      </c>
      <c r="H468" s="177" t="str">
        <f>IF('Frais réels'!H467="","",'Frais réels'!$H467)</f>
        <v/>
      </c>
      <c r="I468" s="117"/>
      <c r="J468" s="259" t="str">
        <f t="shared" si="36"/>
        <v/>
      </c>
      <c r="K468" s="264" t="str">
        <f t="shared" si="39"/>
        <v/>
      </c>
      <c r="L468" s="185" t="str">
        <f t="shared" si="35"/>
        <v/>
      </c>
      <c r="M468" s="266" t="str">
        <f t="shared" si="37"/>
        <v/>
      </c>
      <c r="N468" s="262" t="str">
        <f t="shared" si="38"/>
        <v/>
      </c>
      <c r="O468" s="119"/>
    </row>
    <row r="469" spans="1:15" ht="20.100000000000001" customHeight="1" x14ac:dyDescent="0.25">
      <c r="A469" s="162">
        <v>463</v>
      </c>
      <c r="B469" s="268" t="str">
        <f>IF('Frais réels'!B468="","",'Frais réels'!$B468)</f>
        <v/>
      </c>
      <c r="C469" s="268" t="str">
        <f>IF('Frais réels'!C468="","",'Frais réels'!$D468)</f>
        <v/>
      </c>
      <c r="D469" s="268" t="str">
        <f>IF('Frais réels'!D468="","",'Frais réels'!$D468)</f>
        <v/>
      </c>
      <c r="E469" s="158" t="str">
        <f>IF('Frais réels'!E468="","",'Frais réels'!$E468)</f>
        <v/>
      </c>
      <c r="F469" s="158" t="str">
        <f>IF('Frais réels'!F468="","",'Frais réels'!F468)</f>
        <v/>
      </c>
      <c r="G469" s="158" t="str">
        <f>IF('Frais réels'!G468="","",'Frais réels'!$G468)</f>
        <v/>
      </c>
      <c r="H469" s="177" t="str">
        <f>IF('Frais réels'!H468="","",'Frais réels'!$H468)</f>
        <v/>
      </c>
      <c r="I469" s="117"/>
      <c r="J469" s="259" t="str">
        <f t="shared" si="36"/>
        <v/>
      </c>
      <c r="K469" s="264" t="str">
        <f t="shared" si="39"/>
        <v/>
      </c>
      <c r="L469" s="185" t="str">
        <f t="shared" si="35"/>
        <v/>
      </c>
      <c r="M469" s="266" t="str">
        <f t="shared" si="37"/>
        <v/>
      </c>
      <c r="N469" s="262" t="str">
        <f t="shared" si="38"/>
        <v/>
      </c>
      <c r="O469" s="119"/>
    </row>
    <row r="470" spans="1:15" ht="20.100000000000001" customHeight="1" x14ac:dyDescent="0.25">
      <c r="A470" s="162">
        <v>464</v>
      </c>
      <c r="B470" s="268" t="str">
        <f>IF('Frais réels'!B469="","",'Frais réels'!$B469)</f>
        <v/>
      </c>
      <c r="C470" s="268" t="str">
        <f>IF('Frais réels'!C469="","",'Frais réels'!$D469)</f>
        <v/>
      </c>
      <c r="D470" s="268" t="str">
        <f>IF('Frais réels'!D469="","",'Frais réels'!$D469)</f>
        <v/>
      </c>
      <c r="E470" s="158" t="str">
        <f>IF('Frais réels'!E469="","",'Frais réels'!$E469)</f>
        <v/>
      </c>
      <c r="F470" s="158" t="str">
        <f>IF('Frais réels'!F469="","",'Frais réels'!F469)</f>
        <v/>
      </c>
      <c r="G470" s="158" t="str">
        <f>IF('Frais réels'!G469="","",'Frais réels'!$G469)</f>
        <v/>
      </c>
      <c r="H470" s="177" t="str">
        <f>IF('Frais réels'!H469="","",'Frais réels'!$H469)</f>
        <v/>
      </c>
      <c r="I470" s="117"/>
      <c r="J470" s="259" t="str">
        <f t="shared" si="36"/>
        <v/>
      </c>
      <c r="K470" s="264" t="str">
        <f t="shared" si="39"/>
        <v/>
      </c>
      <c r="L470" s="185" t="str">
        <f t="shared" si="35"/>
        <v/>
      </c>
      <c r="M470" s="266" t="str">
        <f t="shared" si="37"/>
        <v/>
      </c>
      <c r="N470" s="262" t="str">
        <f t="shared" si="38"/>
        <v/>
      </c>
      <c r="O470" s="119"/>
    </row>
    <row r="471" spans="1:15" ht="20.100000000000001" customHeight="1" x14ac:dyDescent="0.25">
      <c r="A471" s="162">
        <v>465</v>
      </c>
      <c r="B471" s="268" t="str">
        <f>IF('Frais réels'!B470="","",'Frais réels'!$B470)</f>
        <v/>
      </c>
      <c r="C471" s="268" t="str">
        <f>IF('Frais réels'!C470="","",'Frais réels'!$D470)</f>
        <v/>
      </c>
      <c r="D471" s="268" t="str">
        <f>IF('Frais réels'!D470="","",'Frais réels'!$D470)</f>
        <v/>
      </c>
      <c r="E471" s="158" t="str">
        <f>IF('Frais réels'!E470="","",'Frais réels'!$E470)</f>
        <v/>
      </c>
      <c r="F471" s="158" t="str">
        <f>IF('Frais réels'!F470="","",'Frais réels'!F470)</f>
        <v/>
      </c>
      <c r="G471" s="158" t="str">
        <f>IF('Frais réels'!G470="","",'Frais réels'!$G470)</f>
        <v/>
      </c>
      <c r="H471" s="177" t="str">
        <f>IF('Frais réels'!H470="","",'Frais réels'!$H470)</f>
        <v/>
      </c>
      <c r="I471" s="117"/>
      <c r="J471" s="259" t="str">
        <f t="shared" si="36"/>
        <v/>
      </c>
      <c r="K471" s="264" t="str">
        <f t="shared" si="39"/>
        <v/>
      </c>
      <c r="L471" s="185" t="str">
        <f t="shared" si="35"/>
        <v/>
      </c>
      <c r="M471" s="266" t="str">
        <f t="shared" si="37"/>
        <v/>
      </c>
      <c r="N471" s="262" t="str">
        <f t="shared" si="38"/>
        <v/>
      </c>
      <c r="O471" s="119"/>
    </row>
    <row r="472" spans="1:15" ht="20.100000000000001" customHeight="1" x14ac:dyDescent="0.25">
      <c r="A472" s="162">
        <v>466</v>
      </c>
      <c r="B472" s="268" t="str">
        <f>IF('Frais réels'!B471="","",'Frais réels'!$B471)</f>
        <v/>
      </c>
      <c r="C472" s="268" t="str">
        <f>IF('Frais réels'!C471="","",'Frais réels'!$D471)</f>
        <v/>
      </c>
      <c r="D472" s="268" t="str">
        <f>IF('Frais réels'!D471="","",'Frais réels'!$D471)</f>
        <v/>
      </c>
      <c r="E472" s="158" t="str">
        <f>IF('Frais réels'!E471="","",'Frais réels'!$E471)</f>
        <v/>
      </c>
      <c r="F472" s="158" t="str">
        <f>IF('Frais réels'!F471="","",'Frais réels'!F471)</f>
        <v/>
      </c>
      <c r="G472" s="158" t="str">
        <f>IF('Frais réels'!G471="","",'Frais réels'!$G471)</f>
        <v/>
      </c>
      <c r="H472" s="177" t="str">
        <f>IF('Frais réels'!H471="","",'Frais réels'!$H471)</f>
        <v/>
      </c>
      <c r="I472" s="117"/>
      <c r="J472" s="259" t="str">
        <f t="shared" si="36"/>
        <v/>
      </c>
      <c r="K472" s="264" t="str">
        <f t="shared" si="39"/>
        <v/>
      </c>
      <c r="L472" s="185" t="str">
        <f t="shared" si="35"/>
        <v/>
      </c>
      <c r="M472" s="266" t="str">
        <f t="shared" si="37"/>
        <v/>
      </c>
      <c r="N472" s="262" t="str">
        <f t="shared" si="38"/>
        <v/>
      </c>
      <c r="O472" s="119"/>
    </row>
    <row r="473" spans="1:15" ht="20.100000000000001" customHeight="1" x14ac:dyDescent="0.25">
      <c r="A473" s="162">
        <v>467</v>
      </c>
      <c r="B473" s="268" t="str">
        <f>IF('Frais réels'!B472="","",'Frais réels'!$B472)</f>
        <v/>
      </c>
      <c r="C473" s="268" t="str">
        <f>IF('Frais réels'!C472="","",'Frais réels'!$D472)</f>
        <v/>
      </c>
      <c r="D473" s="268" t="str">
        <f>IF('Frais réels'!D472="","",'Frais réels'!$D472)</f>
        <v/>
      </c>
      <c r="E473" s="158" t="str">
        <f>IF('Frais réels'!E472="","",'Frais réels'!$E472)</f>
        <v/>
      </c>
      <c r="F473" s="158" t="str">
        <f>IF('Frais réels'!F472="","",'Frais réels'!F472)</f>
        <v/>
      </c>
      <c r="G473" s="158" t="str">
        <f>IF('Frais réels'!G472="","",'Frais réels'!$G472)</f>
        <v/>
      </c>
      <c r="H473" s="177" t="str">
        <f>IF('Frais réels'!H472="","",'Frais réels'!$H472)</f>
        <v/>
      </c>
      <c r="I473" s="117"/>
      <c r="J473" s="259" t="str">
        <f t="shared" si="36"/>
        <v/>
      </c>
      <c r="K473" s="264" t="str">
        <f t="shared" si="39"/>
        <v/>
      </c>
      <c r="L473" s="185" t="str">
        <f t="shared" si="35"/>
        <v/>
      </c>
      <c r="M473" s="266" t="str">
        <f t="shared" si="37"/>
        <v/>
      </c>
      <c r="N473" s="262" t="str">
        <f t="shared" si="38"/>
        <v/>
      </c>
      <c r="O473" s="119"/>
    </row>
    <row r="474" spans="1:15" ht="20.100000000000001" customHeight="1" x14ac:dyDescent="0.25">
      <c r="A474" s="162">
        <v>468</v>
      </c>
      <c r="B474" s="268" t="str">
        <f>IF('Frais réels'!B473="","",'Frais réels'!$B473)</f>
        <v/>
      </c>
      <c r="C474" s="268" t="str">
        <f>IF('Frais réels'!C473="","",'Frais réels'!$D473)</f>
        <v/>
      </c>
      <c r="D474" s="268" t="str">
        <f>IF('Frais réels'!D473="","",'Frais réels'!$D473)</f>
        <v/>
      </c>
      <c r="E474" s="158" t="str">
        <f>IF('Frais réels'!E473="","",'Frais réels'!$E473)</f>
        <v/>
      </c>
      <c r="F474" s="158" t="str">
        <f>IF('Frais réels'!F473="","",'Frais réels'!F473)</f>
        <v/>
      </c>
      <c r="G474" s="158" t="str">
        <f>IF('Frais réels'!G473="","",'Frais réels'!$G473)</f>
        <v/>
      </c>
      <c r="H474" s="177" t="str">
        <f>IF('Frais réels'!H473="","",'Frais réels'!$H473)</f>
        <v/>
      </c>
      <c r="I474" s="117"/>
      <c r="J474" s="259" t="str">
        <f t="shared" si="36"/>
        <v/>
      </c>
      <c r="K474" s="264" t="str">
        <f t="shared" si="39"/>
        <v/>
      </c>
      <c r="L474" s="185" t="str">
        <f t="shared" si="35"/>
        <v/>
      </c>
      <c r="M474" s="266" t="str">
        <f t="shared" si="37"/>
        <v/>
      </c>
      <c r="N474" s="262" t="str">
        <f t="shared" si="38"/>
        <v/>
      </c>
      <c r="O474" s="119"/>
    </row>
    <row r="475" spans="1:15" ht="20.100000000000001" customHeight="1" x14ac:dyDescent="0.25">
      <c r="A475" s="162">
        <v>469</v>
      </c>
      <c r="B475" s="268" t="str">
        <f>IF('Frais réels'!B474="","",'Frais réels'!$B474)</f>
        <v/>
      </c>
      <c r="C475" s="268" t="str">
        <f>IF('Frais réels'!C474="","",'Frais réels'!$D474)</f>
        <v/>
      </c>
      <c r="D475" s="268" t="str">
        <f>IF('Frais réels'!D474="","",'Frais réels'!$D474)</f>
        <v/>
      </c>
      <c r="E475" s="158" t="str">
        <f>IF('Frais réels'!E474="","",'Frais réels'!$E474)</f>
        <v/>
      </c>
      <c r="F475" s="158" t="str">
        <f>IF('Frais réels'!F474="","",'Frais réels'!F474)</f>
        <v/>
      </c>
      <c r="G475" s="158" t="str">
        <f>IF('Frais réels'!G474="","",'Frais réels'!$G474)</f>
        <v/>
      </c>
      <c r="H475" s="177" t="str">
        <f>IF('Frais réels'!H474="","",'Frais réels'!$H474)</f>
        <v/>
      </c>
      <c r="I475" s="117"/>
      <c r="J475" s="259" t="str">
        <f t="shared" si="36"/>
        <v/>
      </c>
      <c r="K475" s="264" t="str">
        <f t="shared" si="39"/>
        <v/>
      </c>
      <c r="L475" s="185" t="str">
        <f t="shared" si="35"/>
        <v/>
      </c>
      <c r="M475" s="266" t="str">
        <f t="shared" si="37"/>
        <v/>
      </c>
      <c r="N475" s="262" t="str">
        <f t="shared" si="38"/>
        <v/>
      </c>
      <c r="O475" s="119"/>
    </row>
    <row r="476" spans="1:15" ht="20.100000000000001" customHeight="1" x14ac:dyDescent="0.25">
      <c r="A476" s="162">
        <v>470</v>
      </c>
      <c r="B476" s="268" t="str">
        <f>IF('Frais réels'!B475="","",'Frais réels'!$B475)</f>
        <v/>
      </c>
      <c r="C476" s="268" t="str">
        <f>IF('Frais réels'!C475="","",'Frais réels'!$D475)</f>
        <v/>
      </c>
      <c r="D476" s="268" t="str">
        <f>IF('Frais réels'!D475="","",'Frais réels'!$D475)</f>
        <v/>
      </c>
      <c r="E476" s="158" t="str">
        <f>IF('Frais réels'!E475="","",'Frais réels'!$E475)</f>
        <v/>
      </c>
      <c r="F476" s="158" t="str">
        <f>IF('Frais réels'!F475="","",'Frais réels'!F475)</f>
        <v/>
      </c>
      <c r="G476" s="158" t="str">
        <f>IF('Frais réels'!G475="","",'Frais réels'!$G475)</f>
        <v/>
      </c>
      <c r="H476" s="177" t="str">
        <f>IF('Frais réels'!H475="","",'Frais réels'!$H475)</f>
        <v/>
      </c>
      <c r="I476" s="117"/>
      <c r="J476" s="259" t="str">
        <f t="shared" si="36"/>
        <v/>
      </c>
      <c r="K476" s="264" t="str">
        <f t="shared" si="39"/>
        <v/>
      </c>
      <c r="L476" s="185" t="str">
        <f t="shared" si="35"/>
        <v/>
      </c>
      <c r="M476" s="266" t="str">
        <f t="shared" si="37"/>
        <v/>
      </c>
      <c r="N476" s="262" t="str">
        <f t="shared" si="38"/>
        <v/>
      </c>
      <c r="O476" s="119"/>
    </row>
    <row r="477" spans="1:15" ht="20.100000000000001" customHeight="1" x14ac:dyDescent="0.25">
      <c r="A477" s="162">
        <v>471</v>
      </c>
      <c r="B477" s="268" t="str">
        <f>IF('Frais réels'!B476="","",'Frais réels'!$B476)</f>
        <v/>
      </c>
      <c r="C477" s="268" t="str">
        <f>IF('Frais réels'!C476="","",'Frais réels'!$D476)</f>
        <v/>
      </c>
      <c r="D477" s="268" t="str">
        <f>IF('Frais réels'!D476="","",'Frais réels'!$D476)</f>
        <v/>
      </c>
      <c r="E477" s="158" t="str">
        <f>IF('Frais réels'!E476="","",'Frais réels'!$E476)</f>
        <v/>
      </c>
      <c r="F477" s="158" t="str">
        <f>IF('Frais réels'!F476="","",'Frais réels'!F476)</f>
        <v/>
      </c>
      <c r="G477" s="158" t="str">
        <f>IF('Frais réels'!G476="","",'Frais réels'!$G476)</f>
        <v/>
      </c>
      <c r="H477" s="177" t="str">
        <f>IF('Frais réels'!H476="","",'Frais réels'!$H476)</f>
        <v/>
      </c>
      <c r="I477" s="117"/>
      <c r="J477" s="259" t="str">
        <f t="shared" si="36"/>
        <v/>
      </c>
      <c r="K477" s="264" t="str">
        <f t="shared" si="39"/>
        <v/>
      </c>
      <c r="L477" s="185" t="str">
        <f t="shared" si="35"/>
        <v/>
      </c>
      <c r="M477" s="266" t="str">
        <f t="shared" si="37"/>
        <v/>
      </c>
      <c r="N477" s="262" t="str">
        <f t="shared" si="38"/>
        <v/>
      </c>
      <c r="O477" s="119"/>
    </row>
    <row r="478" spans="1:15" ht="20.100000000000001" customHeight="1" x14ac:dyDescent="0.25">
      <c r="A478" s="162">
        <v>472</v>
      </c>
      <c r="B478" s="268" t="str">
        <f>IF('Frais réels'!B477="","",'Frais réels'!$B477)</f>
        <v/>
      </c>
      <c r="C478" s="268" t="str">
        <f>IF('Frais réels'!C477="","",'Frais réels'!$D477)</f>
        <v/>
      </c>
      <c r="D478" s="268" t="str">
        <f>IF('Frais réels'!D477="","",'Frais réels'!$D477)</f>
        <v/>
      </c>
      <c r="E478" s="158" t="str">
        <f>IF('Frais réels'!E477="","",'Frais réels'!$E477)</f>
        <v/>
      </c>
      <c r="F478" s="158" t="str">
        <f>IF('Frais réels'!F477="","",'Frais réels'!F477)</f>
        <v/>
      </c>
      <c r="G478" s="158" t="str">
        <f>IF('Frais réels'!G477="","",'Frais réels'!$G477)</f>
        <v/>
      </c>
      <c r="H478" s="177" t="str">
        <f>IF('Frais réels'!H477="","",'Frais réels'!$H477)</f>
        <v/>
      </c>
      <c r="I478" s="117"/>
      <c r="J478" s="259" t="str">
        <f t="shared" si="36"/>
        <v/>
      </c>
      <c r="K478" s="264" t="str">
        <f t="shared" si="39"/>
        <v/>
      </c>
      <c r="L478" s="185" t="str">
        <f t="shared" si="35"/>
        <v/>
      </c>
      <c r="M478" s="266" t="str">
        <f t="shared" si="37"/>
        <v/>
      </c>
      <c r="N478" s="262" t="str">
        <f t="shared" si="38"/>
        <v/>
      </c>
      <c r="O478" s="119"/>
    </row>
    <row r="479" spans="1:15" ht="20.100000000000001" customHeight="1" x14ac:dyDescent="0.25">
      <c r="A479" s="162">
        <v>473</v>
      </c>
      <c r="B479" s="268" t="str">
        <f>IF('Frais réels'!B478="","",'Frais réels'!$B478)</f>
        <v/>
      </c>
      <c r="C479" s="268" t="str">
        <f>IF('Frais réels'!C478="","",'Frais réels'!$D478)</f>
        <v/>
      </c>
      <c r="D479" s="268" t="str">
        <f>IF('Frais réels'!D478="","",'Frais réels'!$D478)</f>
        <v/>
      </c>
      <c r="E479" s="158" t="str">
        <f>IF('Frais réels'!E478="","",'Frais réels'!$E478)</f>
        <v/>
      </c>
      <c r="F479" s="158" t="str">
        <f>IF('Frais réels'!F478="","",'Frais réels'!F478)</f>
        <v/>
      </c>
      <c r="G479" s="158" t="str">
        <f>IF('Frais réels'!G478="","",'Frais réels'!$G478)</f>
        <v/>
      </c>
      <c r="H479" s="177" t="str">
        <f>IF('Frais réels'!H478="","",'Frais réels'!$H478)</f>
        <v/>
      </c>
      <c r="I479" s="117"/>
      <c r="J479" s="259" t="str">
        <f t="shared" si="36"/>
        <v/>
      </c>
      <c r="K479" s="264" t="str">
        <f t="shared" si="39"/>
        <v/>
      </c>
      <c r="L479" s="185" t="str">
        <f t="shared" si="35"/>
        <v/>
      </c>
      <c r="M479" s="266" t="str">
        <f t="shared" si="37"/>
        <v/>
      </c>
      <c r="N479" s="262" t="str">
        <f t="shared" si="38"/>
        <v/>
      </c>
      <c r="O479" s="119"/>
    </row>
    <row r="480" spans="1:15" ht="20.100000000000001" customHeight="1" x14ac:dyDescent="0.25">
      <c r="A480" s="162">
        <v>474</v>
      </c>
      <c r="B480" s="268" t="str">
        <f>IF('Frais réels'!B479="","",'Frais réels'!$B479)</f>
        <v/>
      </c>
      <c r="C480" s="268" t="str">
        <f>IF('Frais réels'!C479="","",'Frais réels'!$D479)</f>
        <v/>
      </c>
      <c r="D480" s="268" t="str">
        <f>IF('Frais réels'!D479="","",'Frais réels'!$D479)</f>
        <v/>
      </c>
      <c r="E480" s="158" t="str">
        <f>IF('Frais réels'!E479="","",'Frais réels'!$E479)</f>
        <v/>
      </c>
      <c r="F480" s="158" t="str">
        <f>IF('Frais réels'!F479="","",'Frais réels'!F479)</f>
        <v/>
      </c>
      <c r="G480" s="158" t="str">
        <f>IF('Frais réels'!G479="","",'Frais réels'!$G479)</f>
        <v/>
      </c>
      <c r="H480" s="177" t="str">
        <f>IF('Frais réels'!H479="","",'Frais réels'!$H479)</f>
        <v/>
      </c>
      <c r="I480" s="117"/>
      <c r="J480" s="259" t="str">
        <f t="shared" si="36"/>
        <v/>
      </c>
      <c r="K480" s="264" t="str">
        <f t="shared" si="39"/>
        <v/>
      </c>
      <c r="L480" s="185" t="str">
        <f t="shared" si="35"/>
        <v/>
      </c>
      <c r="M480" s="266" t="str">
        <f t="shared" si="37"/>
        <v/>
      </c>
      <c r="N480" s="262" t="str">
        <f t="shared" si="38"/>
        <v/>
      </c>
      <c r="O480" s="119"/>
    </row>
    <row r="481" spans="1:15" ht="20.100000000000001" customHeight="1" x14ac:dyDescent="0.25">
      <c r="A481" s="162">
        <v>475</v>
      </c>
      <c r="B481" s="268" t="str">
        <f>IF('Frais réels'!B480="","",'Frais réels'!$B480)</f>
        <v/>
      </c>
      <c r="C481" s="268" t="str">
        <f>IF('Frais réels'!C480="","",'Frais réels'!$D480)</f>
        <v/>
      </c>
      <c r="D481" s="268" t="str">
        <f>IF('Frais réels'!D480="","",'Frais réels'!$D480)</f>
        <v/>
      </c>
      <c r="E481" s="158" t="str">
        <f>IF('Frais réels'!E480="","",'Frais réels'!$E480)</f>
        <v/>
      </c>
      <c r="F481" s="158" t="str">
        <f>IF('Frais réels'!F480="","",'Frais réels'!F480)</f>
        <v/>
      </c>
      <c r="G481" s="158" t="str">
        <f>IF('Frais réels'!G480="","",'Frais réels'!$G480)</f>
        <v/>
      </c>
      <c r="H481" s="177" t="str">
        <f>IF('Frais réels'!H480="","",'Frais réels'!$H480)</f>
        <v/>
      </c>
      <c r="I481" s="117"/>
      <c r="J481" s="259" t="str">
        <f t="shared" si="36"/>
        <v/>
      </c>
      <c r="K481" s="264" t="str">
        <f t="shared" si="39"/>
        <v/>
      </c>
      <c r="L481" s="185" t="str">
        <f t="shared" si="35"/>
        <v/>
      </c>
      <c r="M481" s="266" t="str">
        <f t="shared" si="37"/>
        <v/>
      </c>
      <c r="N481" s="262" t="str">
        <f t="shared" si="38"/>
        <v/>
      </c>
      <c r="O481" s="119"/>
    </row>
    <row r="482" spans="1:15" ht="20.100000000000001" customHeight="1" x14ac:dyDescent="0.25">
      <c r="A482" s="162">
        <v>476</v>
      </c>
      <c r="B482" s="268" t="str">
        <f>IF('Frais réels'!B481="","",'Frais réels'!$B481)</f>
        <v/>
      </c>
      <c r="C482" s="268" t="str">
        <f>IF('Frais réels'!C481="","",'Frais réels'!$D481)</f>
        <v/>
      </c>
      <c r="D482" s="268" t="str">
        <f>IF('Frais réels'!D481="","",'Frais réels'!$D481)</f>
        <v/>
      </c>
      <c r="E482" s="158" t="str">
        <f>IF('Frais réels'!E481="","",'Frais réels'!$E481)</f>
        <v/>
      </c>
      <c r="F482" s="158" t="str">
        <f>IF('Frais réels'!F481="","",'Frais réels'!F481)</f>
        <v/>
      </c>
      <c r="G482" s="158" t="str">
        <f>IF('Frais réels'!G481="","",'Frais réels'!$G481)</f>
        <v/>
      </c>
      <c r="H482" s="177" t="str">
        <f>IF('Frais réels'!H481="","",'Frais réels'!$H481)</f>
        <v/>
      </c>
      <c r="I482" s="117"/>
      <c r="J482" s="259" t="str">
        <f t="shared" si="36"/>
        <v/>
      </c>
      <c r="K482" s="264" t="str">
        <f t="shared" si="39"/>
        <v/>
      </c>
      <c r="L482" s="185" t="str">
        <f t="shared" si="35"/>
        <v/>
      </c>
      <c r="M482" s="266" t="str">
        <f t="shared" si="37"/>
        <v/>
      </c>
      <c r="N482" s="262" t="str">
        <f t="shared" si="38"/>
        <v/>
      </c>
      <c r="O482" s="119"/>
    </row>
    <row r="483" spans="1:15" ht="20.100000000000001" customHeight="1" x14ac:dyDescent="0.25">
      <c r="A483" s="162">
        <v>477</v>
      </c>
      <c r="B483" s="268" t="str">
        <f>IF('Frais réels'!B482="","",'Frais réels'!$B482)</f>
        <v/>
      </c>
      <c r="C483" s="268" t="str">
        <f>IF('Frais réels'!C482="","",'Frais réels'!$D482)</f>
        <v/>
      </c>
      <c r="D483" s="268" t="str">
        <f>IF('Frais réels'!D482="","",'Frais réels'!$D482)</f>
        <v/>
      </c>
      <c r="E483" s="158" t="str">
        <f>IF('Frais réels'!E482="","",'Frais réels'!$E482)</f>
        <v/>
      </c>
      <c r="F483" s="158" t="str">
        <f>IF('Frais réels'!F482="","",'Frais réels'!F482)</f>
        <v/>
      </c>
      <c r="G483" s="158" t="str">
        <f>IF('Frais réels'!G482="","",'Frais réels'!$G482)</f>
        <v/>
      </c>
      <c r="H483" s="177" t="str">
        <f>IF('Frais réels'!H482="","",'Frais réels'!$H482)</f>
        <v/>
      </c>
      <c r="I483" s="117"/>
      <c r="J483" s="259" t="str">
        <f t="shared" si="36"/>
        <v/>
      </c>
      <c r="K483" s="264" t="str">
        <f t="shared" si="39"/>
        <v/>
      </c>
      <c r="L483" s="185" t="str">
        <f t="shared" si="35"/>
        <v/>
      </c>
      <c r="M483" s="266" t="str">
        <f t="shared" si="37"/>
        <v/>
      </c>
      <c r="N483" s="262" t="str">
        <f t="shared" si="38"/>
        <v/>
      </c>
      <c r="O483" s="119"/>
    </row>
    <row r="484" spans="1:15" ht="20.100000000000001" customHeight="1" x14ac:dyDescent="0.25">
      <c r="A484" s="162">
        <v>478</v>
      </c>
      <c r="B484" s="268" t="str">
        <f>IF('Frais réels'!B483="","",'Frais réels'!$B483)</f>
        <v/>
      </c>
      <c r="C484" s="268" t="str">
        <f>IF('Frais réels'!C483="","",'Frais réels'!$D483)</f>
        <v/>
      </c>
      <c r="D484" s="268" t="str">
        <f>IF('Frais réels'!D483="","",'Frais réels'!$D483)</f>
        <v/>
      </c>
      <c r="E484" s="158" t="str">
        <f>IF('Frais réels'!E483="","",'Frais réels'!$E483)</f>
        <v/>
      </c>
      <c r="F484" s="158" t="str">
        <f>IF('Frais réels'!F483="","",'Frais réels'!F483)</f>
        <v/>
      </c>
      <c r="G484" s="158" t="str">
        <f>IF('Frais réels'!G483="","",'Frais réels'!$G483)</f>
        <v/>
      </c>
      <c r="H484" s="177" t="str">
        <f>IF('Frais réels'!H483="","",'Frais réels'!$H483)</f>
        <v/>
      </c>
      <c r="I484" s="117"/>
      <c r="J484" s="259" t="str">
        <f t="shared" si="36"/>
        <v/>
      </c>
      <c r="K484" s="264" t="str">
        <f t="shared" si="39"/>
        <v/>
      </c>
      <c r="L484" s="185" t="str">
        <f t="shared" si="35"/>
        <v/>
      </c>
      <c r="M484" s="266" t="str">
        <f t="shared" si="37"/>
        <v/>
      </c>
      <c r="N484" s="262" t="str">
        <f t="shared" si="38"/>
        <v/>
      </c>
      <c r="O484" s="119"/>
    </row>
    <row r="485" spans="1:15" ht="20.100000000000001" customHeight="1" x14ac:dyDescent="0.25">
      <c r="A485" s="162">
        <v>479</v>
      </c>
      <c r="B485" s="268" t="str">
        <f>IF('Frais réels'!B484="","",'Frais réels'!$B484)</f>
        <v/>
      </c>
      <c r="C485" s="268" t="str">
        <f>IF('Frais réels'!C484="","",'Frais réels'!$D484)</f>
        <v/>
      </c>
      <c r="D485" s="268" t="str">
        <f>IF('Frais réels'!D484="","",'Frais réels'!$D484)</f>
        <v/>
      </c>
      <c r="E485" s="158" t="str">
        <f>IF('Frais réels'!E484="","",'Frais réels'!$E484)</f>
        <v/>
      </c>
      <c r="F485" s="158" t="str">
        <f>IF('Frais réels'!F484="","",'Frais réels'!F484)</f>
        <v/>
      </c>
      <c r="G485" s="158" t="str">
        <f>IF('Frais réels'!G484="","",'Frais réels'!$G484)</f>
        <v/>
      </c>
      <c r="H485" s="177" t="str">
        <f>IF('Frais réels'!H484="","",'Frais réels'!$H484)</f>
        <v/>
      </c>
      <c r="I485" s="117"/>
      <c r="J485" s="259" t="str">
        <f t="shared" si="36"/>
        <v/>
      </c>
      <c r="K485" s="264" t="str">
        <f t="shared" si="39"/>
        <v/>
      </c>
      <c r="L485" s="185" t="str">
        <f t="shared" si="35"/>
        <v/>
      </c>
      <c r="M485" s="266" t="str">
        <f t="shared" si="37"/>
        <v/>
      </c>
      <c r="N485" s="262" t="str">
        <f t="shared" si="38"/>
        <v/>
      </c>
      <c r="O485" s="119"/>
    </row>
    <row r="486" spans="1:15" ht="20.100000000000001" customHeight="1" x14ac:dyDescent="0.25">
      <c r="A486" s="162">
        <v>480</v>
      </c>
      <c r="B486" s="268" t="str">
        <f>IF('Frais réels'!B485="","",'Frais réels'!$B485)</f>
        <v/>
      </c>
      <c r="C486" s="268" t="str">
        <f>IF('Frais réels'!C485="","",'Frais réels'!$D485)</f>
        <v/>
      </c>
      <c r="D486" s="268" t="str">
        <f>IF('Frais réels'!D485="","",'Frais réels'!$D485)</f>
        <v/>
      </c>
      <c r="E486" s="158" t="str">
        <f>IF('Frais réels'!E485="","",'Frais réels'!$E485)</f>
        <v/>
      </c>
      <c r="F486" s="158" t="str">
        <f>IF('Frais réels'!F485="","",'Frais réels'!F485)</f>
        <v/>
      </c>
      <c r="G486" s="158" t="str">
        <f>IF('Frais réels'!G485="","",'Frais réels'!$G485)</f>
        <v/>
      </c>
      <c r="H486" s="177" t="str">
        <f>IF('Frais réels'!H485="","",'Frais réels'!$H485)</f>
        <v/>
      </c>
      <c r="I486" s="117"/>
      <c r="J486" s="259" t="str">
        <f t="shared" si="36"/>
        <v/>
      </c>
      <c r="K486" s="264" t="str">
        <f t="shared" si="39"/>
        <v/>
      </c>
      <c r="L486" s="185" t="str">
        <f t="shared" si="35"/>
        <v/>
      </c>
      <c r="M486" s="266" t="str">
        <f t="shared" si="37"/>
        <v/>
      </c>
      <c r="N486" s="262" t="str">
        <f t="shared" si="38"/>
        <v/>
      </c>
      <c r="O486" s="119"/>
    </row>
    <row r="487" spans="1:15" ht="20.100000000000001" customHeight="1" x14ac:dyDescent="0.25">
      <c r="A487" s="162">
        <v>481</v>
      </c>
      <c r="B487" s="268" t="str">
        <f>IF('Frais réels'!B486="","",'Frais réels'!$B486)</f>
        <v/>
      </c>
      <c r="C487" s="268" t="str">
        <f>IF('Frais réels'!C486="","",'Frais réels'!$D486)</f>
        <v/>
      </c>
      <c r="D487" s="268" t="str">
        <f>IF('Frais réels'!D486="","",'Frais réels'!$D486)</f>
        <v/>
      </c>
      <c r="E487" s="158" t="str">
        <f>IF('Frais réels'!E486="","",'Frais réels'!$E486)</f>
        <v/>
      </c>
      <c r="F487" s="158" t="str">
        <f>IF('Frais réels'!F486="","",'Frais réels'!F486)</f>
        <v/>
      </c>
      <c r="G487" s="158" t="str">
        <f>IF('Frais réels'!G486="","",'Frais réels'!$G486)</f>
        <v/>
      </c>
      <c r="H487" s="177" t="str">
        <f>IF('Frais réels'!H486="","",'Frais réels'!$H486)</f>
        <v/>
      </c>
      <c r="I487" s="117"/>
      <c r="J487" s="259" t="str">
        <f t="shared" si="36"/>
        <v/>
      </c>
      <c r="K487" s="264" t="str">
        <f t="shared" si="39"/>
        <v/>
      </c>
      <c r="L487" s="185" t="str">
        <f t="shared" si="35"/>
        <v/>
      </c>
      <c r="M487" s="266" t="str">
        <f t="shared" si="37"/>
        <v/>
      </c>
      <c r="N487" s="262" t="str">
        <f t="shared" si="38"/>
        <v/>
      </c>
      <c r="O487" s="119"/>
    </row>
    <row r="488" spans="1:15" ht="20.100000000000001" customHeight="1" x14ac:dyDescent="0.25">
      <c r="A488" s="162">
        <v>482</v>
      </c>
      <c r="B488" s="268" t="str">
        <f>IF('Frais réels'!B487="","",'Frais réels'!$B487)</f>
        <v/>
      </c>
      <c r="C488" s="268" t="str">
        <f>IF('Frais réels'!C487="","",'Frais réels'!$D487)</f>
        <v/>
      </c>
      <c r="D488" s="268" t="str">
        <f>IF('Frais réels'!D487="","",'Frais réels'!$D487)</f>
        <v/>
      </c>
      <c r="E488" s="158" t="str">
        <f>IF('Frais réels'!E487="","",'Frais réels'!$E487)</f>
        <v/>
      </c>
      <c r="F488" s="158" t="str">
        <f>IF('Frais réels'!F487="","",'Frais réels'!F487)</f>
        <v/>
      </c>
      <c r="G488" s="158" t="str">
        <f>IF('Frais réels'!G487="","",'Frais réels'!$G487)</f>
        <v/>
      </c>
      <c r="H488" s="177" t="str">
        <f>IF('Frais réels'!H487="","",'Frais réels'!$H487)</f>
        <v/>
      </c>
      <c r="I488" s="117"/>
      <c r="J488" s="259" t="str">
        <f t="shared" si="36"/>
        <v/>
      </c>
      <c r="K488" s="264" t="str">
        <f t="shared" si="39"/>
        <v/>
      </c>
      <c r="L488" s="185" t="str">
        <f t="shared" si="35"/>
        <v/>
      </c>
      <c r="M488" s="266" t="str">
        <f t="shared" si="37"/>
        <v/>
      </c>
      <c r="N488" s="262" t="str">
        <f t="shared" si="38"/>
        <v/>
      </c>
      <c r="O488" s="119"/>
    </row>
    <row r="489" spans="1:15" ht="20.100000000000001" customHeight="1" x14ac:dyDescent="0.25">
      <c r="A489" s="162">
        <v>483</v>
      </c>
      <c r="B489" s="268" t="str">
        <f>IF('Frais réels'!B488="","",'Frais réels'!$B488)</f>
        <v/>
      </c>
      <c r="C489" s="268" t="str">
        <f>IF('Frais réels'!C488="","",'Frais réels'!$D488)</f>
        <v/>
      </c>
      <c r="D489" s="268" t="str">
        <f>IF('Frais réels'!D488="","",'Frais réels'!$D488)</f>
        <v/>
      </c>
      <c r="E489" s="158" t="str">
        <f>IF('Frais réels'!E488="","",'Frais réels'!$E488)</f>
        <v/>
      </c>
      <c r="F489" s="158" t="str">
        <f>IF('Frais réels'!F488="","",'Frais réels'!F488)</f>
        <v/>
      </c>
      <c r="G489" s="158" t="str">
        <f>IF('Frais réels'!G488="","",'Frais réels'!$G488)</f>
        <v/>
      </c>
      <c r="H489" s="177" t="str">
        <f>IF('Frais réels'!H488="","",'Frais réels'!$H488)</f>
        <v/>
      </c>
      <c r="I489" s="117"/>
      <c r="J489" s="259" t="str">
        <f t="shared" si="36"/>
        <v/>
      </c>
      <c r="K489" s="264" t="str">
        <f t="shared" si="39"/>
        <v/>
      </c>
      <c r="L489" s="185" t="str">
        <f t="shared" si="35"/>
        <v/>
      </c>
      <c r="M489" s="266" t="str">
        <f t="shared" si="37"/>
        <v/>
      </c>
      <c r="N489" s="262" t="str">
        <f t="shared" si="38"/>
        <v/>
      </c>
      <c r="O489" s="119"/>
    </row>
    <row r="490" spans="1:15" ht="20.100000000000001" customHeight="1" x14ac:dyDescent="0.25">
      <c r="A490" s="162">
        <v>484</v>
      </c>
      <c r="B490" s="268" t="str">
        <f>IF('Frais réels'!B489="","",'Frais réels'!$B489)</f>
        <v/>
      </c>
      <c r="C490" s="268" t="str">
        <f>IF('Frais réels'!C489="","",'Frais réels'!$D489)</f>
        <v/>
      </c>
      <c r="D490" s="268" t="str">
        <f>IF('Frais réels'!D489="","",'Frais réels'!$D489)</f>
        <v/>
      </c>
      <c r="E490" s="158" t="str">
        <f>IF('Frais réels'!E489="","",'Frais réels'!$E489)</f>
        <v/>
      </c>
      <c r="F490" s="158" t="str">
        <f>IF('Frais réels'!F489="","",'Frais réels'!F489)</f>
        <v/>
      </c>
      <c r="G490" s="158" t="str">
        <f>IF('Frais réels'!G489="","",'Frais réels'!$G489)</f>
        <v/>
      </c>
      <c r="H490" s="177" t="str">
        <f>IF('Frais réels'!H489="","",'Frais réels'!$H489)</f>
        <v/>
      </c>
      <c r="I490" s="117"/>
      <c r="J490" s="259" t="str">
        <f t="shared" si="36"/>
        <v/>
      </c>
      <c r="K490" s="264" t="str">
        <f t="shared" si="39"/>
        <v/>
      </c>
      <c r="L490" s="185" t="str">
        <f t="shared" si="35"/>
        <v/>
      </c>
      <c r="M490" s="266" t="str">
        <f t="shared" si="37"/>
        <v/>
      </c>
      <c r="N490" s="262" t="str">
        <f t="shared" si="38"/>
        <v/>
      </c>
      <c r="O490" s="119"/>
    </row>
    <row r="491" spans="1:15" ht="20.100000000000001" customHeight="1" x14ac:dyDescent="0.25">
      <c r="A491" s="162">
        <v>485</v>
      </c>
      <c r="B491" s="268" t="str">
        <f>IF('Frais réels'!B490="","",'Frais réels'!$B490)</f>
        <v/>
      </c>
      <c r="C491" s="268" t="str">
        <f>IF('Frais réels'!C490="","",'Frais réels'!$D490)</f>
        <v/>
      </c>
      <c r="D491" s="268" t="str">
        <f>IF('Frais réels'!D490="","",'Frais réels'!$D490)</f>
        <v/>
      </c>
      <c r="E491" s="158" t="str">
        <f>IF('Frais réels'!E490="","",'Frais réels'!$E490)</f>
        <v/>
      </c>
      <c r="F491" s="158" t="str">
        <f>IF('Frais réels'!F490="","",'Frais réels'!F490)</f>
        <v/>
      </c>
      <c r="G491" s="158" t="str">
        <f>IF('Frais réels'!G490="","",'Frais réels'!$G490)</f>
        <v/>
      </c>
      <c r="H491" s="177" t="str">
        <f>IF('Frais réels'!H490="","",'Frais réels'!$H490)</f>
        <v/>
      </c>
      <c r="I491" s="117"/>
      <c r="J491" s="259" t="str">
        <f t="shared" si="36"/>
        <v/>
      </c>
      <c r="K491" s="264" t="str">
        <f t="shared" si="39"/>
        <v/>
      </c>
      <c r="L491" s="185" t="str">
        <f t="shared" si="35"/>
        <v/>
      </c>
      <c r="M491" s="266" t="str">
        <f t="shared" si="37"/>
        <v/>
      </c>
      <c r="N491" s="262" t="str">
        <f t="shared" si="38"/>
        <v/>
      </c>
      <c r="O491" s="119"/>
    </row>
    <row r="492" spans="1:15" ht="20.100000000000001" customHeight="1" x14ac:dyDescent="0.25">
      <c r="A492" s="162">
        <v>486</v>
      </c>
      <c r="B492" s="268" t="str">
        <f>IF('Frais réels'!B491="","",'Frais réels'!$B491)</f>
        <v/>
      </c>
      <c r="C492" s="268" t="str">
        <f>IF('Frais réels'!C491="","",'Frais réels'!$D491)</f>
        <v/>
      </c>
      <c r="D492" s="268" t="str">
        <f>IF('Frais réels'!D491="","",'Frais réels'!$D491)</f>
        <v/>
      </c>
      <c r="E492" s="158" t="str">
        <f>IF('Frais réels'!E491="","",'Frais réels'!$E491)</f>
        <v/>
      </c>
      <c r="F492" s="158" t="str">
        <f>IF('Frais réels'!F491="","",'Frais réels'!F491)</f>
        <v/>
      </c>
      <c r="G492" s="158" t="str">
        <f>IF('Frais réels'!G491="","",'Frais réels'!$G491)</f>
        <v/>
      </c>
      <c r="H492" s="177" t="str">
        <f>IF('Frais réels'!H491="","",'Frais réels'!$H491)</f>
        <v/>
      </c>
      <c r="I492" s="117"/>
      <c r="J492" s="259" t="str">
        <f t="shared" si="36"/>
        <v/>
      </c>
      <c r="K492" s="264" t="str">
        <f t="shared" si="39"/>
        <v/>
      </c>
      <c r="L492" s="185" t="str">
        <f t="shared" si="35"/>
        <v/>
      </c>
      <c r="M492" s="266" t="str">
        <f t="shared" si="37"/>
        <v/>
      </c>
      <c r="N492" s="262" t="str">
        <f t="shared" si="38"/>
        <v/>
      </c>
      <c r="O492" s="119"/>
    </row>
    <row r="493" spans="1:15" ht="20.100000000000001" customHeight="1" x14ac:dyDescent="0.25">
      <c r="A493" s="162">
        <v>487</v>
      </c>
      <c r="B493" s="268" t="str">
        <f>IF('Frais réels'!B492="","",'Frais réels'!$B492)</f>
        <v/>
      </c>
      <c r="C493" s="268" t="str">
        <f>IF('Frais réels'!C492="","",'Frais réels'!$D492)</f>
        <v/>
      </c>
      <c r="D493" s="268" t="str">
        <f>IF('Frais réels'!D492="","",'Frais réels'!$D492)</f>
        <v/>
      </c>
      <c r="E493" s="158" t="str">
        <f>IF('Frais réels'!E492="","",'Frais réels'!$E492)</f>
        <v/>
      </c>
      <c r="F493" s="158" t="str">
        <f>IF('Frais réels'!F492="","",'Frais réels'!F492)</f>
        <v/>
      </c>
      <c r="G493" s="158" t="str">
        <f>IF('Frais réels'!G492="","",'Frais réels'!$G492)</f>
        <v/>
      </c>
      <c r="H493" s="177" t="str">
        <f>IF('Frais réels'!H492="","",'Frais réels'!$H492)</f>
        <v/>
      </c>
      <c r="I493" s="117"/>
      <c r="J493" s="259" t="str">
        <f t="shared" si="36"/>
        <v/>
      </c>
      <c r="K493" s="264" t="str">
        <f t="shared" si="39"/>
        <v/>
      </c>
      <c r="L493" s="185" t="str">
        <f t="shared" si="35"/>
        <v/>
      </c>
      <c r="M493" s="266" t="str">
        <f t="shared" si="37"/>
        <v/>
      </c>
      <c r="N493" s="262" t="str">
        <f t="shared" si="38"/>
        <v/>
      </c>
      <c r="O493" s="119"/>
    </row>
    <row r="494" spans="1:15" ht="20.100000000000001" customHeight="1" x14ac:dyDescent="0.25">
      <c r="A494" s="162">
        <v>488</v>
      </c>
      <c r="B494" s="268" t="str">
        <f>IF('Frais réels'!B493="","",'Frais réels'!$B493)</f>
        <v/>
      </c>
      <c r="C494" s="268" t="str">
        <f>IF('Frais réels'!C493="","",'Frais réels'!$D493)</f>
        <v/>
      </c>
      <c r="D494" s="268" t="str">
        <f>IF('Frais réels'!D493="","",'Frais réels'!$D493)</f>
        <v/>
      </c>
      <c r="E494" s="158" t="str">
        <f>IF('Frais réels'!E493="","",'Frais réels'!$E493)</f>
        <v/>
      </c>
      <c r="F494" s="158" t="str">
        <f>IF('Frais réels'!F493="","",'Frais réels'!F493)</f>
        <v/>
      </c>
      <c r="G494" s="158" t="str">
        <f>IF('Frais réels'!G493="","",'Frais réels'!$G493)</f>
        <v/>
      </c>
      <c r="H494" s="177" t="str">
        <f>IF('Frais réels'!H493="","",'Frais réels'!$H493)</f>
        <v/>
      </c>
      <c r="I494" s="117"/>
      <c r="J494" s="259" t="str">
        <f t="shared" si="36"/>
        <v/>
      </c>
      <c r="K494" s="264" t="str">
        <f t="shared" si="39"/>
        <v/>
      </c>
      <c r="L494" s="185" t="str">
        <f t="shared" si="35"/>
        <v/>
      </c>
      <c r="M494" s="266" t="str">
        <f t="shared" si="37"/>
        <v/>
      </c>
      <c r="N494" s="262" t="str">
        <f t="shared" si="38"/>
        <v/>
      </c>
      <c r="O494" s="119"/>
    </row>
    <row r="495" spans="1:15" ht="20.100000000000001" customHeight="1" x14ac:dyDescent="0.25">
      <c r="A495" s="162">
        <v>489</v>
      </c>
      <c r="B495" s="268" t="str">
        <f>IF('Frais réels'!B494="","",'Frais réels'!$B494)</f>
        <v/>
      </c>
      <c r="C495" s="268" t="str">
        <f>IF('Frais réels'!C494="","",'Frais réels'!$D494)</f>
        <v/>
      </c>
      <c r="D495" s="268" t="str">
        <f>IF('Frais réels'!D494="","",'Frais réels'!$D494)</f>
        <v/>
      </c>
      <c r="E495" s="158" t="str">
        <f>IF('Frais réels'!E494="","",'Frais réels'!$E494)</f>
        <v/>
      </c>
      <c r="F495" s="158" t="str">
        <f>IF('Frais réels'!F494="","",'Frais réels'!F494)</f>
        <v/>
      </c>
      <c r="G495" s="158" t="str">
        <f>IF('Frais réels'!G494="","",'Frais réels'!$G494)</f>
        <v/>
      </c>
      <c r="H495" s="177" t="str">
        <f>IF('Frais réels'!H494="","",'Frais réels'!$H494)</f>
        <v/>
      </c>
      <c r="I495" s="117"/>
      <c r="J495" s="259" t="str">
        <f t="shared" si="36"/>
        <v/>
      </c>
      <c r="K495" s="264" t="str">
        <f t="shared" si="39"/>
        <v/>
      </c>
      <c r="L495" s="185" t="str">
        <f t="shared" si="35"/>
        <v/>
      </c>
      <c r="M495" s="266" t="str">
        <f t="shared" si="37"/>
        <v/>
      </c>
      <c r="N495" s="262" t="str">
        <f t="shared" si="38"/>
        <v/>
      </c>
      <c r="O495" s="119"/>
    </row>
    <row r="496" spans="1:15" ht="20.100000000000001" customHeight="1" x14ac:dyDescent="0.25">
      <c r="A496" s="162">
        <v>490</v>
      </c>
      <c r="B496" s="268" t="str">
        <f>IF('Frais réels'!B495="","",'Frais réels'!$B495)</f>
        <v/>
      </c>
      <c r="C496" s="268" t="str">
        <f>IF('Frais réels'!C495="","",'Frais réels'!$D495)</f>
        <v/>
      </c>
      <c r="D496" s="268" t="str">
        <f>IF('Frais réels'!D495="","",'Frais réels'!$D495)</f>
        <v/>
      </c>
      <c r="E496" s="158" t="str">
        <f>IF('Frais réels'!E495="","",'Frais réels'!$E495)</f>
        <v/>
      </c>
      <c r="F496" s="158" t="str">
        <f>IF('Frais réels'!F495="","",'Frais réels'!F495)</f>
        <v/>
      </c>
      <c r="G496" s="158" t="str">
        <f>IF('Frais réels'!G495="","",'Frais réels'!$G495)</f>
        <v/>
      </c>
      <c r="H496" s="177" t="str">
        <f>IF('Frais réels'!H495="","",'Frais réels'!$H495)</f>
        <v/>
      </c>
      <c r="I496" s="117"/>
      <c r="J496" s="259" t="str">
        <f t="shared" si="36"/>
        <v/>
      </c>
      <c r="K496" s="264" t="str">
        <f t="shared" si="39"/>
        <v/>
      </c>
      <c r="L496" s="185" t="str">
        <f t="shared" si="35"/>
        <v/>
      </c>
      <c r="M496" s="266" t="str">
        <f t="shared" si="37"/>
        <v/>
      </c>
      <c r="N496" s="262" t="str">
        <f t="shared" si="38"/>
        <v/>
      </c>
      <c r="O496" s="119"/>
    </row>
    <row r="497" spans="1:22" ht="20.100000000000001" customHeight="1" x14ac:dyDescent="0.3">
      <c r="A497" s="162">
        <v>491</v>
      </c>
      <c r="B497" s="268" t="str">
        <f>IF('Frais réels'!B496="","",'Frais réels'!$B496)</f>
        <v/>
      </c>
      <c r="C497" s="268" t="str">
        <f>IF('Frais réels'!C496="","",'Frais réels'!$D496)</f>
        <v/>
      </c>
      <c r="D497" s="268" t="str">
        <f>IF('Frais réels'!D496="","",'Frais réels'!$D496)</f>
        <v/>
      </c>
      <c r="E497" s="158" t="str">
        <f>IF('Frais réels'!E496="","",'Frais réels'!$E496)</f>
        <v/>
      </c>
      <c r="F497" s="158" t="str">
        <f>IF('Frais réels'!F496="","",'Frais réels'!F496)</f>
        <v/>
      </c>
      <c r="G497" s="158" t="str">
        <f>IF('Frais réels'!G496="","",'Frais réels'!$G496)</f>
        <v/>
      </c>
      <c r="H497" s="177" t="str">
        <f>IF('Frais réels'!H496="","",'Frais réels'!$H496)</f>
        <v/>
      </c>
      <c r="I497" s="117"/>
      <c r="J497" s="259" t="str">
        <f t="shared" si="36"/>
        <v/>
      </c>
      <c r="K497" s="264" t="str">
        <f t="shared" si="39"/>
        <v/>
      </c>
      <c r="L497" s="185" t="str">
        <f t="shared" si="35"/>
        <v/>
      </c>
      <c r="M497" s="266" t="str">
        <f t="shared" si="37"/>
        <v/>
      </c>
      <c r="N497" s="262" t="str">
        <f t="shared" si="38"/>
        <v/>
      </c>
      <c r="O497" s="119"/>
      <c r="Q497" s="53"/>
      <c r="R497" s="53"/>
      <c r="S497" s="53"/>
      <c r="T497" s="53"/>
    </row>
    <row r="498" spans="1:22" ht="20.100000000000001" customHeight="1" x14ac:dyDescent="0.25">
      <c r="A498" s="162">
        <v>492</v>
      </c>
      <c r="B498" s="268" t="str">
        <f>IF('Frais réels'!B497="","",'Frais réels'!$B497)</f>
        <v/>
      </c>
      <c r="C498" s="268" t="str">
        <f>IF('Frais réels'!C497="","",'Frais réels'!$D497)</f>
        <v/>
      </c>
      <c r="D498" s="268" t="str">
        <f>IF('Frais réels'!D497="","",'Frais réels'!$D497)</f>
        <v/>
      </c>
      <c r="E498" s="158" t="str">
        <f>IF('Frais réels'!E497="","",'Frais réels'!$E497)</f>
        <v/>
      </c>
      <c r="F498" s="158" t="str">
        <f>IF('Frais réels'!F497="","",'Frais réels'!F497)</f>
        <v/>
      </c>
      <c r="G498" s="158" t="str">
        <f>IF('Frais réels'!G497="","",'Frais réels'!$G497)</f>
        <v/>
      </c>
      <c r="H498" s="177" t="str">
        <f>IF('Frais réels'!H497="","",'Frais réels'!$H497)</f>
        <v/>
      </c>
      <c r="I498" s="117"/>
      <c r="J498" s="259" t="str">
        <f t="shared" si="36"/>
        <v/>
      </c>
      <c r="K498" s="264" t="str">
        <f t="shared" si="39"/>
        <v/>
      </c>
      <c r="L498" s="185" t="str">
        <f t="shared" si="35"/>
        <v/>
      </c>
      <c r="M498" s="266" t="str">
        <f t="shared" si="37"/>
        <v/>
      </c>
      <c r="N498" s="262" t="str">
        <f t="shared" si="38"/>
        <v/>
      </c>
      <c r="O498" s="119"/>
    </row>
    <row r="499" spans="1:22" ht="20.100000000000001" customHeight="1" x14ac:dyDescent="0.25">
      <c r="A499" s="162">
        <v>493</v>
      </c>
      <c r="B499" s="268" t="str">
        <f>IF('Frais réels'!B498="","",'Frais réels'!$B498)</f>
        <v/>
      </c>
      <c r="C499" s="268" t="str">
        <f>IF('Frais réels'!C498="","",'Frais réels'!$D498)</f>
        <v/>
      </c>
      <c r="D499" s="268" t="str">
        <f>IF('Frais réels'!D498="","",'Frais réels'!$D498)</f>
        <v/>
      </c>
      <c r="E499" s="158" t="str">
        <f>IF('Frais réels'!E498="","",'Frais réels'!$E498)</f>
        <v/>
      </c>
      <c r="F499" s="158" t="str">
        <f>IF('Frais réels'!F498="","",'Frais réels'!F498)</f>
        <v/>
      </c>
      <c r="G499" s="158" t="str">
        <f>IF('Frais réels'!G498="","",'Frais réels'!$G498)</f>
        <v/>
      </c>
      <c r="H499" s="177" t="str">
        <f>IF('Frais réels'!H498="","",'Frais réels'!$H498)</f>
        <v/>
      </c>
      <c r="I499" s="117"/>
      <c r="J499" s="259" t="str">
        <f t="shared" si="36"/>
        <v/>
      </c>
      <c r="K499" s="264" t="str">
        <f t="shared" si="39"/>
        <v/>
      </c>
      <c r="L499" s="185" t="str">
        <f t="shared" si="35"/>
        <v/>
      </c>
      <c r="M499" s="266" t="str">
        <f t="shared" si="37"/>
        <v/>
      </c>
      <c r="N499" s="262" t="str">
        <f t="shared" si="38"/>
        <v/>
      </c>
      <c r="O499" s="119"/>
    </row>
    <row r="500" spans="1:22" ht="20.100000000000001" customHeight="1" x14ac:dyDescent="0.3">
      <c r="A500" s="162">
        <v>494</v>
      </c>
      <c r="B500" s="268" t="str">
        <f>IF('Frais réels'!B499="","",'Frais réels'!$B499)</f>
        <v/>
      </c>
      <c r="C500" s="268" t="str">
        <f>IF('Frais réels'!C499="","",'Frais réels'!$D499)</f>
        <v/>
      </c>
      <c r="D500" s="268" t="str">
        <f>IF('Frais réels'!D499="","",'Frais réels'!$D499)</f>
        <v/>
      </c>
      <c r="E500" s="158" t="str">
        <f>IF('Frais réels'!E499="","",'Frais réels'!$E499)</f>
        <v/>
      </c>
      <c r="F500" s="158" t="str">
        <f>IF('Frais réels'!F499="","",'Frais réels'!F499)</f>
        <v/>
      </c>
      <c r="G500" s="158" t="str">
        <f>IF('Frais réels'!G499="","",'Frais réels'!$G499)</f>
        <v/>
      </c>
      <c r="H500" s="177" t="str">
        <f>IF('Frais réels'!H499="","",'Frais réels'!$H499)</f>
        <v/>
      </c>
      <c r="I500" s="117"/>
      <c r="J500" s="259" t="str">
        <f t="shared" si="36"/>
        <v/>
      </c>
      <c r="K500" s="264" t="str">
        <f t="shared" si="39"/>
        <v/>
      </c>
      <c r="L500" s="185" t="str">
        <f t="shared" si="35"/>
        <v/>
      </c>
      <c r="M500" s="266" t="str">
        <f t="shared" si="37"/>
        <v/>
      </c>
      <c r="N500" s="262" t="str">
        <f t="shared" si="38"/>
        <v/>
      </c>
      <c r="O500" s="119"/>
      <c r="U500" s="53"/>
      <c r="V500" s="53"/>
    </row>
    <row r="501" spans="1:22" ht="20.100000000000001" customHeight="1" x14ac:dyDescent="0.25">
      <c r="A501" s="162">
        <v>495</v>
      </c>
      <c r="B501" s="268" t="str">
        <f>IF('Frais réels'!B500="","",'Frais réels'!$B500)</f>
        <v/>
      </c>
      <c r="C501" s="268" t="str">
        <f>IF('Frais réels'!C500="","",'Frais réels'!$D500)</f>
        <v/>
      </c>
      <c r="D501" s="268" t="str">
        <f>IF('Frais réels'!D500="","",'Frais réels'!$D500)</f>
        <v/>
      </c>
      <c r="E501" s="158" t="str">
        <f>IF('Frais réels'!E500="","",'Frais réels'!$E500)</f>
        <v/>
      </c>
      <c r="F501" s="158" t="str">
        <f>IF('Frais réels'!F500="","",'Frais réels'!F500)</f>
        <v/>
      </c>
      <c r="G501" s="158" t="str">
        <f>IF('Frais réels'!G500="","",'Frais réels'!$G500)</f>
        <v/>
      </c>
      <c r="H501" s="177" t="str">
        <f>IF('Frais réels'!H500="","",'Frais réels'!$H500)</f>
        <v/>
      </c>
      <c r="I501" s="117"/>
      <c r="J501" s="259" t="str">
        <f t="shared" si="36"/>
        <v/>
      </c>
      <c r="K501" s="264" t="str">
        <f t="shared" si="39"/>
        <v/>
      </c>
      <c r="L501" s="185" t="str">
        <f t="shared" si="35"/>
        <v/>
      </c>
      <c r="M501" s="266" t="str">
        <f t="shared" si="37"/>
        <v/>
      </c>
      <c r="N501" s="262" t="str">
        <f t="shared" si="38"/>
        <v/>
      </c>
      <c r="O501" s="119"/>
    </row>
    <row r="502" spans="1:22" ht="20.100000000000001" customHeight="1" x14ac:dyDescent="0.25">
      <c r="A502" s="162">
        <v>496</v>
      </c>
      <c r="B502" s="268" t="str">
        <f>IF('Frais réels'!B501="","",'Frais réels'!$B501)</f>
        <v/>
      </c>
      <c r="C502" s="268" t="str">
        <f>IF('Frais réels'!C501="","",'Frais réels'!$D501)</f>
        <v/>
      </c>
      <c r="D502" s="268" t="str">
        <f>IF('Frais réels'!D501="","",'Frais réels'!$D501)</f>
        <v/>
      </c>
      <c r="E502" s="158" t="str">
        <f>IF('Frais réels'!E501="","",'Frais réels'!$E501)</f>
        <v/>
      </c>
      <c r="F502" s="158" t="str">
        <f>IF('Frais réels'!F501="","",'Frais réels'!F501)</f>
        <v/>
      </c>
      <c r="G502" s="158" t="str">
        <f>IF('Frais réels'!G501="","",'Frais réels'!$G501)</f>
        <v/>
      </c>
      <c r="H502" s="177" t="str">
        <f>IF('Frais réels'!H501="","",'Frais réels'!$H501)</f>
        <v/>
      </c>
      <c r="I502" s="117"/>
      <c r="J502" s="259" t="str">
        <f t="shared" si="36"/>
        <v/>
      </c>
      <c r="K502" s="264" t="str">
        <f t="shared" si="39"/>
        <v/>
      </c>
      <c r="L502" s="185" t="str">
        <f t="shared" si="35"/>
        <v/>
      </c>
      <c r="M502" s="266" t="str">
        <f t="shared" si="37"/>
        <v/>
      </c>
      <c r="N502" s="262" t="str">
        <f t="shared" si="38"/>
        <v/>
      </c>
      <c r="O502" s="119"/>
    </row>
    <row r="503" spans="1:22" ht="20.100000000000001" customHeight="1" x14ac:dyDescent="0.25">
      <c r="A503" s="162">
        <v>497</v>
      </c>
      <c r="B503" s="268" t="str">
        <f>IF('Frais réels'!B502="","",'Frais réels'!$B502)</f>
        <v/>
      </c>
      <c r="C503" s="268" t="str">
        <f>IF('Frais réels'!C502="","",'Frais réels'!$D502)</f>
        <v/>
      </c>
      <c r="D503" s="268" t="str">
        <f>IF('Frais réels'!D502="","",'Frais réels'!$D502)</f>
        <v/>
      </c>
      <c r="E503" s="158" t="str">
        <f>IF('Frais réels'!E502="","",'Frais réels'!$E502)</f>
        <v/>
      </c>
      <c r="F503" s="158" t="str">
        <f>IF('Frais réels'!F502="","",'Frais réels'!F502)</f>
        <v/>
      </c>
      <c r="G503" s="158" t="str">
        <f>IF('Frais réels'!G502="","",'Frais réels'!$G502)</f>
        <v/>
      </c>
      <c r="H503" s="177" t="str">
        <f>IF('Frais réels'!H502="","",'Frais réels'!$H502)</f>
        <v/>
      </c>
      <c r="I503" s="117"/>
      <c r="J503" s="259" t="str">
        <f t="shared" si="36"/>
        <v/>
      </c>
      <c r="K503" s="264" t="str">
        <f t="shared" si="39"/>
        <v/>
      </c>
      <c r="L503" s="185" t="str">
        <f t="shared" si="35"/>
        <v/>
      </c>
      <c r="M503" s="266" t="str">
        <f t="shared" si="37"/>
        <v/>
      </c>
      <c r="N503" s="262" t="str">
        <f t="shared" si="38"/>
        <v/>
      </c>
      <c r="O503" s="119"/>
    </row>
    <row r="504" spans="1:22" ht="20.100000000000001" customHeight="1" x14ac:dyDescent="0.25">
      <c r="A504" s="162">
        <v>498</v>
      </c>
      <c r="B504" s="268" t="str">
        <f>IF('Frais réels'!B503="","",'Frais réels'!$B503)</f>
        <v/>
      </c>
      <c r="C504" s="268" t="str">
        <f>IF('Frais réels'!C503="","",'Frais réels'!$D503)</f>
        <v/>
      </c>
      <c r="D504" s="268" t="str">
        <f>IF('Frais réels'!D503="","",'Frais réels'!$D503)</f>
        <v/>
      </c>
      <c r="E504" s="158" t="str">
        <f>IF('Frais réels'!E503="","",'Frais réels'!$E503)</f>
        <v/>
      </c>
      <c r="F504" s="158" t="str">
        <f>IF('Frais réels'!F503="","",'Frais réels'!F503)</f>
        <v/>
      </c>
      <c r="G504" s="158" t="str">
        <f>IF('Frais réels'!G503="","",'Frais réels'!$G503)</f>
        <v/>
      </c>
      <c r="H504" s="177" t="str">
        <f>IF('Frais réels'!H503="","",'Frais réels'!$H503)</f>
        <v/>
      </c>
      <c r="I504" s="117"/>
      <c r="J504" s="259" t="str">
        <f t="shared" si="36"/>
        <v/>
      </c>
      <c r="K504" s="264" t="str">
        <f t="shared" si="39"/>
        <v/>
      </c>
      <c r="L504" s="185" t="str">
        <f t="shared" si="35"/>
        <v/>
      </c>
      <c r="M504" s="266" t="str">
        <f t="shared" si="37"/>
        <v/>
      </c>
      <c r="N504" s="262" t="str">
        <f t="shared" si="38"/>
        <v/>
      </c>
      <c r="O504" s="119"/>
    </row>
    <row r="505" spans="1:22" ht="20.100000000000001" customHeight="1" x14ac:dyDescent="0.25">
      <c r="A505" s="162">
        <v>499</v>
      </c>
      <c r="B505" s="268" t="str">
        <f>IF('Frais réels'!B504="","",'Frais réels'!$B504)</f>
        <v/>
      </c>
      <c r="C505" s="268" t="str">
        <f>IF('Frais réels'!C504="","",'Frais réels'!$D504)</f>
        <v/>
      </c>
      <c r="D505" s="268" t="str">
        <f>IF('Frais réels'!D504="","",'Frais réels'!$D504)</f>
        <v/>
      </c>
      <c r="E505" s="158" t="str">
        <f>IF('Frais réels'!E504="","",'Frais réels'!$E504)</f>
        <v/>
      </c>
      <c r="F505" s="158" t="str">
        <f>IF('Frais réels'!F504="","",'Frais réels'!F504)</f>
        <v/>
      </c>
      <c r="G505" s="158" t="str">
        <f>IF('Frais réels'!G504="","",'Frais réels'!$G504)</f>
        <v/>
      </c>
      <c r="H505" s="177" t="str">
        <f>IF('Frais réels'!H504="","",'Frais réels'!$H504)</f>
        <v/>
      </c>
      <c r="I505" s="117"/>
      <c r="J505" s="259" t="str">
        <f t="shared" si="36"/>
        <v/>
      </c>
      <c r="K505" s="264" t="str">
        <f t="shared" si="39"/>
        <v/>
      </c>
      <c r="L505" s="185" t="str">
        <f t="shared" si="35"/>
        <v/>
      </c>
      <c r="M505" s="266" t="str">
        <f t="shared" si="37"/>
        <v/>
      </c>
      <c r="N505" s="262" t="str">
        <f t="shared" si="38"/>
        <v/>
      </c>
      <c r="O505" s="119"/>
    </row>
    <row r="506" spans="1:22" ht="20.100000000000001" customHeight="1" thickBot="1" x14ac:dyDescent="0.3">
      <c r="A506" s="163">
        <v>500</v>
      </c>
      <c r="B506" s="268" t="str">
        <f>IF('Frais réels'!B505="","",'Frais réels'!$B505)</f>
        <v/>
      </c>
      <c r="C506" s="268" t="str">
        <f>IF('Frais réels'!C505="","",'Frais réels'!$D505)</f>
        <v/>
      </c>
      <c r="D506" s="268" t="str">
        <f>IF('Frais réels'!D505="","",'Frais réels'!$D505)</f>
        <v/>
      </c>
      <c r="E506" s="158" t="str">
        <f>IF('Frais réels'!E505="","",'Frais réels'!$E505)</f>
        <v/>
      </c>
      <c r="F506" s="158" t="str">
        <f>IF('Frais réels'!F505="","",'Frais réels'!F505)</f>
        <v/>
      </c>
      <c r="G506" s="158" t="str">
        <f>IF('Frais réels'!G505="","",'Frais réels'!$G505)</f>
        <v/>
      </c>
      <c r="H506" s="177" t="str">
        <f>IF('Frais réels'!H505="","",'Frais réels'!$H505)</f>
        <v/>
      </c>
      <c r="I506" s="117"/>
      <c r="J506" s="259" t="str">
        <f>IF($H506="","",IF($I506&gt;$H506,"Le montant éligible ne peut etre supérieur au montant présenté",""))</f>
        <v/>
      </c>
      <c r="K506" s="264" t="str">
        <f t="shared" si="39"/>
        <v/>
      </c>
      <c r="L506" s="185" t="str">
        <f t="shared" si="35"/>
        <v/>
      </c>
      <c r="M506" s="266" t="str">
        <f t="shared" si="37"/>
        <v/>
      </c>
      <c r="N506" s="265" t="str">
        <f t="shared" si="38"/>
        <v/>
      </c>
      <c r="O506" s="120"/>
    </row>
    <row r="507" spans="1:22" s="53" customFormat="1" ht="20.100000000000001" customHeight="1" thickBot="1" x14ac:dyDescent="0.35">
      <c r="A507" s="166"/>
      <c r="B507" s="166"/>
      <c r="C507" s="186"/>
      <c r="D507" s="187"/>
      <c r="E507" s="187"/>
      <c r="F507" s="187"/>
      <c r="G507" s="188"/>
      <c r="H507" s="189" t="s">
        <v>52</v>
      </c>
      <c r="I507" s="275">
        <f>SUM(I7:I506)</f>
        <v>0</v>
      </c>
      <c r="J507" s="191"/>
      <c r="K507" s="186"/>
      <c r="L507" s="189" t="s">
        <v>52</v>
      </c>
      <c r="M507" s="275">
        <f>SUM(M7:M506)</f>
        <v>0</v>
      </c>
      <c r="N507" s="166"/>
      <c r="O507" s="192"/>
      <c r="Q507" s="36"/>
      <c r="R507" s="36"/>
      <c r="S507" s="36"/>
      <c r="T507" s="36"/>
      <c r="U507" s="36"/>
      <c r="V507" s="36"/>
    </row>
  </sheetData>
  <sheetProtection algorithmName="SHA-512" hashValue="mMwTeFbjdKZfTegbmzLk+xqsuCef2rOsyarWcRXTdYdX5RVR1DxO26Z0fVLR3RKodELmEQVzRMRRDBUn91Kq2g==" saltValue="XbiK4rXnGAqMBLmo59UBKQ==" spinCount="100000" sheet="1" objects="1" scenarios="1"/>
  <mergeCells count="4">
    <mergeCell ref="A3:A4"/>
    <mergeCell ref="C4:D4"/>
    <mergeCell ref="A2:O2"/>
    <mergeCell ref="A1:O1"/>
  </mergeCells>
  <conditionalFormatting sqref="A6">
    <cfRule type="expression" dxfId="31" priority="7">
      <formula>$O6="Oui"</formula>
    </cfRule>
  </conditionalFormatting>
  <conditionalFormatting sqref="B6:D6">
    <cfRule type="expression" dxfId="30" priority="6">
      <formula>$T6="Oui"</formula>
    </cfRule>
  </conditionalFormatting>
  <conditionalFormatting sqref="B7:J506">
    <cfRule type="expression" dxfId="29" priority="25">
      <formula>$O7="Oui"</formula>
    </cfRule>
  </conditionalFormatting>
  <conditionalFormatting sqref="E6:G6 O506">
    <cfRule type="expression" dxfId="28" priority="84">
      <formula>$O6="Oui"</formula>
    </cfRule>
  </conditionalFormatting>
  <conditionalFormatting sqref="I7:I506">
    <cfRule type="cellIs" dxfId="27" priority="46" operator="notEqual">
      <formula>H7</formula>
    </cfRule>
  </conditionalFormatting>
  <conditionalFormatting sqref="J6:K6">
    <cfRule type="expression" dxfId="26" priority="4">
      <formula>$T6="Oui"</formula>
    </cfRule>
  </conditionalFormatting>
  <conditionalFormatting sqref="K11:K506">
    <cfRule type="expression" dxfId="25" priority="112">
      <formula>#REF!="Oui"</formula>
    </cfRule>
  </conditionalFormatting>
  <conditionalFormatting sqref="K7:L506">
    <cfRule type="expression" dxfId="24" priority="130">
      <formula>#REF!="Oui"</formula>
    </cfRule>
  </conditionalFormatting>
  <conditionalFormatting sqref="M7:M506">
    <cfRule type="expression" dxfId="23" priority="38">
      <formula>AND(M7&lt;&gt;I7,M7&lt;&gt;L7)</formula>
    </cfRule>
  </conditionalFormatting>
  <conditionalFormatting sqref="N7:N505">
    <cfRule type="cellIs" dxfId="22" priority="12" operator="equal">
      <formula>"Le montant éligible retenu ne peut pas être supérieur au montant du plafond"</formula>
    </cfRule>
    <cfRule type="cellIs" dxfId="21" priority="45" operator="equal">
      <formula>"Le montant éligible retenu ne peut pas être supérieur au montant raisonnable"</formula>
    </cfRule>
  </conditionalFormatting>
  <conditionalFormatting sqref="N506">
    <cfRule type="expression" dxfId="20" priority="10">
      <formula>AND(N506&lt;&gt;J506,N506&lt;&gt;M506)</formula>
    </cfRule>
  </conditionalFormatting>
  <conditionalFormatting sqref="B7:O506">
    <cfRule type="expression" dxfId="19" priority="2">
      <formula>$O7="Oui"</formula>
    </cfRule>
  </conditionalFormatting>
  <pageMargins left="0.7" right="0.7" top="0.75" bottom="0.75" header="0.3" footer="0.3"/>
  <pageSetup paperSize="9" scale="22"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9" operator="notEqual" id="{400B6CB3-9CD8-4352-85AA-EDDC376BA302}">
            <xm:f>Devis!$B5</xm:f>
            <x14:dxf>
              <font>
                <color rgb="FFFF0000"/>
              </font>
            </x14:dxf>
          </x14:cfRule>
          <xm:sqref>E6:G6 N6:O6</xm:sqref>
        </x14:conditionalFormatting>
        <x14:conditionalFormatting xmlns:xm="http://schemas.microsoft.com/office/excel/2006/main">
          <x14:cfRule type="expression" priority="200" id="{600C1A1C-428F-47DF-83D4-F6635871AE14}">
            <xm:f>'Instruction Frais de personnel'!$S7="Oui"</xm:f>
            <x14:dxf>
              <fill>
                <patternFill>
                  <bgColor theme="9" tint="0.59996337778862885"/>
                </patternFill>
              </fill>
            </x14:dxf>
          </x14:cfRule>
          <xm:sqref>M7:M506 N506</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Listes!$A$11:$A$28</xm:f>
          </x14:formula1>
          <xm:sqref>J7:J506</xm:sqref>
        </x14:dataValidation>
        <x14:dataValidation type="list" showInputMessage="1" showErrorMessage="1">
          <x14:formula1>
            <xm:f>Listes!$G$2:$G$3</xm:f>
          </x14:formula1>
          <xm:sqref>F5</xm:sqref>
        </x14:dataValidation>
        <x14:dataValidation type="list" allowBlank="1" showInputMessage="1" showErrorMessage="1">
          <x14:formula1>
            <xm:f>Listes!$G$2:$G$3</xm:f>
          </x14:formula1>
          <xm:sqref>F7:F506</xm:sqref>
        </x14:dataValidation>
        <x14:dataValidation type="list" allowBlank="1" showInputMessage="1" showErrorMessage="1">
          <x14:formula1>
            <xm:f>Listes!$E$3</xm:f>
          </x14:formula1>
          <xm:sqref>O7:O506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5" tint="0.39997558519241921"/>
    <pageSetUpPr fitToPage="1"/>
  </sheetPr>
  <dimension ref="A1:T507"/>
  <sheetViews>
    <sheetView zoomScale="85" zoomScaleNormal="85" workbookViewId="0">
      <pane ySplit="6" topLeftCell="A7" activePane="bottomLeft" state="frozen"/>
      <selection activeCell="I86" sqref="I86"/>
      <selection pane="bottomLeft" activeCell="B7" sqref="B7"/>
    </sheetView>
  </sheetViews>
  <sheetFormatPr baseColWidth="10" defaultColWidth="11.42578125" defaultRowHeight="15" x14ac:dyDescent="0.25"/>
  <cols>
    <col min="1" max="1" width="10.7109375" style="36" customWidth="1"/>
    <col min="2" max="2" width="50.7109375" style="36" customWidth="1"/>
    <col min="3" max="3" width="35" style="36" bestFit="1" customWidth="1"/>
    <col min="4" max="5" width="15.7109375" style="36" customWidth="1"/>
    <col min="6" max="6" width="52.85546875" style="36" bestFit="1" customWidth="1"/>
    <col min="7" max="7" width="45.5703125" style="36" bestFit="1" customWidth="1"/>
    <col min="8" max="8" width="31.5703125" style="36" customWidth="1"/>
    <col min="9" max="11" width="15.7109375" style="36" hidden="1" customWidth="1"/>
    <col min="12" max="12" width="19.5703125" style="36" customWidth="1"/>
    <col min="13" max="14" width="15.7109375" style="36" customWidth="1"/>
    <col min="15" max="15" width="17.7109375" style="36" customWidth="1"/>
    <col min="16" max="16" width="72.28515625" style="36" bestFit="1" customWidth="1"/>
    <col min="17" max="17" width="26" style="36" customWidth="1"/>
    <col min="18" max="18" width="31.28515625" style="36" customWidth="1"/>
    <col min="19" max="19" width="75.7109375" style="36" customWidth="1"/>
    <col min="20" max="20" width="10.7109375" style="36" customWidth="1"/>
    <col min="21" max="16384" width="11.42578125" style="36"/>
  </cols>
  <sheetData>
    <row r="1" spans="1:20" ht="29.25" thickBot="1" x14ac:dyDescent="0.3">
      <c r="A1" s="441" t="s">
        <v>216</v>
      </c>
      <c r="B1" s="442"/>
      <c r="C1" s="442"/>
      <c r="D1" s="442"/>
      <c r="E1" s="442"/>
      <c r="F1" s="442"/>
      <c r="G1" s="442"/>
      <c r="H1" s="442"/>
      <c r="I1" s="442"/>
      <c r="J1" s="442"/>
      <c r="K1" s="442"/>
      <c r="L1" s="442"/>
      <c r="M1" s="442"/>
      <c r="N1" s="442"/>
      <c r="O1" s="442"/>
      <c r="P1" s="442"/>
      <c r="Q1" s="442"/>
      <c r="R1" s="442"/>
      <c r="S1" s="442"/>
      <c r="T1" s="443"/>
    </row>
    <row r="2" spans="1:20" ht="45" customHeight="1" thickBot="1" x14ac:dyDescent="0.3">
      <c r="A2" s="444" t="s">
        <v>205</v>
      </c>
      <c r="B2" s="445"/>
      <c r="C2" s="445"/>
      <c r="D2" s="445"/>
      <c r="E2" s="445"/>
      <c r="F2" s="445"/>
      <c r="G2" s="445"/>
      <c r="H2" s="445"/>
      <c r="I2" s="445"/>
      <c r="J2" s="445"/>
      <c r="K2" s="445"/>
      <c r="L2" s="445"/>
      <c r="M2" s="445"/>
      <c r="N2" s="445"/>
      <c r="O2" s="445"/>
      <c r="P2" s="445"/>
      <c r="Q2" s="445"/>
      <c r="R2" s="445"/>
      <c r="S2" s="445"/>
      <c r="T2" s="446"/>
    </row>
    <row r="3" spans="1:20" ht="30" customHeight="1" x14ac:dyDescent="0.25">
      <c r="A3" s="447" t="s">
        <v>0</v>
      </c>
      <c r="B3" s="142" t="s">
        <v>97</v>
      </c>
      <c r="C3" s="142" t="s">
        <v>147</v>
      </c>
      <c r="D3" s="142" t="s">
        <v>141</v>
      </c>
      <c r="E3" s="142" t="s">
        <v>142</v>
      </c>
      <c r="F3" s="142" t="s">
        <v>143</v>
      </c>
      <c r="G3" s="142" t="s">
        <v>48</v>
      </c>
      <c r="H3" s="142" t="s">
        <v>144</v>
      </c>
      <c r="I3" s="460" t="s">
        <v>172</v>
      </c>
      <c r="J3" s="461"/>
      <c r="K3" s="462"/>
      <c r="L3" s="142" t="s">
        <v>300</v>
      </c>
      <c r="M3" s="293" t="s">
        <v>211</v>
      </c>
      <c r="N3" s="142" t="s">
        <v>101</v>
      </c>
      <c r="O3" s="143" t="s">
        <v>64</v>
      </c>
      <c r="P3" s="143" t="s">
        <v>5</v>
      </c>
      <c r="Q3" s="143" t="s">
        <v>223</v>
      </c>
      <c r="R3" s="143" t="s">
        <v>181</v>
      </c>
      <c r="S3" s="143" t="s">
        <v>23</v>
      </c>
      <c r="T3" s="144" t="s">
        <v>73</v>
      </c>
    </row>
    <row r="4" spans="1:20" ht="30" customHeight="1" x14ac:dyDescent="0.25">
      <c r="A4" s="448"/>
      <c r="B4" s="236" t="s">
        <v>145</v>
      </c>
      <c r="C4" s="236" t="s">
        <v>146</v>
      </c>
      <c r="D4" s="463" t="s">
        <v>148</v>
      </c>
      <c r="E4" s="464"/>
      <c r="F4" s="236" t="s">
        <v>149</v>
      </c>
      <c r="G4" s="236" t="s">
        <v>102</v>
      </c>
      <c r="H4" s="236" t="s">
        <v>293</v>
      </c>
      <c r="I4" s="463" t="s">
        <v>173</v>
      </c>
      <c r="J4" s="465"/>
      <c r="K4" s="464"/>
      <c r="L4" s="236" t="s">
        <v>292</v>
      </c>
      <c r="M4" s="296"/>
      <c r="N4" s="236" t="s">
        <v>150</v>
      </c>
      <c r="O4" s="183"/>
      <c r="P4" s="147" t="s">
        <v>72</v>
      </c>
      <c r="Q4" s="147"/>
      <c r="R4" s="183"/>
      <c r="S4" s="183"/>
      <c r="T4" s="184"/>
    </row>
    <row r="5" spans="1:20" ht="20.100000000000001" customHeight="1" thickBot="1" x14ac:dyDescent="0.3">
      <c r="A5" s="149" t="s">
        <v>43</v>
      </c>
      <c r="B5" s="150" t="s">
        <v>174</v>
      </c>
      <c r="C5" s="150" t="s">
        <v>129</v>
      </c>
      <c r="D5" s="150" t="s">
        <v>122</v>
      </c>
      <c r="E5" s="150">
        <v>24</v>
      </c>
      <c r="F5" s="150"/>
      <c r="G5" s="150" t="s">
        <v>91</v>
      </c>
      <c r="H5" s="150">
        <v>1</v>
      </c>
      <c r="I5" s="237"/>
      <c r="J5" s="237"/>
      <c r="K5" s="237"/>
      <c r="L5" s="150" t="s">
        <v>233</v>
      </c>
      <c r="M5" s="45" t="s">
        <v>212</v>
      </c>
      <c r="N5" s="152">
        <v>11.23</v>
      </c>
      <c r="O5" s="153">
        <v>11.23</v>
      </c>
      <c r="P5" s="154" t="s">
        <v>17</v>
      </c>
      <c r="Q5" s="154"/>
      <c r="R5" s="176">
        <f>11.23-2.25</f>
        <v>8.98</v>
      </c>
      <c r="S5" s="155" t="s">
        <v>75</v>
      </c>
      <c r="T5" s="156" t="s">
        <v>74</v>
      </c>
    </row>
    <row r="6" spans="1:20" ht="20.100000000000001" customHeight="1" thickBot="1" x14ac:dyDescent="0.35">
      <c r="A6" s="157"/>
      <c r="B6" s="159"/>
      <c r="C6" s="159"/>
      <c r="D6" s="159"/>
      <c r="E6" s="159"/>
      <c r="F6" s="159"/>
      <c r="G6" s="159"/>
      <c r="H6" s="159"/>
      <c r="I6" s="159"/>
      <c r="J6" s="159"/>
      <c r="K6" s="159"/>
      <c r="L6" s="159"/>
      <c r="M6" s="159"/>
      <c r="N6" s="274" t="s">
        <v>2</v>
      </c>
      <c r="O6" s="275">
        <f>SUM(O7:O506)</f>
        <v>0</v>
      </c>
      <c r="P6" s="281"/>
      <c r="Q6" s="274" t="s">
        <v>2</v>
      </c>
      <c r="R6" s="275">
        <f>SUM(R7:R506)</f>
        <v>0</v>
      </c>
      <c r="S6" s="278"/>
      <c r="T6" s="276"/>
    </row>
    <row r="7" spans="1:20" ht="20.100000000000001" customHeight="1" x14ac:dyDescent="0.25">
      <c r="A7" s="277">
        <v>1</v>
      </c>
      <c r="B7" s="268" t="str">
        <f>IF(Forfaitaires!B6="","",Forfaitaires!B6)</f>
        <v/>
      </c>
      <c r="C7" s="268" t="str">
        <f>IF(Forfaitaires!C6="","",Forfaitaires!C6)</f>
        <v/>
      </c>
      <c r="D7" s="268" t="str">
        <f>IF(Forfaitaires!D6="","",Forfaitaires!D6)</f>
        <v/>
      </c>
      <c r="E7" s="268" t="str">
        <f>IF(Forfaitaires!E6="","",Forfaitaires!E6)</f>
        <v/>
      </c>
      <c r="F7" s="268" t="str">
        <f>IF(Forfaitaires!F6="","",Forfaitaires!F6)</f>
        <v/>
      </c>
      <c r="G7" s="268" t="str">
        <f>IF(Forfaitaires!G6="","",Forfaitaires!G6)</f>
        <v/>
      </c>
      <c r="H7" s="268" t="str">
        <f>IF(Forfaitaires!H6="","",Forfaitaires!H6)</f>
        <v/>
      </c>
      <c r="I7" s="158" t="str">
        <f>IF($G7="","",IF($C7=Listes!$B$32,IF('Instruction Forfaitaires'!$E7&lt;Listes!$B$53,('Instruction Forfaitaires'!$E7*(VLOOKUP('Instruction Forfaitaires'!$D7,Listes!$A$54:$E$60,2,FALSE))),IF('Instruction Forfaitaires'!$E7&gt;Listes!$E$53,('Instruction Forfaitaires'!$E7*(VLOOKUP('Instruction Forfaitaires'!$D7,Listes!$A$54:$E$60,5,FALSE))),('Instruction Forfaitaires'!$E7*(VLOOKUP('Instruction Forfaitaires'!$D7,Listes!$A$54:$E$60,3,FALSE))+(VLOOKUP('Instruction Forfaitaires'!$D7,Listes!$A$54:$E$60,4,FALSE)))))))</f>
        <v/>
      </c>
      <c r="J7" s="158" t="str">
        <f>IF($G7="","",IF($C7=Listes!$B$31,IF('Instruction Forfaitaires'!$E7&lt;Listes!$B$42,('Instruction Forfaitaires'!$E7*(VLOOKUP('Instruction Forfaitaires'!$D7,Listes!$A$43:$E$49,2,FALSE))),IF('Instruction Forfaitaires'!$E7&gt;Listes!$D$42,('Instruction Forfaitaires'!$E7*(VLOOKUP('Instruction Forfaitaires'!$D7,Listes!$A$43:$E$49,5,FALSE))),('Instruction Forfaitaires'!$E7*(VLOOKUP('Instruction Forfaitaires'!$D7,Listes!$A$43:$E$49,3,FALSE))+(VLOOKUP('Instruction Forfaitaires'!$D7,Listes!$A$43:$E$49,4,FALSE)))))))</f>
        <v/>
      </c>
      <c r="K7" s="238" t="str">
        <f>IF($G7="","",IF($C7=Listes!$B$34,Listes!$I$31,IF($C7=Listes!$B$35,(VLOOKUP('Instruction Forfaitaires'!$F7,Listes!$E$31:$F$36,2,FALSE)),IF($C7=Listes!$B$33,IF('Instruction Forfaitaires'!$E7&lt;Listes!$A$64,'Instruction Forfaitaires'!$E7*Listes!$A$65,IF('Instruction Forfaitaires'!$E7&gt;Listes!$D$64,'Instruction Forfaitaires'!$E7*Listes!$D$65,(('Instruction Forfaitaires'!$E7*Listes!$B$65)+Listes!$C$65)))))))</f>
        <v/>
      </c>
      <c r="L7" s="268" t="str">
        <f>IF(Forfaitaires!I6="","",Forfaitaires!I6)</f>
        <v/>
      </c>
      <c r="M7" s="268" t="str">
        <f>IF(Forfaitaires!J6="","",Forfaitaires!J6)</f>
        <v/>
      </c>
      <c r="N7" s="177" t="str">
        <f>IF(Forfaitaires!N6="","",Forfaitaires!N6)</f>
        <v/>
      </c>
      <c r="O7" s="267" t="str">
        <f t="shared" ref="O7:O71" si="0">IF($H7="","",($K7+$J7+$I7)*$H7)</f>
        <v/>
      </c>
      <c r="P7" s="259" t="str">
        <f>IF($N7="","",IF($O7&gt;$N7,"Le montant éligible ne peut etre supérieur au montant présenté",""))</f>
        <v/>
      </c>
      <c r="Q7" s="280"/>
      <c r="R7" s="264"/>
      <c r="S7" s="269"/>
      <c r="T7" s="270"/>
    </row>
    <row r="8" spans="1:20" ht="20.100000000000001" customHeight="1" x14ac:dyDescent="0.25">
      <c r="A8" s="162">
        <v>2</v>
      </c>
      <c r="B8" s="158" t="str">
        <f>IF(Forfaitaires!B7="","",Forfaitaires!B7)</f>
        <v/>
      </c>
      <c r="C8" s="158" t="str">
        <f>IF(Forfaitaires!C7="","",Forfaitaires!C7)</f>
        <v/>
      </c>
      <c r="D8" s="158" t="str">
        <f>IF(Forfaitaires!D7="","",Forfaitaires!D7)</f>
        <v/>
      </c>
      <c r="E8" s="158" t="str">
        <f>IF(Forfaitaires!E7="","",Forfaitaires!E7)</f>
        <v/>
      </c>
      <c r="F8" s="158" t="str">
        <f>IF(Forfaitaires!F7="","",Forfaitaires!F7)</f>
        <v/>
      </c>
      <c r="G8" s="158" t="str">
        <f>IF(Forfaitaires!G7="","",Forfaitaires!G7)</f>
        <v/>
      </c>
      <c r="H8" s="158" t="str">
        <f>IF(Forfaitaires!H7="","",Forfaitaires!H7)</f>
        <v/>
      </c>
      <c r="I8" s="158" t="str">
        <f>IF($G8="","",IF($C8=Listes!$B$32,IF('Instruction Forfaitaires'!$E8&lt;Listes!$B$53,('Instruction Forfaitaires'!$E8*(VLOOKUP('Instruction Forfaitaires'!$D8,Listes!$A$54:$E$60,2,FALSE))),IF('Instruction Forfaitaires'!$E8&gt;Listes!$E$53,('Instruction Forfaitaires'!$E8*(VLOOKUP('Instruction Forfaitaires'!$D8,Listes!$A$54:$E$60,5,FALSE))),('Instruction Forfaitaires'!$E8*(VLOOKUP('Instruction Forfaitaires'!$D8,Listes!$A$54:$E$60,3,FALSE))+(VLOOKUP('Instruction Forfaitaires'!$D8,Listes!$A$54:$E$60,4,FALSE)))))))</f>
        <v/>
      </c>
      <c r="J8" s="158" t="str">
        <f>IF($G8="","",IF($C8=Listes!$B$31,IF('Instruction Forfaitaires'!$E8&lt;Listes!$B$42,('Instruction Forfaitaires'!$E8*(VLOOKUP('Instruction Forfaitaires'!$D8,Listes!$A$43:$E$49,2,FALSE))),IF('Instruction Forfaitaires'!$E8&gt;Listes!$D$42,('Instruction Forfaitaires'!$E8*(VLOOKUP('Instruction Forfaitaires'!$D8,Listes!$A$43:$E$49,5,FALSE))),('Instruction Forfaitaires'!$E8*(VLOOKUP('Instruction Forfaitaires'!$D8,Listes!$A$43:$E$49,3,FALSE))+(VLOOKUP('Instruction Forfaitaires'!$D8,Listes!$A$43:$E$49,4,FALSE)))))))</f>
        <v/>
      </c>
      <c r="K8" s="238" t="str">
        <f>IF($G8="","",IF($C8=Listes!$B$34,Listes!$I$31,IF($C8=Listes!$B$35,(VLOOKUP('Instruction Forfaitaires'!$F8,Listes!$E$31:$F$36,2,FALSE)),IF($C8=Listes!$B$33,IF('Instruction Forfaitaires'!$E8&lt;Listes!$A$64,'Instruction Forfaitaires'!$E8*Listes!$A$65,IF('Instruction Forfaitaires'!$E8&gt;Listes!$D$64,'Instruction Forfaitaires'!$E8*Listes!$D$65,(('Instruction Forfaitaires'!$E8*Listes!$B$65)+Listes!$C$65)))))))</f>
        <v/>
      </c>
      <c r="L8" s="268" t="str">
        <f>IF(Forfaitaires!I7="","",Forfaitaires!I7)</f>
        <v/>
      </c>
      <c r="M8" s="268" t="str">
        <f>IF(Forfaitaires!J7="","",Forfaitaires!J7)</f>
        <v/>
      </c>
      <c r="N8" s="177" t="str">
        <f>IF(Forfaitaires!N7="","",Forfaitaires!N7)</f>
        <v/>
      </c>
      <c r="O8" s="267" t="str">
        <f t="shared" si="0"/>
        <v/>
      </c>
      <c r="P8" s="259" t="str">
        <f t="shared" ref="P8:P71" si="1">IF($N8="","",IF($O8&gt;$N8,"Le montant éligible ne peut etre supérieur au montant présenté",""))</f>
        <v/>
      </c>
      <c r="Q8" s="280" t="str">
        <f t="shared" ref="Q8:Q71" si="2">IF(O8="","",O8)</f>
        <v/>
      </c>
      <c r="R8" s="264" t="str">
        <f t="shared" ref="R8:R71" si="3">IF($O8="","",$O8)</f>
        <v/>
      </c>
      <c r="S8" s="262" t="str">
        <f t="shared" ref="S8:S71" si="4">IF($R8 &gt; $O8, "Le montant éligible retenu ne peut pas être supérieur au montant éligible","")</f>
        <v/>
      </c>
      <c r="T8" s="119"/>
    </row>
    <row r="9" spans="1:20" ht="20.100000000000001" customHeight="1" x14ac:dyDescent="0.25">
      <c r="A9" s="162">
        <v>3</v>
      </c>
      <c r="B9" s="158" t="str">
        <f>IF(Forfaitaires!B8="","",Forfaitaires!B8)</f>
        <v/>
      </c>
      <c r="C9" s="158" t="str">
        <f>IF(Forfaitaires!C8="","",Forfaitaires!C8)</f>
        <v/>
      </c>
      <c r="D9" s="158" t="str">
        <f>IF(Forfaitaires!D8="","",Forfaitaires!D8)</f>
        <v/>
      </c>
      <c r="E9" s="158" t="str">
        <f>IF(Forfaitaires!E8="","",Forfaitaires!E8)</f>
        <v/>
      </c>
      <c r="F9" s="158" t="str">
        <f>IF(Forfaitaires!F8="","",Forfaitaires!F8)</f>
        <v/>
      </c>
      <c r="G9" s="158" t="str">
        <f>IF(Forfaitaires!G8="","",Forfaitaires!G8)</f>
        <v/>
      </c>
      <c r="H9" s="158" t="str">
        <f>IF(Forfaitaires!H8="","",Forfaitaires!H8)</f>
        <v/>
      </c>
      <c r="I9" s="158" t="str">
        <f>IF($G9="","",IF($C9=Listes!$B$32,IF('Instruction Forfaitaires'!$E9&lt;Listes!$B$53,('Instruction Forfaitaires'!$E9*(VLOOKUP('Instruction Forfaitaires'!$D9,Listes!$A$54:$E$60,2,FALSE))),IF('Instruction Forfaitaires'!$E9&gt;Listes!$E$53,('Instruction Forfaitaires'!$E9*(VLOOKUP('Instruction Forfaitaires'!$D9,Listes!$A$54:$E$60,5,FALSE))),('Instruction Forfaitaires'!$E9*(VLOOKUP('Instruction Forfaitaires'!$D9,Listes!$A$54:$E$60,3,FALSE))+(VLOOKUP('Instruction Forfaitaires'!$D9,Listes!$A$54:$E$60,4,FALSE)))))))</f>
        <v/>
      </c>
      <c r="J9" s="158" t="str">
        <f>IF($G9="","",IF($C9=Listes!$B$31,IF('Instruction Forfaitaires'!$E9&lt;Listes!$B$42,('Instruction Forfaitaires'!$E9*(VLOOKUP('Instruction Forfaitaires'!$D9,Listes!$A$43:$E$49,2,FALSE))),IF('Instruction Forfaitaires'!$E9&gt;Listes!$D$42,('Instruction Forfaitaires'!$E9*(VLOOKUP('Instruction Forfaitaires'!$D9,Listes!$A$43:$E$49,5,FALSE))),('Instruction Forfaitaires'!$E9*(VLOOKUP('Instruction Forfaitaires'!$D9,Listes!$A$43:$E$49,3,FALSE))+(VLOOKUP('Instruction Forfaitaires'!$D9,Listes!$A$43:$E$49,4,FALSE)))))))</f>
        <v/>
      </c>
      <c r="K9" s="238" t="str">
        <f>IF($G9="","",IF($C9=Listes!$B$34,Listes!$I$31,IF($C9=Listes!$B$35,(VLOOKUP('Instruction Forfaitaires'!$F9,Listes!$E$31:$F$36,2,FALSE)),IF($C9=Listes!$B$33,IF('Instruction Forfaitaires'!$E9&lt;Listes!$A$64,'Instruction Forfaitaires'!$E9*Listes!$A$65,IF('Instruction Forfaitaires'!$E9&gt;Listes!$D$64,'Instruction Forfaitaires'!$E9*Listes!$D$65,(('Instruction Forfaitaires'!$E9*Listes!$B$65)+Listes!$C$65)))))))</f>
        <v/>
      </c>
      <c r="L9" s="268" t="str">
        <f>IF(Forfaitaires!I8="","",Forfaitaires!I8)</f>
        <v/>
      </c>
      <c r="M9" s="268" t="str">
        <f>IF(Forfaitaires!J8="","",Forfaitaires!J8)</f>
        <v/>
      </c>
      <c r="N9" s="177" t="str">
        <f>IF(Forfaitaires!N8="","",Forfaitaires!N8)</f>
        <v/>
      </c>
      <c r="O9" s="267" t="str">
        <f t="shared" si="0"/>
        <v/>
      </c>
      <c r="P9" s="259" t="str">
        <f t="shared" si="1"/>
        <v/>
      </c>
      <c r="Q9" s="280" t="str">
        <f t="shared" si="2"/>
        <v/>
      </c>
      <c r="R9" s="264" t="str">
        <f t="shared" si="3"/>
        <v/>
      </c>
      <c r="S9" s="262" t="str">
        <f t="shared" si="4"/>
        <v/>
      </c>
      <c r="T9" s="119"/>
    </row>
    <row r="10" spans="1:20" ht="20.100000000000001" customHeight="1" x14ac:dyDescent="0.25">
      <c r="A10" s="162">
        <v>4</v>
      </c>
      <c r="B10" s="158" t="str">
        <f>IF(Forfaitaires!B9="","",Forfaitaires!B9)</f>
        <v/>
      </c>
      <c r="C10" s="158" t="str">
        <f>IF(Forfaitaires!C9="","",Forfaitaires!C9)</f>
        <v/>
      </c>
      <c r="D10" s="158" t="str">
        <f>IF(Forfaitaires!D9="","",Forfaitaires!D9)</f>
        <v/>
      </c>
      <c r="E10" s="158" t="str">
        <f>IF(Forfaitaires!E9="","",Forfaitaires!E9)</f>
        <v/>
      </c>
      <c r="F10" s="158" t="str">
        <f>IF(Forfaitaires!F9="","",Forfaitaires!F9)</f>
        <v/>
      </c>
      <c r="G10" s="158" t="str">
        <f>IF(Forfaitaires!G9="","",Forfaitaires!G9)</f>
        <v/>
      </c>
      <c r="H10" s="158" t="str">
        <f>IF(Forfaitaires!H9="","",Forfaitaires!H9)</f>
        <v/>
      </c>
      <c r="I10" s="158" t="str">
        <f>IF($G10="","",IF($C10=Listes!$B$32,IF('Instruction Forfaitaires'!$E10&lt;Listes!$B$53,('Instruction Forfaitaires'!$E10*(VLOOKUP('Instruction Forfaitaires'!$D10,Listes!$A$54:$E$60,2,FALSE))),IF('Instruction Forfaitaires'!$E10&gt;Listes!$E$53,('Instruction Forfaitaires'!$E10*(VLOOKUP('Instruction Forfaitaires'!$D10,Listes!$A$54:$E$60,5,FALSE))),('Instruction Forfaitaires'!$E10*(VLOOKUP('Instruction Forfaitaires'!$D10,Listes!$A$54:$E$60,3,FALSE))+(VLOOKUP('Instruction Forfaitaires'!$D10,Listes!$A$54:$E$60,4,FALSE)))))))</f>
        <v/>
      </c>
      <c r="J10" s="158" t="str">
        <f>IF($G10="","",IF($C10=Listes!$B$31,IF('Instruction Forfaitaires'!$E10&lt;Listes!$B$42,('Instruction Forfaitaires'!$E10*(VLOOKUP('Instruction Forfaitaires'!$D10,Listes!$A$43:$E$49,2,FALSE))),IF('Instruction Forfaitaires'!$E10&gt;Listes!$D$42,('Instruction Forfaitaires'!$E10*(VLOOKUP('Instruction Forfaitaires'!$D10,Listes!$A$43:$E$49,5,FALSE))),('Instruction Forfaitaires'!$E10*(VLOOKUP('Instruction Forfaitaires'!$D10,Listes!$A$43:$E$49,3,FALSE))+(VLOOKUP('Instruction Forfaitaires'!$D10,Listes!$A$43:$E$49,4,FALSE)))))))</f>
        <v/>
      </c>
      <c r="K10" s="238" t="str">
        <f>IF($G10="","",IF($C10=Listes!$B$34,Listes!$I$31,IF($C10=Listes!$B$35,(VLOOKUP('Instruction Forfaitaires'!$F10,Listes!$E$31:$F$36,2,FALSE)),IF($C10=Listes!$B$33,IF('Instruction Forfaitaires'!$E10&lt;Listes!$A$64,'Instruction Forfaitaires'!$E10*Listes!$A$65,IF('Instruction Forfaitaires'!$E10&gt;Listes!$D$64,'Instruction Forfaitaires'!$E10*Listes!$D$65,(('Instruction Forfaitaires'!$E10*Listes!$B$65)+Listes!$C$65)))))))</f>
        <v/>
      </c>
      <c r="L10" s="268" t="str">
        <f>IF(Forfaitaires!I9="","",Forfaitaires!I9)</f>
        <v/>
      </c>
      <c r="M10" s="268" t="str">
        <f>IF(Forfaitaires!J9="","",Forfaitaires!J9)</f>
        <v/>
      </c>
      <c r="N10" s="177" t="str">
        <f>IF(Forfaitaires!N9="","",Forfaitaires!N9)</f>
        <v/>
      </c>
      <c r="O10" s="267" t="str">
        <f t="shared" si="0"/>
        <v/>
      </c>
      <c r="P10" s="259" t="str">
        <f t="shared" si="1"/>
        <v/>
      </c>
      <c r="Q10" s="280" t="str">
        <f t="shared" si="2"/>
        <v/>
      </c>
      <c r="R10" s="264" t="str">
        <f t="shared" si="3"/>
        <v/>
      </c>
      <c r="S10" s="262" t="str">
        <f t="shared" si="4"/>
        <v/>
      </c>
      <c r="T10" s="119"/>
    </row>
    <row r="11" spans="1:20" ht="20.100000000000001" customHeight="1" x14ac:dyDescent="0.25">
      <c r="A11" s="162">
        <v>5</v>
      </c>
      <c r="B11" s="158" t="str">
        <f>IF(Forfaitaires!B10="","",Forfaitaires!B10)</f>
        <v/>
      </c>
      <c r="C11" s="158" t="str">
        <f>IF(Forfaitaires!C10="","",Forfaitaires!C10)</f>
        <v/>
      </c>
      <c r="D11" s="158" t="str">
        <f>IF(Forfaitaires!D10="","",Forfaitaires!D10)</f>
        <v/>
      </c>
      <c r="E11" s="158" t="str">
        <f>IF(Forfaitaires!E10="","",Forfaitaires!E10)</f>
        <v/>
      </c>
      <c r="F11" s="158" t="str">
        <f>IF(Forfaitaires!F10="","",Forfaitaires!F10)</f>
        <v/>
      </c>
      <c r="G11" s="158" t="str">
        <f>IF(Forfaitaires!G10="","",Forfaitaires!G10)</f>
        <v/>
      </c>
      <c r="H11" s="158" t="str">
        <f>IF(Forfaitaires!H10="","",Forfaitaires!H10)</f>
        <v/>
      </c>
      <c r="I11" s="158" t="str">
        <f>IF($G11="","",IF($C11=Listes!$B$32,IF('Instruction Forfaitaires'!$E11&lt;Listes!$B$53,('Instruction Forfaitaires'!$E11*(VLOOKUP('Instruction Forfaitaires'!$D11,Listes!$A$54:$E$60,2,FALSE))),IF('Instruction Forfaitaires'!$E11&gt;Listes!$E$53,('Instruction Forfaitaires'!$E11*(VLOOKUP('Instruction Forfaitaires'!$D11,Listes!$A$54:$E$60,5,FALSE))),('Instruction Forfaitaires'!$E11*(VLOOKUP('Instruction Forfaitaires'!$D11,Listes!$A$54:$E$60,3,FALSE))+(VLOOKUP('Instruction Forfaitaires'!$D11,Listes!$A$54:$E$60,4,FALSE)))))))</f>
        <v/>
      </c>
      <c r="J11" s="158" t="str">
        <f>IF($G11="","",IF($C11=Listes!$B$31,IF('Instruction Forfaitaires'!$E11&lt;Listes!$B$42,('Instruction Forfaitaires'!$E11*(VLOOKUP('Instruction Forfaitaires'!$D11,Listes!$A$43:$E$49,2,FALSE))),IF('Instruction Forfaitaires'!$E11&gt;Listes!$D$42,('Instruction Forfaitaires'!$E11*(VLOOKUP('Instruction Forfaitaires'!$D11,Listes!$A$43:$E$49,5,FALSE))),('Instruction Forfaitaires'!$E11*(VLOOKUP('Instruction Forfaitaires'!$D11,Listes!$A$43:$E$49,3,FALSE))+(VLOOKUP('Instruction Forfaitaires'!$D11,Listes!$A$43:$E$49,4,FALSE)))))))</f>
        <v/>
      </c>
      <c r="K11" s="238" t="str">
        <f>IF($G11="","",IF($C11=Listes!$B$34,Listes!$I$31,IF($C11=Listes!$B$35,(VLOOKUP('Instruction Forfaitaires'!$F11,Listes!$E$31:$F$36,2,FALSE)),IF($C11=Listes!$B$33,IF('Instruction Forfaitaires'!$E11&lt;Listes!$A$64,'Instruction Forfaitaires'!$E11*Listes!$A$65,IF('Instruction Forfaitaires'!$E11&gt;Listes!$D$64,'Instruction Forfaitaires'!$E11*Listes!$D$65,(('Instruction Forfaitaires'!$E11*Listes!$B$65)+Listes!$C$65)))))))</f>
        <v/>
      </c>
      <c r="L11" s="268" t="str">
        <f>IF(Forfaitaires!I10="","",Forfaitaires!I10)</f>
        <v/>
      </c>
      <c r="M11" s="268" t="str">
        <f>IF(Forfaitaires!J10="","",Forfaitaires!J10)</f>
        <v/>
      </c>
      <c r="N11" s="177" t="str">
        <f>IF(Forfaitaires!N10="","",Forfaitaires!N10)</f>
        <v/>
      </c>
      <c r="O11" s="267" t="str">
        <f t="shared" si="0"/>
        <v/>
      </c>
      <c r="P11" s="259" t="str">
        <f t="shared" si="1"/>
        <v/>
      </c>
      <c r="Q11" s="280" t="str">
        <f t="shared" si="2"/>
        <v/>
      </c>
      <c r="R11" s="264" t="str">
        <f t="shared" si="3"/>
        <v/>
      </c>
      <c r="S11" s="262" t="str">
        <f t="shared" si="4"/>
        <v/>
      </c>
      <c r="T11" s="119"/>
    </row>
    <row r="12" spans="1:20" ht="20.100000000000001" customHeight="1" x14ac:dyDescent="0.25">
      <c r="A12" s="162">
        <v>6</v>
      </c>
      <c r="B12" s="158" t="str">
        <f>IF(Forfaitaires!B11="","",Forfaitaires!B11)</f>
        <v/>
      </c>
      <c r="C12" s="158" t="str">
        <f>IF(Forfaitaires!C11="","",Forfaitaires!C11)</f>
        <v/>
      </c>
      <c r="D12" s="158" t="str">
        <f>IF(Forfaitaires!D11="","",Forfaitaires!D11)</f>
        <v/>
      </c>
      <c r="E12" s="158" t="str">
        <f>IF(Forfaitaires!E11="","",Forfaitaires!E11)</f>
        <v/>
      </c>
      <c r="F12" s="158" t="str">
        <f>IF(Forfaitaires!F11="","",Forfaitaires!F11)</f>
        <v/>
      </c>
      <c r="G12" s="158" t="str">
        <f>IF(Forfaitaires!G11="","",Forfaitaires!G11)</f>
        <v/>
      </c>
      <c r="H12" s="158" t="str">
        <f>IF(Forfaitaires!H11="","",Forfaitaires!H11)</f>
        <v/>
      </c>
      <c r="I12" s="158" t="str">
        <f>IF($G12="","",IF($C12=Listes!$B$32,IF('Instruction Forfaitaires'!$E12&lt;Listes!$B$53,('Instruction Forfaitaires'!$E12*(VLOOKUP('Instruction Forfaitaires'!$D12,Listes!$A$54:$E$60,2,FALSE))),IF('Instruction Forfaitaires'!$E12&gt;Listes!$E$53,('Instruction Forfaitaires'!$E12*(VLOOKUP('Instruction Forfaitaires'!$D12,Listes!$A$54:$E$60,5,FALSE))),('Instruction Forfaitaires'!$E12*(VLOOKUP('Instruction Forfaitaires'!$D12,Listes!$A$54:$E$60,3,FALSE))+(VLOOKUP('Instruction Forfaitaires'!$D12,Listes!$A$54:$E$60,4,FALSE)))))))</f>
        <v/>
      </c>
      <c r="J12" s="158" t="str">
        <f>IF($G12="","",IF($C12=Listes!$B$31,IF('Instruction Forfaitaires'!$E12&lt;Listes!$B$42,('Instruction Forfaitaires'!$E12*(VLOOKUP('Instruction Forfaitaires'!$D12,Listes!$A$43:$E$49,2,FALSE))),IF('Instruction Forfaitaires'!$E12&gt;Listes!$D$42,('Instruction Forfaitaires'!$E12*(VLOOKUP('Instruction Forfaitaires'!$D12,Listes!$A$43:$E$49,5,FALSE))),('Instruction Forfaitaires'!$E12*(VLOOKUP('Instruction Forfaitaires'!$D12,Listes!$A$43:$E$49,3,FALSE))+(VLOOKUP('Instruction Forfaitaires'!$D12,Listes!$A$43:$E$49,4,FALSE)))))))</f>
        <v/>
      </c>
      <c r="K12" s="238" t="str">
        <f>IF($G12="","",IF($C12=Listes!$B$34,Listes!$I$31,IF($C12=Listes!$B$35,(VLOOKUP('Instruction Forfaitaires'!$F12,Listes!$E$31:$F$36,2,FALSE)),IF($C12=Listes!$B$33,IF('Instruction Forfaitaires'!$E12&lt;Listes!$A$64,'Instruction Forfaitaires'!$E12*Listes!$A$65,IF('Instruction Forfaitaires'!$E12&gt;Listes!$D$64,'Instruction Forfaitaires'!$E12*Listes!$D$65,(('Instruction Forfaitaires'!$E12*Listes!$B$65)+Listes!$C$65)))))))</f>
        <v/>
      </c>
      <c r="L12" s="268" t="str">
        <f>IF(Forfaitaires!I11="","",Forfaitaires!I11)</f>
        <v/>
      </c>
      <c r="M12" s="268" t="str">
        <f>IF(Forfaitaires!J11="","",Forfaitaires!J11)</f>
        <v/>
      </c>
      <c r="N12" s="177" t="str">
        <f>IF(Forfaitaires!N11="","",Forfaitaires!N11)</f>
        <v/>
      </c>
      <c r="O12" s="267" t="str">
        <f t="shared" si="0"/>
        <v/>
      </c>
      <c r="P12" s="259" t="str">
        <f t="shared" si="1"/>
        <v/>
      </c>
      <c r="Q12" s="280" t="str">
        <f t="shared" si="2"/>
        <v/>
      </c>
      <c r="R12" s="264" t="str">
        <f t="shared" si="3"/>
        <v/>
      </c>
      <c r="S12" s="262" t="str">
        <f t="shared" si="4"/>
        <v/>
      </c>
      <c r="T12" s="119"/>
    </row>
    <row r="13" spans="1:20" ht="20.100000000000001" customHeight="1" x14ac:dyDescent="0.25">
      <c r="A13" s="162">
        <v>7</v>
      </c>
      <c r="B13" s="158" t="str">
        <f>IF(Forfaitaires!B12="","",Forfaitaires!B12)</f>
        <v/>
      </c>
      <c r="C13" s="158" t="str">
        <f>IF(Forfaitaires!C12="","",Forfaitaires!C12)</f>
        <v/>
      </c>
      <c r="D13" s="158" t="str">
        <f>IF(Forfaitaires!D12="","",Forfaitaires!D12)</f>
        <v/>
      </c>
      <c r="E13" s="158" t="str">
        <f>IF(Forfaitaires!E12="","",Forfaitaires!E12)</f>
        <v/>
      </c>
      <c r="F13" s="158" t="str">
        <f>IF(Forfaitaires!F12="","",Forfaitaires!F12)</f>
        <v/>
      </c>
      <c r="G13" s="158" t="str">
        <f>IF(Forfaitaires!G12="","",Forfaitaires!G12)</f>
        <v/>
      </c>
      <c r="H13" s="158" t="str">
        <f>IF(Forfaitaires!H12="","",Forfaitaires!H12)</f>
        <v/>
      </c>
      <c r="I13" s="158" t="str">
        <f>IF($G13="","",IF($C13=Listes!$B$32,IF('Instruction Forfaitaires'!$E13&lt;Listes!$B$53,('Instruction Forfaitaires'!$E13*(VLOOKUP('Instruction Forfaitaires'!$D13,Listes!$A$54:$E$60,2,FALSE))),IF('Instruction Forfaitaires'!$E13&gt;Listes!$E$53,('Instruction Forfaitaires'!$E13*(VLOOKUP('Instruction Forfaitaires'!$D13,Listes!$A$54:$E$60,5,FALSE))),('Instruction Forfaitaires'!$E13*(VLOOKUP('Instruction Forfaitaires'!$D13,Listes!$A$54:$E$60,3,FALSE))+(VLOOKUP('Instruction Forfaitaires'!$D13,Listes!$A$54:$E$60,4,FALSE)))))))</f>
        <v/>
      </c>
      <c r="J13" s="158" t="str">
        <f>IF($G13="","",IF($C13=Listes!$B$31,IF('Instruction Forfaitaires'!$E13&lt;Listes!$B$42,('Instruction Forfaitaires'!$E13*(VLOOKUP('Instruction Forfaitaires'!$D13,Listes!$A$43:$E$49,2,FALSE))),IF('Instruction Forfaitaires'!$E13&gt;Listes!$D$42,('Instruction Forfaitaires'!$E13*(VLOOKUP('Instruction Forfaitaires'!$D13,Listes!$A$43:$E$49,5,FALSE))),('Instruction Forfaitaires'!$E13*(VLOOKUP('Instruction Forfaitaires'!$D13,Listes!$A$43:$E$49,3,FALSE))+(VLOOKUP('Instruction Forfaitaires'!$D13,Listes!$A$43:$E$49,4,FALSE)))))))</f>
        <v/>
      </c>
      <c r="K13" s="238" t="str">
        <f>IF($G13="","",IF($C13=Listes!$B$34,Listes!$I$31,IF($C13=Listes!$B$35,(VLOOKUP('Instruction Forfaitaires'!$F13,Listes!$E$31:$F$36,2,FALSE)),IF($C13=Listes!$B$33,IF('Instruction Forfaitaires'!$E13&lt;Listes!$A$64,'Instruction Forfaitaires'!$E13*Listes!$A$65,IF('Instruction Forfaitaires'!$E13&gt;Listes!$D$64,'Instruction Forfaitaires'!$E13*Listes!$D$65,(('Instruction Forfaitaires'!$E13*Listes!$B$65)+Listes!$C$65)))))))</f>
        <v/>
      </c>
      <c r="L13" s="268" t="str">
        <f>IF(Forfaitaires!I12="","",Forfaitaires!I12)</f>
        <v/>
      </c>
      <c r="M13" s="268" t="str">
        <f>IF(Forfaitaires!J12="","",Forfaitaires!J12)</f>
        <v/>
      </c>
      <c r="N13" s="177" t="str">
        <f>IF(Forfaitaires!N12="","",Forfaitaires!N12)</f>
        <v/>
      </c>
      <c r="O13" s="267" t="str">
        <f t="shared" si="0"/>
        <v/>
      </c>
      <c r="P13" s="259" t="str">
        <f t="shared" si="1"/>
        <v/>
      </c>
      <c r="Q13" s="280"/>
      <c r="R13" s="264" t="str">
        <f t="shared" si="3"/>
        <v/>
      </c>
      <c r="S13" s="262" t="str">
        <f t="shared" si="4"/>
        <v/>
      </c>
      <c r="T13" s="119"/>
    </row>
    <row r="14" spans="1:20" ht="20.100000000000001" customHeight="1" x14ac:dyDescent="0.25">
      <c r="A14" s="162">
        <v>8</v>
      </c>
      <c r="B14" s="158" t="str">
        <f>IF(Forfaitaires!B13="","",Forfaitaires!B13)</f>
        <v/>
      </c>
      <c r="C14" s="158" t="str">
        <f>IF(Forfaitaires!C13="","",Forfaitaires!C13)</f>
        <v/>
      </c>
      <c r="D14" s="158" t="str">
        <f>IF(Forfaitaires!D13="","",Forfaitaires!D13)</f>
        <v/>
      </c>
      <c r="E14" s="158" t="str">
        <f>IF(Forfaitaires!E13="","",Forfaitaires!E13)</f>
        <v/>
      </c>
      <c r="F14" s="158" t="str">
        <f>IF(Forfaitaires!F13="","",Forfaitaires!F13)</f>
        <v/>
      </c>
      <c r="G14" s="158" t="str">
        <f>IF(Forfaitaires!G13="","",Forfaitaires!G13)</f>
        <v/>
      </c>
      <c r="H14" s="158" t="str">
        <f>IF(Forfaitaires!H13="","",Forfaitaires!H13)</f>
        <v/>
      </c>
      <c r="I14" s="158" t="str">
        <f>IF($G14="","",IF($C14=Listes!$B$32,IF('Instruction Forfaitaires'!$E14&lt;Listes!$B$53,('Instruction Forfaitaires'!$E14*(VLOOKUP('Instruction Forfaitaires'!$D14,Listes!$A$54:$E$60,2,FALSE))),IF('Instruction Forfaitaires'!$E14&gt;Listes!$E$53,('Instruction Forfaitaires'!$E14*(VLOOKUP('Instruction Forfaitaires'!$D14,Listes!$A$54:$E$60,5,FALSE))),('Instruction Forfaitaires'!$E14*(VLOOKUP('Instruction Forfaitaires'!$D14,Listes!$A$54:$E$60,3,FALSE))+(VLOOKUP('Instruction Forfaitaires'!$D14,Listes!$A$54:$E$60,4,FALSE)))))))</f>
        <v/>
      </c>
      <c r="J14" s="158" t="str">
        <f>IF($G14="","",IF($C14=Listes!$B$31,IF('Instruction Forfaitaires'!$E14&lt;Listes!$B$42,('Instruction Forfaitaires'!$E14*(VLOOKUP('Instruction Forfaitaires'!$D14,Listes!$A$43:$E$49,2,FALSE))),IF('Instruction Forfaitaires'!$E14&gt;Listes!$D$42,('Instruction Forfaitaires'!$E14*(VLOOKUP('Instruction Forfaitaires'!$D14,Listes!$A$43:$E$49,5,FALSE))),('Instruction Forfaitaires'!$E14*(VLOOKUP('Instruction Forfaitaires'!$D14,Listes!$A$43:$E$49,3,FALSE))+(VLOOKUP('Instruction Forfaitaires'!$D14,Listes!$A$43:$E$49,4,FALSE)))))))</f>
        <v/>
      </c>
      <c r="K14" s="238" t="str">
        <f>IF($G14="","",IF($C14=Listes!$B$34,Listes!$I$31,IF($C14=Listes!$B$35,(VLOOKUP('Instruction Forfaitaires'!$F14,Listes!$E$31:$F$36,2,FALSE)),IF($C14=Listes!$B$33,IF('Instruction Forfaitaires'!$E14&lt;Listes!$A$64,'Instruction Forfaitaires'!$E14*Listes!$A$65,IF('Instruction Forfaitaires'!$E14&gt;Listes!$D$64,'Instruction Forfaitaires'!$E14*Listes!$D$65,(('Instruction Forfaitaires'!$E14*Listes!$B$65)+Listes!$C$65)))))))</f>
        <v/>
      </c>
      <c r="L14" s="268" t="str">
        <f>IF(Forfaitaires!I13="","",Forfaitaires!I13)</f>
        <v/>
      </c>
      <c r="M14" s="268" t="str">
        <f>IF(Forfaitaires!J13="","",Forfaitaires!J13)</f>
        <v/>
      </c>
      <c r="N14" s="177" t="str">
        <f>IF(Forfaitaires!N13="","",Forfaitaires!N13)</f>
        <v/>
      </c>
      <c r="O14" s="267" t="str">
        <f t="shared" si="0"/>
        <v/>
      </c>
      <c r="P14" s="259" t="str">
        <f t="shared" si="1"/>
        <v/>
      </c>
      <c r="Q14" s="280" t="str">
        <f t="shared" si="2"/>
        <v/>
      </c>
      <c r="R14" s="264" t="str">
        <f t="shared" si="3"/>
        <v/>
      </c>
      <c r="S14" s="262" t="str">
        <f t="shared" si="4"/>
        <v/>
      </c>
      <c r="T14" s="119"/>
    </row>
    <row r="15" spans="1:20" ht="20.100000000000001" customHeight="1" x14ac:dyDescent="0.25">
      <c r="A15" s="162">
        <v>9</v>
      </c>
      <c r="B15" s="158" t="str">
        <f>IF(Forfaitaires!B14="","",Forfaitaires!B14)</f>
        <v/>
      </c>
      <c r="C15" s="158" t="str">
        <f>IF(Forfaitaires!C14="","",Forfaitaires!C14)</f>
        <v/>
      </c>
      <c r="D15" s="158" t="str">
        <f>IF(Forfaitaires!D14="","",Forfaitaires!D14)</f>
        <v/>
      </c>
      <c r="E15" s="158" t="str">
        <f>IF(Forfaitaires!E14="","",Forfaitaires!E14)</f>
        <v/>
      </c>
      <c r="F15" s="158" t="str">
        <f>IF(Forfaitaires!F14="","",Forfaitaires!F14)</f>
        <v/>
      </c>
      <c r="G15" s="158" t="str">
        <f>IF(Forfaitaires!G14="","",Forfaitaires!G14)</f>
        <v/>
      </c>
      <c r="H15" s="158" t="str">
        <f>IF(Forfaitaires!H14="","",Forfaitaires!H14)</f>
        <v/>
      </c>
      <c r="I15" s="158" t="str">
        <f>IF($G15="","",IF($C15=Listes!$B$32,IF('Instruction Forfaitaires'!$E15&lt;Listes!$B$53,('Instruction Forfaitaires'!$E15*(VLOOKUP('Instruction Forfaitaires'!$D15,Listes!$A$54:$E$60,2,FALSE))),IF('Instruction Forfaitaires'!$E15&gt;Listes!$E$53,('Instruction Forfaitaires'!$E15*(VLOOKUP('Instruction Forfaitaires'!$D15,Listes!$A$54:$E$60,5,FALSE))),('Instruction Forfaitaires'!$E15*(VLOOKUP('Instruction Forfaitaires'!$D15,Listes!$A$54:$E$60,3,FALSE))+(VLOOKUP('Instruction Forfaitaires'!$D15,Listes!$A$54:$E$60,4,FALSE)))))))</f>
        <v/>
      </c>
      <c r="J15" s="158" t="str">
        <f>IF($G15="","",IF($C15=Listes!$B$31,IF('Instruction Forfaitaires'!$E15&lt;Listes!$B$42,('Instruction Forfaitaires'!$E15*(VLOOKUP('Instruction Forfaitaires'!$D15,Listes!$A$43:$E$49,2,FALSE))),IF('Instruction Forfaitaires'!$E15&gt;Listes!$D$42,('Instruction Forfaitaires'!$E15*(VLOOKUP('Instruction Forfaitaires'!$D15,Listes!$A$43:$E$49,5,FALSE))),('Instruction Forfaitaires'!$E15*(VLOOKUP('Instruction Forfaitaires'!$D15,Listes!$A$43:$E$49,3,FALSE))+(VLOOKUP('Instruction Forfaitaires'!$D15,Listes!$A$43:$E$49,4,FALSE)))))))</f>
        <v/>
      </c>
      <c r="K15" s="238" t="str">
        <f>IF($G15="","",IF($C15=Listes!$B$34,Listes!$I$31,IF($C15=Listes!$B$35,(VLOOKUP('Instruction Forfaitaires'!$F15,Listes!$E$31:$F$36,2,FALSE)),IF($C15=Listes!$B$33,IF('Instruction Forfaitaires'!$E15&lt;Listes!$A$64,'Instruction Forfaitaires'!$E15*Listes!$A$65,IF('Instruction Forfaitaires'!$E15&gt;Listes!$D$64,'Instruction Forfaitaires'!$E15*Listes!$D$65,(('Instruction Forfaitaires'!$E15*Listes!$B$65)+Listes!$C$65)))))))</f>
        <v/>
      </c>
      <c r="L15" s="268" t="str">
        <f>IF(Forfaitaires!I14="","",Forfaitaires!I14)</f>
        <v/>
      </c>
      <c r="M15" s="268" t="str">
        <f>IF(Forfaitaires!J14="","",Forfaitaires!J14)</f>
        <v/>
      </c>
      <c r="N15" s="177" t="str">
        <f>IF(Forfaitaires!N14="","",Forfaitaires!N14)</f>
        <v/>
      </c>
      <c r="O15" s="267" t="str">
        <f t="shared" si="0"/>
        <v/>
      </c>
      <c r="P15" s="259" t="str">
        <f t="shared" si="1"/>
        <v/>
      </c>
      <c r="Q15" s="280" t="str">
        <f t="shared" si="2"/>
        <v/>
      </c>
      <c r="R15" s="264" t="str">
        <f t="shared" si="3"/>
        <v/>
      </c>
      <c r="S15" s="262" t="str">
        <f t="shared" si="4"/>
        <v/>
      </c>
      <c r="T15" s="119"/>
    </row>
    <row r="16" spans="1:20" ht="20.100000000000001" customHeight="1" x14ac:dyDescent="0.25">
      <c r="A16" s="162">
        <v>10</v>
      </c>
      <c r="B16" s="158" t="str">
        <f>IF(Forfaitaires!B15="","",Forfaitaires!B15)</f>
        <v/>
      </c>
      <c r="C16" s="158" t="str">
        <f>IF(Forfaitaires!C15="","",Forfaitaires!C15)</f>
        <v/>
      </c>
      <c r="D16" s="158" t="str">
        <f>IF(Forfaitaires!D15="","",Forfaitaires!D15)</f>
        <v/>
      </c>
      <c r="E16" s="158" t="str">
        <f>IF(Forfaitaires!E15="","",Forfaitaires!E15)</f>
        <v/>
      </c>
      <c r="F16" s="158" t="str">
        <f>IF(Forfaitaires!F15="","",Forfaitaires!F15)</f>
        <v/>
      </c>
      <c r="G16" s="158" t="str">
        <f>IF(Forfaitaires!G15="","",Forfaitaires!G15)</f>
        <v/>
      </c>
      <c r="H16" s="158" t="str">
        <f>IF(Forfaitaires!H15="","",Forfaitaires!H15)</f>
        <v/>
      </c>
      <c r="I16" s="158" t="str">
        <f>IF($G16="","",IF($C16=Listes!$B$32,IF('Instruction Forfaitaires'!$E16&lt;Listes!$B$53,('Instruction Forfaitaires'!$E16*(VLOOKUP('Instruction Forfaitaires'!$D16,Listes!$A$54:$E$60,2,FALSE))),IF('Instruction Forfaitaires'!$E16&gt;Listes!$E$53,('Instruction Forfaitaires'!$E16*(VLOOKUP('Instruction Forfaitaires'!$D16,Listes!$A$54:$E$60,5,FALSE))),('Instruction Forfaitaires'!$E16*(VLOOKUP('Instruction Forfaitaires'!$D16,Listes!$A$54:$E$60,3,FALSE))+(VLOOKUP('Instruction Forfaitaires'!$D16,Listes!$A$54:$E$60,4,FALSE)))))))</f>
        <v/>
      </c>
      <c r="J16" s="158" t="str">
        <f>IF($G16="","",IF($C16=Listes!$B$31,IF('Instruction Forfaitaires'!$E16&lt;Listes!$B$42,('Instruction Forfaitaires'!$E16*(VLOOKUP('Instruction Forfaitaires'!$D16,Listes!$A$43:$E$49,2,FALSE))),IF('Instruction Forfaitaires'!$E16&gt;Listes!$D$42,('Instruction Forfaitaires'!$E16*(VLOOKUP('Instruction Forfaitaires'!$D16,Listes!$A$43:$E$49,5,FALSE))),('Instruction Forfaitaires'!$E16*(VLOOKUP('Instruction Forfaitaires'!$D16,Listes!$A$43:$E$49,3,FALSE))+(VLOOKUP('Instruction Forfaitaires'!$D16,Listes!$A$43:$E$49,4,FALSE)))))))</f>
        <v/>
      </c>
      <c r="K16" s="238" t="str">
        <f>IF($G16="","",IF($C16=Listes!$B$34,Listes!$I$31,IF($C16=Listes!$B$35,(VLOOKUP('Instruction Forfaitaires'!$F16,Listes!$E$31:$F$36,2,FALSE)),IF($C16=Listes!$B$33,IF('Instruction Forfaitaires'!$E16&lt;Listes!$A$64,'Instruction Forfaitaires'!$E16*Listes!$A$65,IF('Instruction Forfaitaires'!$E16&gt;Listes!$D$64,'Instruction Forfaitaires'!$E16*Listes!$D$65,(('Instruction Forfaitaires'!$E16*Listes!$B$65)+Listes!$C$65)))))))</f>
        <v/>
      </c>
      <c r="L16" s="268" t="str">
        <f>IF(Forfaitaires!I15="","",Forfaitaires!I15)</f>
        <v/>
      </c>
      <c r="M16" s="268" t="str">
        <f>IF(Forfaitaires!J15="","",Forfaitaires!J15)</f>
        <v/>
      </c>
      <c r="N16" s="177" t="str">
        <f>IF(Forfaitaires!N15="","",Forfaitaires!N15)</f>
        <v/>
      </c>
      <c r="O16" s="267" t="str">
        <f t="shared" si="0"/>
        <v/>
      </c>
      <c r="P16" s="259" t="str">
        <f t="shared" si="1"/>
        <v/>
      </c>
      <c r="Q16" s="280" t="str">
        <f t="shared" si="2"/>
        <v/>
      </c>
      <c r="R16" s="264" t="str">
        <f t="shared" si="3"/>
        <v/>
      </c>
      <c r="S16" s="262" t="str">
        <f t="shared" si="4"/>
        <v/>
      </c>
      <c r="T16" s="119"/>
    </row>
    <row r="17" spans="1:20" ht="20.100000000000001" customHeight="1" x14ac:dyDescent="0.25">
      <c r="A17" s="162">
        <v>11</v>
      </c>
      <c r="B17" s="158" t="str">
        <f>IF(Forfaitaires!B16="","",Forfaitaires!B16)</f>
        <v/>
      </c>
      <c r="C17" s="158" t="str">
        <f>IF(Forfaitaires!C16="","",Forfaitaires!C16)</f>
        <v/>
      </c>
      <c r="D17" s="158" t="str">
        <f>IF(Forfaitaires!D16="","",Forfaitaires!D16)</f>
        <v/>
      </c>
      <c r="E17" s="158" t="str">
        <f>IF(Forfaitaires!E16="","",Forfaitaires!E16)</f>
        <v/>
      </c>
      <c r="F17" s="158" t="str">
        <f>IF(Forfaitaires!F16="","",Forfaitaires!F16)</f>
        <v/>
      </c>
      <c r="G17" s="158" t="str">
        <f>IF(Forfaitaires!G16="","",Forfaitaires!G16)</f>
        <v/>
      </c>
      <c r="H17" s="158" t="str">
        <f>IF(Forfaitaires!H16="","",Forfaitaires!H16)</f>
        <v/>
      </c>
      <c r="I17" s="158" t="str">
        <f>IF($G17="","",IF($C17=Listes!$B$32,IF('Instruction Forfaitaires'!$E17&lt;Listes!$B$53,('Instruction Forfaitaires'!$E17*(VLOOKUP('Instruction Forfaitaires'!$D17,Listes!$A$54:$E$60,2,FALSE))),IF('Instruction Forfaitaires'!$E17&gt;Listes!$E$53,('Instruction Forfaitaires'!$E17*(VLOOKUP('Instruction Forfaitaires'!$D17,Listes!$A$54:$E$60,5,FALSE))),('Instruction Forfaitaires'!$E17*(VLOOKUP('Instruction Forfaitaires'!$D17,Listes!$A$54:$E$60,3,FALSE))+(VLOOKUP('Instruction Forfaitaires'!$D17,Listes!$A$54:$E$60,4,FALSE)))))))</f>
        <v/>
      </c>
      <c r="J17" s="158" t="str">
        <f>IF($G17="","",IF($C17=Listes!$B$31,IF('Instruction Forfaitaires'!$E17&lt;Listes!$B$42,('Instruction Forfaitaires'!$E17*(VLOOKUP('Instruction Forfaitaires'!$D17,Listes!$A$43:$E$49,2,FALSE))),IF('Instruction Forfaitaires'!$E17&gt;Listes!$D$42,('Instruction Forfaitaires'!$E17*(VLOOKUP('Instruction Forfaitaires'!$D17,Listes!$A$43:$E$49,5,FALSE))),('Instruction Forfaitaires'!$E17*(VLOOKUP('Instruction Forfaitaires'!$D17,Listes!$A$43:$E$49,3,FALSE))+(VLOOKUP('Instruction Forfaitaires'!$D17,Listes!$A$43:$E$49,4,FALSE)))))))</f>
        <v/>
      </c>
      <c r="K17" s="238" t="str">
        <f>IF($G17="","",IF($C17=Listes!$B$34,Listes!$I$31,IF($C17=Listes!$B$35,(VLOOKUP('Instruction Forfaitaires'!$F17,Listes!$E$31:$F$36,2,FALSE)),IF($C17=Listes!$B$33,IF('Instruction Forfaitaires'!$E17&lt;Listes!$A$64,'Instruction Forfaitaires'!$E17*Listes!$A$65,IF('Instruction Forfaitaires'!$E17&gt;Listes!$D$64,'Instruction Forfaitaires'!$E17*Listes!$D$65,(('Instruction Forfaitaires'!$E17*Listes!$B$65)+Listes!$C$65)))))))</f>
        <v/>
      </c>
      <c r="L17" s="268" t="str">
        <f>IF(Forfaitaires!I16="","",Forfaitaires!I16)</f>
        <v/>
      </c>
      <c r="M17" s="268" t="str">
        <f>IF(Forfaitaires!J16="","",Forfaitaires!J16)</f>
        <v/>
      </c>
      <c r="N17" s="177" t="str">
        <f>IF(Forfaitaires!N16="","",Forfaitaires!N16)</f>
        <v/>
      </c>
      <c r="O17" s="267" t="str">
        <f t="shared" si="0"/>
        <v/>
      </c>
      <c r="P17" s="259" t="str">
        <f t="shared" si="1"/>
        <v/>
      </c>
      <c r="Q17" s="280" t="str">
        <f t="shared" si="2"/>
        <v/>
      </c>
      <c r="R17" s="264" t="str">
        <f t="shared" si="3"/>
        <v/>
      </c>
      <c r="S17" s="262" t="str">
        <f t="shared" si="4"/>
        <v/>
      </c>
      <c r="T17" s="119"/>
    </row>
    <row r="18" spans="1:20" ht="20.100000000000001" customHeight="1" x14ac:dyDescent="0.25">
      <c r="A18" s="162">
        <v>12</v>
      </c>
      <c r="B18" s="158" t="str">
        <f>IF(Forfaitaires!B17="","",Forfaitaires!B17)</f>
        <v/>
      </c>
      <c r="C18" s="158" t="str">
        <f>IF(Forfaitaires!C17="","",Forfaitaires!C17)</f>
        <v/>
      </c>
      <c r="D18" s="158" t="str">
        <f>IF(Forfaitaires!D17="","",Forfaitaires!D17)</f>
        <v/>
      </c>
      <c r="E18" s="158" t="str">
        <f>IF(Forfaitaires!E17="","",Forfaitaires!E17)</f>
        <v/>
      </c>
      <c r="F18" s="158" t="str">
        <f>IF(Forfaitaires!F17="","",Forfaitaires!F17)</f>
        <v/>
      </c>
      <c r="G18" s="158" t="str">
        <f>IF(Forfaitaires!G17="","",Forfaitaires!G17)</f>
        <v/>
      </c>
      <c r="H18" s="158" t="str">
        <f>IF(Forfaitaires!H17="","",Forfaitaires!H17)</f>
        <v/>
      </c>
      <c r="I18" s="158" t="str">
        <f>IF($G18="","",IF($C18=Listes!$B$32,IF('Instruction Forfaitaires'!$E18&lt;Listes!$B$53,('Instruction Forfaitaires'!$E18*(VLOOKUP('Instruction Forfaitaires'!$D18,Listes!$A$54:$E$60,2,FALSE))),IF('Instruction Forfaitaires'!$E18&gt;Listes!$E$53,('Instruction Forfaitaires'!$E18*(VLOOKUP('Instruction Forfaitaires'!$D18,Listes!$A$54:$E$60,5,FALSE))),('Instruction Forfaitaires'!$E18*(VLOOKUP('Instruction Forfaitaires'!$D18,Listes!$A$54:$E$60,3,FALSE))+(VLOOKUP('Instruction Forfaitaires'!$D18,Listes!$A$54:$E$60,4,FALSE)))))))</f>
        <v/>
      </c>
      <c r="J18" s="158" t="str">
        <f>IF($G18="","",IF($C18=Listes!$B$31,IF('Instruction Forfaitaires'!$E18&lt;Listes!$B$42,('Instruction Forfaitaires'!$E18*(VLOOKUP('Instruction Forfaitaires'!$D18,Listes!$A$43:$E$49,2,FALSE))),IF('Instruction Forfaitaires'!$E18&gt;Listes!$D$42,('Instruction Forfaitaires'!$E18*(VLOOKUP('Instruction Forfaitaires'!$D18,Listes!$A$43:$E$49,5,FALSE))),('Instruction Forfaitaires'!$E18*(VLOOKUP('Instruction Forfaitaires'!$D18,Listes!$A$43:$E$49,3,FALSE))+(VLOOKUP('Instruction Forfaitaires'!$D18,Listes!$A$43:$E$49,4,FALSE)))))))</f>
        <v/>
      </c>
      <c r="K18" s="238" t="str">
        <f>IF($G18="","",IF($C18=Listes!$B$34,Listes!$I$31,IF($C18=Listes!$B$35,(VLOOKUP('Instruction Forfaitaires'!$F18,Listes!$E$31:$F$36,2,FALSE)),IF($C18=Listes!$B$33,IF('Instruction Forfaitaires'!$E18&lt;Listes!$A$64,'Instruction Forfaitaires'!$E18*Listes!$A$65,IF('Instruction Forfaitaires'!$E18&gt;Listes!$D$64,'Instruction Forfaitaires'!$E18*Listes!$D$65,(('Instruction Forfaitaires'!$E18*Listes!$B$65)+Listes!$C$65)))))))</f>
        <v/>
      </c>
      <c r="L18" s="268" t="str">
        <f>IF(Forfaitaires!I17="","",Forfaitaires!I17)</f>
        <v/>
      </c>
      <c r="M18" s="268" t="str">
        <f>IF(Forfaitaires!J17="","",Forfaitaires!J17)</f>
        <v/>
      </c>
      <c r="N18" s="177" t="str">
        <f>IF(Forfaitaires!N17="","",Forfaitaires!N17)</f>
        <v/>
      </c>
      <c r="O18" s="267" t="str">
        <f t="shared" si="0"/>
        <v/>
      </c>
      <c r="P18" s="259" t="str">
        <f t="shared" si="1"/>
        <v/>
      </c>
      <c r="Q18" s="280" t="str">
        <f t="shared" si="2"/>
        <v/>
      </c>
      <c r="R18" s="264" t="str">
        <f t="shared" si="3"/>
        <v/>
      </c>
      <c r="S18" s="262" t="str">
        <f t="shared" si="4"/>
        <v/>
      </c>
      <c r="T18" s="119"/>
    </row>
    <row r="19" spans="1:20" ht="20.100000000000001" customHeight="1" x14ac:dyDescent="0.25">
      <c r="A19" s="162">
        <v>13</v>
      </c>
      <c r="B19" s="158" t="str">
        <f>IF(Forfaitaires!B18="","",Forfaitaires!B18)</f>
        <v/>
      </c>
      <c r="C19" s="158" t="str">
        <f>IF(Forfaitaires!C18="","",Forfaitaires!C18)</f>
        <v/>
      </c>
      <c r="D19" s="158" t="str">
        <f>IF(Forfaitaires!D18="","",Forfaitaires!D18)</f>
        <v/>
      </c>
      <c r="E19" s="158" t="str">
        <f>IF(Forfaitaires!E18="","",Forfaitaires!E18)</f>
        <v/>
      </c>
      <c r="F19" s="158" t="str">
        <f>IF(Forfaitaires!F18="","",Forfaitaires!F18)</f>
        <v/>
      </c>
      <c r="G19" s="158" t="str">
        <f>IF(Forfaitaires!G18="","",Forfaitaires!G18)</f>
        <v/>
      </c>
      <c r="H19" s="158" t="str">
        <f>IF(Forfaitaires!H18="","",Forfaitaires!H18)</f>
        <v/>
      </c>
      <c r="I19" s="158" t="str">
        <f>IF($G19="","",IF($C19=Listes!$B$32,IF('Instruction Forfaitaires'!$E19&lt;Listes!$B$53,('Instruction Forfaitaires'!$E19*(VLOOKUP('Instruction Forfaitaires'!$D19,Listes!$A$54:$E$60,2,FALSE))),IF('Instruction Forfaitaires'!$E19&gt;Listes!$E$53,('Instruction Forfaitaires'!$E19*(VLOOKUP('Instruction Forfaitaires'!$D19,Listes!$A$54:$E$60,5,FALSE))),('Instruction Forfaitaires'!$E19*(VLOOKUP('Instruction Forfaitaires'!$D19,Listes!$A$54:$E$60,3,FALSE))+(VLOOKUP('Instruction Forfaitaires'!$D19,Listes!$A$54:$E$60,4,FALSE)))))))</f>
        <v/>
      </c>
      <c r="J19" s="158" t="str">
        <f>IF($G19="","",IF($C19=Listes!$B$31,IF('Instruction Forfaitaires'!$E19&lt;Listes!$B$42,('Instruction Forfaitaires'!$E19*(VLOOKUP('Instruction Forfaitaires'!$D19,Listes!$A$43:$E$49,2,FALSE))),IF('Instruction Forfaitaires'!$E19&gt;Listes!$D$42,('Instruction Forfaitaires'!$E19*(VLOOKUP('Instruction Forfaitaires'!$D19,Listes!$A$43:$E$49,5,FALSE))),('Instruction Forfaitaires'!$E19*(VLOOKUP('Instruction Forfaitaires'!$D19,Listes!$A$43:$E$49,3,FALSE))+(VLOOKUP('Instruction Forfaitaires'!$D19,Listes!$A$43:$E$49,4,FALSE)))))))</f>
        <v/>
      </c>
      <c r="K19" s="238" t="str">
        <f>IF($G19="","",IF($C19=Listes!$B$34,Listes!$I$31,IF($C19=Listes!$B$35,(VLOOKUP('Instruction Forfaitaires'!$F19,Listes!$E$31:$F$36,2,FALSE)),IF($C19=Listes!$B$33,IF('Instruction Forfaitaires'!$E19&lt;Listes!$A$64,'Instruction Forfaitaires'!$E19*Listes!$A$65,IF('Instruction Forfaitaires'!$E19&gt;Listes!$D$64,'Instruction Forfaitaires'!$E19*Listes!$D$65,(('Instruction Forfaitaires'!$E19*Listes!$B$65)+Listes!$C$65)))))))</f>
        <v/>
      </c>
      <c r="L19" s="268" t="str">
        <f>IF(Forfaitaires!I18="","",Forfaitaires!I18)</f>
        <v/>
      </c>
      <c r="M19" s="268" t="str">
        <f>IF(Forfaitaires!J18="","",Forfaitaires!J18)</f>
        <v/>
      </c>
      <c r="N19" s="177" t="str">
        <f>IF(Forfaitaires!N18="","",Forfaitaires!N18)</f>
        <v/>
      </c>
      <c r="O19" s="267" t="str">
        <f t="shared" si="0"/>
        <v/>
      </c>
      <c r="P19" s="259" t="str">
        <f t="shared" si="1"/>
        <v/>
      </c>
      <c r="Q19" s="280" t="str">
        <f t="shared" si="2"/>
        <v/>
      </c>
      <c r="R19" s="264" t="str">
        <f t="shared" si="3"/>
        <v/>
      </c>
      <c r="S19" s="262" t="str">
        <f t="shared" si="4"/>
        <v/>
      </c>
      <c r="T19" s="119"/>
    </row>
    <row r="20" spans="1:20" ht="20.100000000000001" customHeight="1" x14ac:dyDescent="0.25">
      <c r="A20" s="162">
        <v>14</v>
      </c>
      <c r="B20" s="158" t="str">
        <f>IF(Forfaitaires!B19="","",Forfaitaires!B19)</f>
        <v/>
      </c>
      <c r="C20" s="158" t="str">
        <f>IF(Forfaitaires!C19="","",Forfaitaires!C19)</f>
        <v/>
      </c>
      <c r="D20" s="158" t="str">
        <f>IF(Forfaitaires!D19="","",Forfaitaires!D19)</f>
        <v/>
      </c>
      <c r="E20" s="158" t="str">
        <f>IF(Forfaitaires!E19="","",Forfaitaires!E19)</f>
        <v/>
      </c>
      <c r="F20" s="158" t="str">
        <f>IF(Forfaitaires!F19="","",Forfaitaires!F19)</f>
        <v/>
      </c>
      <c r="G20" s="158" t="str">
        <f>IF(Forfaitaires!G19="","",Forfaitaires!G19)</f>
        <v/>
      </c>
      <c r="H20" s="158" t="str">
        <f>IF(Forfaitaires!H19="","",Forfaitaires!H19)</f>
        <v/>
      </c>
      <c r="I20" s="158" t="str">
        <f>IF($G20="","",IF($C20=Listes!$B$32,IF('Instruction Forfaitaires'!$E20&lt;Listes!$B$53,('Instruction Forfaitaires'!$E20*(VLOOKUP('Instruction Forfaitaires'!$D20,Listes!$A$54:$E$60,2,FALSE))),IF('Instruction Forfaitaires'!$E20&gt;Listes!$E$53,('Instruction Forfaitaires'!$E20*(VLOOKUP('Instruction Forfaitaires'!$D20,Listes!$A$54:$E$60,5,FALSE))),('Instruction Forfaitaires'!$E20*(VLOOKUP('Instruction Forfaitaires'!$D20,Listes!$A$54:$E$60,3,FALSE))+(VLOOKUP('Instruction Forfaitaires'!$D20,Listes!$A$54:$E$60,4,FALSE)))))))</f>
        <v/>
      </c>
      <c r="J20" s="158" t="str">
        <f>IF($G20="","",IF($C20=Listes!$B$31,IF('Instruction Forfaitaires'!$E20&lt;Listes!$B$42,('Instruction Forfaitaires'!$E20*(VLOOKUP('Instruction Forfaitaires'!$D20,Listes!$A$43:$E$49,2,FALSE))),IF('Instruction Forfaitaires'!$E20&gt;Listes!$D$42,('Instruction Forfaitaires'!$E20*(VLOOKUP('Instruction Forfaitaires'!$D20,Listes!$A$43:$E$49,5,FALSE))),('Instruction Forfaitaires'!$E20*(VLOOKUP('Instruction Forfaitaires'!$D20,Listes!$A$43:$E$49,3,FALSE))+(VLOOKUP('Instruction Forfaitaires'!$D20,Listes!$A$43:$E$49,4,FALSE)))))))</f>
        <v/>
      </c>
      <c r="K20" s="238" t="str">
        <f>IF($G20="","",IF($C20=Listes!$B$34,Listes!$I$31,IF($C20=Listes!$B$35,(VLOOKUP('Instruction Forfaitaires'!$F20,Listes!$E$31:$F$36,2,FALSE)),IF($C20=Listes!$B$33,IF('Instruction Forfaitaires'!$E20&lt;Listes!$A$64,'Instruction Forfaitaires'!$E20*Listes!$A$65,IF('Instruction Forfaitaires'!$E20&gt;Listes!$D$64,'Instruction Forfaitaires'!$E20*Listes!$D$65,(('Instruction Forfaitaires'!$E20*Listes!$B$65)+Listes!$C$65)))))))</f>
        <v/>
      </c>
      <c r="L20" s="268" t="str">
        <f>IF(Forfaitaires!I19="","",Forfaitaires!I19)</f>
        <v/>
      </c>
      <c r="M20" s="268" t="str">
        <f>IF(Forfaitaires!J19="","",Forfaitaires!J19)</f>
        <v/>
      </c>
      <c r="N20" s="177" t="str">
        <f>IF(Forfaitaires!N19="","",Forfaitaires!N19)</f>
        <v/>
      </c>
      <c r="O20" s="267" t="str">
        <f t="shared" si="0"/>
        <v/>
      </c>
      <c r="P20" s="259" t="str">
        <f t="shared" si="1"/>
        <v/>
      </c>
      <c r="Q20" s="280" t="str">
        <f t="shared" si="2"/>
        <v/>
      </c>
      <c r="R20" s="264" t="str">
        <f t="shared" si="3"/>
        <v/>
      </c>
      <c r="S20" s="262" t="str">
        <f t="shared" si="4"/>
        <v/>
      </c>
      <c r="T20" s="119"/>
    </row>
    <row r="21" spans="1:20" ht="20.100000000000001" customHeight="1" x14ac:dyDescent="0.25">
      <c r="A21" s="162">
        <v>15</v>
      </c>
      <c r="B21" s="158" t="str">
        <f>IF(Forfaitaires!B20="","",Forfaitaires!B20)</f>
        <v/>
      </c>
      <c r="C21" s="158" t="str">
        <f>IF(Forfaitaires!C20="","",Forfaitaires!C20)</f>
        <v/>
      </c>
      <c r="D21" s="158" t="str">
        <f>IF(Forfaitaires!D20="","",Forfaitaires!D20)</f>
        <v/>
      </c>
      <c r="E21" s="158" t="str">
        <f>IF(Forfaitaires!E20="","",Forfaitaires!E20)</f>
        <v/>
      </c>
      <c r="F21" s="158" t="str">
        <f>IF(Forfaitaires!F20="","",Forfaitaires!F20)</f>
        <v/>
      </c>
      <c r="G21" s="158" t="str">
        <f>IF(Forfaitaires!G20="","",Forfaitaires!G20)</f>
        <v/>
      </c>
      <c r="H21" s="158" t="str">
        <f>IF(Forfaitaires!H20="","",Forfaitaires!H20)</f>
        <v/>
      </c>
      <c r="I21" s="158" t="str">
        <f>IF($G21="","",IF($C21=Listes!$B$32,IF('Instruction Forfaitaires'!$E21&lt;Listes!$B$53,('Instruction Forfaitaires'!$E21*(VLOOKUP('Instruction Forfaitaires'!$D21,Listes!$A$54:$E$60,2,FALSE))),IF('Instruction Forfaitaires'!$E21&gt;Listes!$E$53,('Instruction Forfaitaires'!$E21*(VLOOKUP('Instruction Forfaitaires'!$D21,Listes!$A$54:$E$60,5,FALSE))),('Instruction Forfaitaires'!$E21*(VLOOKUP('Instruction Forfaitaires'!$D21,Listes!$A$54:$E$60,3,FALSE))+(VLOOKUP('Instruction Forfaitaires'!$D21,Listes!$A$54:$E$60,4,FALSE)))))))</f>
        <v/>
      </c>
      <c r="J21" s="158" t="str">
        <f>IF($G21="","",IF($C21=Listes!$B$31,IF('Instruction Forfaitaires'!$E21&lt;Listes!$B$42,('Instruction Forfaitaires'!$E21*(VLOOKUP('Instruction Forfaitaires'!$D21,Listes!$A$43:$E$49,2,FALSE))),IF('Instruction Forfaitaires'!$E21&gt;Listes!$D$42,('Instruction Forfaitaires'!$E21*(VLOOKUP('Instruction Forfaitaires'!$D21,Listes!$A$43:$E$49,5,FALSE))),('Instruction Forfaitaires'!$E21*(VLOOKUP('Instruction Forfaitaires'!$D21,Listes!$A$43:$E$49,3,FALSE))+(VLOOKUP('Instruction Forfaitaires'!$D21,Listes!$A$43:$E$49,4,FALSE)))))))</f>
        <v/>
      </c>
      <c r="K21" s="238" t="str">
        <f>IF($G21="","",IF($C21=Listes!$B$34,Listes!$I$31,IF($C21=Listes!$B$35,(VLOOKUP('Instruction Forfaitaires'!$F21,Listes!$E$31:$F$36,2,FALSE)),IF($C21=Listes!$B$33,IF('Instruction Forfaitaires'!$E21&lt;Listes!$A$64,'Instruction Forfaitaires'!$E21*Listes!$A$65,IF('Instruction Forfaitaires'!$E21&gt;Listes!$D$64,'Instruction Forfaitaires'!$E21*Listes!$D$65,(('Instruction Forfaitaires'!$E21*Listes!$B$65)+Listes!$C$65)))))))</f>
        <v/>
      </c>
      <c r="L21" s="268" t="str">
        <f>IF(Forfaitaires!I20="","",Forfaitaires!I20)</f>
        <v/>
      </c>
      <c r="M21" s="268" t="str">
        <f>IF(Forfaitaires!J20="","",Forfaitaires!J20)</f>
        <v/>
      </c>
      <c r="N21" s="177" t="str">
        <f>IF(Forfaitaires!N20="","",Forfaitaires!N20)</f>
        <v/>
      </c>
      <c r="O21" s="267" t="str">
        <f t="shared" si="0"/>
        <v/>
      </c>
      <c r="P21" s="259" t="str">
        <f t="shared" si="1"/>
        <v/>
      </c>
      <c r="Q21" s="280" t="str">
        <f t="shared" si="2"/>
        <v/>
      </c>
      <c r="R21" s="264" t="str">
        <f t="shared" si="3"/>
        <v/>
      </c>
      <c r="S21" s="262" t="str">
        <f t="shared" si="4"/>
        <v/>
      </c>
      <c r="T21" s="119"/>
    </row>
    <row r="22" spans="1:20" ht="20.100000000000001" customHeight="1" x14ac:dyDescent="0.25">
      <c r="A22" s="162">
        <v>16</v>
      </c>
      <c r="B22" s="158" t="str">
        <f>IF(Forfaitaires!B21="","",Forfaitaires!B21)</f>
        <v/>
      </c>
      <c r="C22" s="158" t="str">
        <f>IF(Forfaitaires!C21="","",Forfaitaires!C21)</f>
        <v/>
      </c>
      <c r="D22" s="158" t="str">
        <f>IF(Forfaitaires!D21="","",Forfaitaires!D21)</f>
        <v/>
      </c>
      <c r="E22" s="158" t="str">
        <f>IF(Forfaitaires!E21="","",Forfaitaires!E21)</f>
        <v/>
      </c>
      <c r="F22" s="158" t="str">
        <f>IF(Forfaitaires!F21="","",Forfaitaires!F21)</f>
        <v/>
      </c>
      <c r="G22" s="158" t="str">
        <f>IF(Forfaitaires!G21="","",Forfaitaires!G21)</f>
        <v/>
      </c>
      <c r="H22" s="158" t="str">
        <f>IF(Forfaitaires!H21="","",Forfaitaires!H21)</f>
        <v/>
      </c>
      <c r="I22" s="158" t="str">
        <f>IF($G22="","",IF($C22=Listes!$B$32,IF('Instruction Forfaitaires'!$E22&lt;Listes!$B$53,('Instruction Forfaitaires'!$E22*(VLOOKUP('Instruction Forfaitaires'!$D22,Listes!$A$54:$E$60,2,FALSE))),IF('Instruction Forfaitaires'!$E22&gt;Listes!$E$53,('Instruction Forfaitaires'!$E22*(VLOOKUP('Instruction Forfaitaires'!$D22,Listes!$A$54:$E$60,5,FALSE))),('Instruction Forfaitaires'!$E22*(VLOOKUP('Instruction Forfaitaires'!$D22,Listes!$A$54:$E$60,3,FALSE))+(VLOOKUP('Instruction Forfaitaires'!$D22,Listes!$A$54:$E$60,4,FALSE)))))))</f>
        <v/>
      </c>
      <c r="J22" s="158" t="str">
        <f>IF($G22="","",IF($C22=Listes!$B$31,IF('Instruction Forfaitaires'!$E22&lt;Listes!$B$42,('Instruction Forfaitaires'!$E22*(VLOOKUP('Instruction Forfaitaires'!$D22,Listes!$A$43:$E$49,2,FALSE))),IF('Instruction Forfaitaires'!$E22&gt;Listes!$D$42,('Instruction Forfaitaires'!$E22*(VLOOKUP('Instruction Forfaitaires'!$D22,Listes!$A$43:$E$49,5,FALSE))),('Instruction Forfaitaires'!$E22*(VLOOKUP('Instruction Forfaitaires'!$D22,Listes!$A$43:$E$49,3,FALSE))+(VLOOKUP('Instruction Forfaitaires'!$D22,Listes!$A$43:$E$49,4,FALSE)))))))</f>
        <v/>
      </c>
      <c r="K22" s="238" t="str">
        <f>IF($G22="","",IF($C22=Listes!$B$34,Listes!$I$31,IF($C22=Listes!$B$35,(VLOOKUP('Instruction Forfaitaires'!$F22,Listes!$E$31:$F$36,2,FALSE)),IF($C22=Listes!$B$33,IF('Instruction Forfaitaires'!$E22&lt;Listes!$A$64,'Instruction Forfaitaires'!$E22*Listes!$A$65,IF('Instruction Forfaitaires'!$E22&gt;Listes!$D$64,'Instruction Forfaitaires'!$E22*Listes!$D$65,(('Instruction Forfaitaires'!$E22*Listes!$B$65)+Listes!$C$65)))))))</f>
        <v/>
      </c>
      <c r="L22" s="268" t="str">
        <f>IF(Forfaitaires!I21="","",Forfaitaires!I21)</f>
        <v/>
      </c>
      <c r="M22" s="268" t="str">
        <f>IF(Forfaitaires!J21="","",Forfaitaires!J21)</f>
        <v/>
      </c>
      <c r="N22" s="177" t="str">
        <f>IF(Forfaitaires!N21="","",Forfaitaires!N21)</f>
        <v/>
      </c>
      <c r="O22" s="267" t="str">
        <f t="shared" si="0"/>
        <v/>
      </c>
      <c r="P22" s="259" t="str">
        <f t="shared" si="1"/>
        <v/>
      </c>
      <c r="Q22" s="280" t="str">
        <f t="shared" si="2"/>
        <v/>
      </c>
      <c r="R22" s="264" t="str">
        <f t="shared" si="3"/>
        <v/>
      </c>
      <c r="S22" s="262" t="str">
        <f t="shared" si="4"/>
        <v/>
      </c>
      <c r="T22" s="119"/>
    </row>
    <row r="23" spans="1:20" ht="20.100000000000001" customHeight="1" x14ac:dyDescent="0.25">
      <c r="A23" s="162">
        <v>17</v>
      </c>
      <c r="B23" s="158" t="str">
        <f>IF(Forfaitaires!B22="","",Forfaitaires!B22)</f>
        <v/>
      </c>
      <c r="C23" s="158" t="str">
        <f>IF(Forfaitaires!C22="","",Forfaitaires!C22)</f>
        <v/>
      </c>
      <c r="D23" s="158" t="str">
        <f>IF(Forfaitaires!D22="","",Forfaitaires!D22)</f>
        <v/>
      </c>
      <c r="E23" s="158" t="str">
        <f>IF(Forfaitaires!E22="","",Forfaitaires!E22)</f>
        <v/>
      </c>
      <c r="F23" s="158" t="str">
        <f>IF(Forfaitaires!F22="","",Forfaitaires!F22)</f>
        <v/>
      </c>
      <c r="G23" s="158" t="str">
        <f>IF(Forfaitaires!G22="","",Forfaitaires!G22)</f>
        <v/>
      </c>
      <c r="H23" s="158" t="str">
        <f>IF(Forfaitaires!H22="","",Forfaitaires!H22)</f>
        <v/>
      </c>
      <c r="I23" s="158" t="str">
        <f>IF($G23="","",IF($C23=Listes!$B$32,IF('Instruction Forfaitaires'!$E23&lt;Listes!$B$53,('Instruction Forfaitaires'!$E23*(VLOOKUP('Instruction Forfaitaires'!$D23,Listes!$A$54:$E$60,2,FALSE))),IF('Instruction Forfaitaires'!$E23&gt;Listes!$E$53,('Instruction Forfaitaires'!$E23*(VLOOKUP('Instruction Forfaitaires'!$D23,Listes!$A$54:$E$60,5,FALSE))),('Instruction Forfaitaires'!$E23*(VLOOKUP('Instruction Forfaitaires'!$D23,Listes!$A$54:$E$60,3,FALSE))+(VLOOKUP('Instruction Forfaitaires'!$D23,Listes!$A$54:$E$60,4,FALSE)))))))</f>
        <v/>
      </c>
      <c r="J23" s="158" t="str">
        <f>IF($G23="","",IF($C23=Listes!$B$31,IF('Instruction Forfaitaires'!$E23&lt;Listes!$B$42,('Instruction Forfaitaires'!$E23*(VLOOKUP('Instruction Forfaitaires'!$D23,Listes!$A$43:$E$49,2,FALSE))),IF('Instruction Forfaitaires'!$E23&gt;Listes!$D$42,('Instruction Forfaitaires'!$E23*(VLOOKUP('Instruction Forfaitaires'!$D23,Listes!$A$43:$E$49,5,FALSE))),('Instruction Forfaitaires'!$E23*(VLOOKUP('Instruction Forfaitaires'!$D23,Listes!$A$43:$E$49,3,FALSE))+(VLOOKUP('Instruction Forfaitaires'!$D23,Listes!$A$43:$E$49,4,FALSE)))))))</f>
        <v/>
      </c>
      <c r="K23" s="238" t="str">
        <f>IF($G23="","",IF($C23=Listes!$B$34,Listes!$I$31,IF($C23=Listes!$B$35,(VLOOKUP('Instruction Forfaitaires'!$F23,Listes!$E$31:$F$36,2,FALSE)),IF($C23=Listes!$B$33,IF('Instruction Forfaitaires'!$E23&lt;Listes!$A$64,'Instruction Forfaitaires'!$E23*Listes!$A$65,IF('Instruction Forfaitaires'!$E23&gt;Listes!$D$64,'Instruction Forfaitaires'!$E23*Listes!$D$65,(('Instruction Forfaitaires'!$E23*Listes!$B$65)+Listes!$C$65)))))))</f>
        <v/>
      </c>
      <c r="L23" s="268" t="str">
        <f>IF(Forfaitaires!I22="","",Forfaitaires!I22)</f>
        <v/>
      </c>
      <c r="M23" s="268" t="str">
        <f>IF(Forfaitaires!J22="","",Forfaitaires!J22)</f>
        <v/>
      </c>
      <c r="N23" s="177" t="str">
        <f>IF(Forfaitaires!N22="","",Forfaitaires!N22)</f>
        <v/>
      </c>
      <c r="O23" s="267" t="str">
        <f t="shared" si="0"/>
        <v/>
      </c>
      <c r="P23" s="259" t="str">
        <f t="shared" si="1"/>
        <v/>
      </c>
      <c r="Q23" s="280" t="str">
        <f t="shared" si="2"/>
        <v/>
      </c>
      <c r="R23" s="264" t="str">
        <f t="shared" si="3"/>
        <v/>
      </c>
      <c r="S23" s="262" t="str">
        <f t="shared" si="4"/>
        <v/>
      </c>
      <c r="T23" s="119"/>
    </row>
    <row r="24" spans="1:20" ht="20.100000000000001" customHeight="1" x14ac:dyDescent="0.25">
      <c r="A24" s="162">
        <v>18</v>
      </c>
      <c r="B24" s="158" t="str">
        <f>IF(Forfaitaires!B23="","",Forfaitaires!B23)</f>
        <v/>
      </c>
      <c r="C24" s="158" t="str">
        <f>IF(Forfaitaires!C23="","",Forfaitaires!C23)</f>
        <v/>
      </c>
      <c r="D24" s="158" t="str">
        <f>IF(Forfaitaires!D23="","",Forfaitaires!D23)</f>
        <v/>
      </c>
      <c r="E24" s="158" t="str">
        <f>IF(Forfaitaires!E23="","",Forfaitaires!E23)</f>
        <v/>
      </c>
      <c r="F24" s="158" t="str">
        <f>IF(Forfaitaires!F23="","",Forfaitaires!F23)</f>
        <v/>
      </c>
      <c r="G24" s="158" t="str">
        <f>IF(Forfaitaires!G23="","",Forfaitaires!G23)</f>
        <v/>
      </c>
      <c r="H24" s="158" t="str">
        <f>IF(Forfaitaires!H23="","",Forfaitaires!H23)</f>
        <v/>
      </c>
      <c r="I24" s="158" t="str">
        <f>IF($G24="","",IF($C24=Listes!$B$32,IF('Instruction Forfaitaires'!$E24&lt;Listes!$B$53,('Instruction Forfaitaires'!$E24*(VLOOKUP('Instruction Forfaitaires'!$D24,Listes!$A$54:$E$60,2,FALSE))),IF('Instruction Forfaitaires'!$E24&gt;Listes!$E$53,('Instruction Forfaitaires'!$E24*(VLOOKUP('Instruction Forfaitaires'!$D24,Listes!$A$54:$E$60,5,FALSE))),('Instruction Forfaitaires'!$E24*(VLOOKUP('Instruction Forfaitaires'!$D24,Listes!$A$54:$E$60,3,FALSE))+(VLOOKUP('Instruction Forfaitaires'!$D24,Listes!$A$54:$E$60,4,FALSE)))))))</f>
        <v/>
      </c>
      <c r="J24" s="158" t="str">
        <f>IF($G24="","",IF($C24=Listes!$B$31,IF('Instruction Forfaitaires'!$E24&lt;Listes!$B$42,('Instruction Forfaitaires'!$E24*(VLOOKUP('Instruction Forfaitaires'!$D24,Listes!$A$43:$E$49,2,FALSE))),IF('Instruction Forfaitaires'!$E24&gt;Listes!$D$42,('Instruction Forfaitaires'!$E24*(VLOOKUP('Instruction Forfaitaires'!$D24,Listes!$A$43:$E$49,5,FALSE))),('Instruction Forfaitaires'!$E24*(VLOOKUP('Instruction Forfaitaires'!$D24,Listes!$A$43:$E$49,3,FALSE))+(VLOOKUP('Instruction Forfaitaires'!$D24,Listes!$A$43:$E$49,4,FALSE)))))))</f>
        <v/>
      </c>
      <c r="K24" s="238" t="str">
        <f>IF($G24="","",IF($C24=Listes!$B$34,Listes!$I$31,IF($C24=Listes!$B$35,(VLOOKUP('Instruction Forfaitaires'!$F24,Listes!$E$31:$F$36,2,FALSE)),IF($C24=Listes!$B$33,IF('Instruction Forfaitaires'!$E24&lt;Listes!$A$64,'Instruction Forfaitaires'!$E24*Listes!$A$65,IF('Instruction Forfaitaires'!$E24&gt;Listes!$D$64,'Instruction Forfaitaires'!$E24*Listes!$D$65,(('Instruction Forfaitaires'!$E24*Listes!$B$65)+Listes!$C$65)))))))</f>
        <v/>
      </c>
      <c r="L24" s="268" t="str">
        <f>IF(Forfaitaires!I23="","",Forfaitaires!I23)</f>
        <v/>
      </c>
      <c r="M24" s="268" t="str">
        <f>IF(Forfaitaires!J23="","",Forfaitaires!J23)</f>
        <v/>
      </c>
      <c r="N24" s="177" t="str">
        <f>IF(Forfaitaires!N23="","",Forfaitaires!N23)</f>
        <v/>
      </c>
      <c r="O24" s="267" t="str">
        <f t="shared" si="0"/>
        <v/>
      </c>
      <c r="P24" s="259" t="str">
        <f t="shared" si="1"/>
        <v/>
      </c>
      <c r="Q24" s="280" t="str">
        <f t="shared" si="2"/>
        <v/>
      </c>
      <c r="R24" s="264" t="str">
        <f t="shared" si="3"/>
        <v/>
      </c>
      <c r="S24" s="262" t="str">
        <f t="shared" si="4"/>
        <v/>
      </c>
      <c r="T24" s="119"/>
    </row>
    <row r="25" spans="1:20" ht="20.100000000000001" customHeight="1" x14ac:dyDescent="0.25">
      <c r="A25" s="162">
        <v>19</v>
      </c>
      <c r="B25" s="158" t="str">
        <f>IF(Forfaitaires!B24="","",Forfaitaires!B24)</f>
        <v/>
      </c>
      <c r="C25" s="158" t="str">
        <f>IF(Forfaitaires!C24="","",Forfaitaires!C24)</f>
        <v/>
      </c>
      <c r="D25" s="158" t="str">
        <f>IF(Forfaitaires!D24="","",Forfaitaires!D24)</f>
        <v/>
      </c>
      <c r="E25" s="158" t="str">
        <f>IF(Forfaitaires!E24="","",Forfaitaires!E24)</f>
        <v/>
      </c>
      <c r="F25" s="158" t="str">
        <f>IF(Forfaitaires!F24="","",Forfaitaires!F24)</f>
        <v/>
      </c>
      <c r="G25" s="158" t="str">
        <f>IF(Forfaitaires!G24="","",Forfaitaires!G24)</f>
        <v/>
      </c>
      <c r="H25" s="158" t="str">
        <f>IF(Forfaitaires!H24="","",Forfaitaires!H24)</f>
        <v/>
      </c>
      <c r="I25" s="158" t="str">
        <f>IF($G25="","",IF($C25=Listes!$B$32,IF('Instruction Forfaitaires'!$E25&lt;Listes!$B$53,('Instruction Forfaitaires'!$E25*(VLOOKUP('Instruction Forfaitaires'!$D25,Listes!$A$54:$E$60,2,FALSE))),IF('Instruction Forfaitaires'!$E25&gt;Listes!$E$53,('Instruction Forfaitaires'!$E25*(VLOOKUP('Instruction Forfaitaires'!$D25,Listes!$A$54:$E$60,5,FALSE))),('Instruction Forfaitaires'!$E25*(VLOOKUP('Instruction Forfaitaires'!$D25,Listes!$A$54:$E$60,3,FALSE))+(VLOOKUP('Instruction Forfaitaires'!$D25,Listes!$A$54:$E$60,4,FALSE)))))))</f>
        <v/>
      </c>
      <c r="J25" s="158" t="str">
        <f>IF($G25="","",IF($C25=Listes!$B$31,IF('Instruction Forfaitaires'!$E25&lt;Listes!$B$42,('Instruction Forfaitaires'!$E25*(VLOOKUP('Instruction Forfaitaires'!$D25,Listes!$A$43:$E$49,2,FALSE))),IF('Instruction Forfaitaires'!$E25&gt;Listes!$D$42,('Instruction Forfaitaires'!$E25*(VLOOKUP('Instruction Forfaitaires'!$D25,Listes!$A$43:$E$49,5,FALSE))),('Instruction Forfaitaires'!$E25*(VLOOKUP('Instruction Forfaitaires'!$D25,Listes!$A$43:$E$49,3,FALSE))+(VLOOKUP('Instruction Forfaitaires'!$D25,Listes!$A$43:$E$49,4,FALSE)))))))</f>
        <v/>
      </c>
      <c r="K25" s="238" t="str">
        <f>IF($G25="","",IF($C25=Listes!$B$34,Listes!$I$31,IF($C25=Listes!$B$35,(VLOOKUP('Instruction Forfaitaires'!$F25,Listes!$E$31:$F$36,2,FALSE)),IF($C25=Listes!$B$33,IF('Instruction Forfaitaires'!$E25&lt;Listes!$A$64,'Instruction Forfaitaires'!$E25*Listes!$A$65,IF('Instruction Forfaitaires'!$E25&gt;Listes!$D$64,'Instruction Forfaitaires'!$E25*Listes!$D$65,(('Instruction Forfaitaires'!$E25*Listes!$B$65)+Listes!$C$65)))))))</f>
        <v/>
      </c>
      <c r="L25" s="268" t="str">
        <f>IF(Forfaitaires!I24="","",Forfaitaires!I24)</f>
        <v/>
      </c>
      <c r="M25" s="268" t="str">
        <f>IF(Forfaitaires!J24="","",Forfaitaires!J24)</f>
        <v/>
      </c>
      <c r="N25" s="177" t="str">
        <f>IF(Forfaitaires!N24="","",Forfaitaires!N24)</f>
        <v/>
      </c>
      <c r="O25" s="267" t="str">
        <f t="shared" si="0"/>
        <v/>
      </c>
      <c r="P25" s="259" t="str">
        <f t="shared" si="1"/>
        <v/>
      </c>
      <c r="Q25" s="280" t="str">
        <f t="shared" si="2"/>
        <v/>
      </c>
      <c r="R25" s="264" t="str">
        <f t="shared" si="3"/>
        <v/>
      </c>
      <c r="S25" s="262" t="str">
        <f t="shared" si="4"/>
        <v/>
      </c>
      <c r="T25" s="119"/>
    </row>
    <row r="26" spans="1:20" ht="20.100000000000001" customHeight="1" x14ac:dyDescent="0.25">
      <c r="A26" s="162">
        <v>20</v>
      </c>
      <c r="B26" s="158" t="str">
        <f>IF(Forfaitaires!B25="","",Forfaitaires!B25)</f>
        <v/>
      </c>
      <c r="C26" s="158" t="str">
        <f>IF(Forfaitaires!C25="","",Forfaitaires!C25)</f>
        <v/>
      </c>
      <c r="D26" s="158" t="str">
        <f>IF(Forfaitaires!D25="","",Forfaitaires!D25)</f>
        <v/>
      </c>
      <c r="E26" s="158" t="str">
        <f>IF(Forfaitaires!E25="","",Forfaitaires!E25)</f>
        <v/>
      </c>
      <c r="F26" s="158" t="str">
        <f>IF(Forfaitaires!F25="","",Forfaitaires!F25)</f>
        <v/>
      </c>
      <c r="G26" s="158" t="str">
        <f>IF(Forfaitaires!G25="","",Forfaitaires!G25)</f>
        <v/>
      </c>
      <c r="H26" s="158" t="str">
        <f>IF(Forfaitaires!H25="","",Forfaitaires!H25)</f>
        <v/>
      </c>
      <c r="I26" s="158" t="str">
        <f>IF($G26="","",IF($C26=Listes!$B$32,IF('Instruction Forfaitaires'!$E26&lt;Listes!$B$53,('Instruction Forfaitaires'!$E26*(VLOOKUP('Instruction Forfaitaires'!$D26,Listes!$A$54:$E$60,2,FALSE))),IF('Instruction Forfaitaires'!$E26&gt;Listes!$E$53,('Instruction Forfaitaires'!$E26*(VLOOKUP('Instruction Forfaitaires'!$D26,Listes!$A$54:$E$60,5,FALSE))),('Instruction Forfaitaires'!$E26*(VLOOKUP('Instruction Forfaitaires'!$D26,Listes!$A$54:$E$60,3,FALSE))+(VLOOKUP('Instruction Forfaitaires'!$D26,Listes!$A$54:$E$60,4,FALSE)))))))</f>
        <v/>
      </c>
      <c r="J26" s="158" t="str">
        <f>IF($G26="","",IF($C26=Listes!$B$31,IF('Instruction Forfaitaires'!$E26&lt;Listes!$B$42,('Instruction Forfaitaires'!$E26*(VLOOKUP('Instruction Forfaitaires'!$D26,Listes!$A$43:$E$49,2,FALSE))),IF('Instruction Forfaitaires'!$E26&gt;Listes!$D$42,('Instruction Forfaitaires'!$E26*(VLOOKUP('Instruction Forfaitaires'!$D26,Listes!$A$43:$E$49,5,FALSE))),('Instruction Forfaitaires'!$E26*(VLOOKUP('Instruction Forfaitaires'!$D26,Listes!$A$43:$E$49,3,FALSE))+(VLOOKUP('Instruction Forfaitaires'!$D26,Listes!$A$43:$E$49,4,FALSE)))))))</f>
        <v/>
      </c>
      <c r="K26" s="238" t="str">
        <f>IF($G26="","",IF($C26=Listes!$B$34,Listes!$I$31,IF($C26=Listes!$B$35,(VLOOKUP('Instruction Forfaitaires'!$F26,Listes!$E$31:$F$36,2,FALSE)),IF($C26=Listes!$B$33,IF('Instruction Forfaitaires'!$E26&lt;Listes!$A$64,'Instruction Forfaitaires'!$E26*Listes!$A$65,IF('Instruction Forfaitaires'!$E26&gt;Listes!$D$64,'Instruction Forfaitaires'!$E26*Listes!$D$65,(('Instruction Forfaitaires'!$E26*Listes!$B$65)+Listes!$C$65)))))))</f>
        <v/>
      </c>
      <c r="L26" s="268" t="str">
        <f>IF(Forfaitaires!I25="","",Forfaitaires!I25)</f>
        <v/>
      </c>
      <c r="M26" s="268" t="str">
        <f>IF(Forfaitaires!J25="","",Forfaitaires!J25)</f>
        <v/>
      </c>
      <c r="N26" s="177" t="str">
        <f>IF(Forfaitaires!N25="","",Forfaitaires!N25)</f>
        <v/>
      </c>
      <c r="O26" s="267" t="str">
        <f t="shared" si="0"/>
        <v/>
      </c>
      <c r="P26" s="259" t="str">
        <f t="shared" si="1"/>
        <v/>
      </c>
      <c r="Q26" s="280" t="str">
        <f t="shared" si="2"/>
        <v/>
      </c>
      <c r="R26" s="264" t="str">
        <f t="shared" si="3"/>
        <v/>
      </c>
      <c r="S26" s="262" t="str">
        <f t="shared" si="4"/>
        <v/>
      </c>
      <c r="T26" s="119"/>
    </row>
    <row r="27" spans="1:20" ht="20.100000000000001" customHeight="1" x14ac:dyDescent="0.25">
      <c r="A27" s="162">
        <v>21</v>
      </c>
      <c r="B27" s="158" t="str">
        <f>IF(Forfaitaires!B26="","",Forfaitaires!B26)</f>
        <v/>
      </c>
      <c r="C27" s="158" t="str">
        <f>IF(Forfaitaires!C26="","",Forfaitaires!C26)</f>
        <v/>
      </c>
      <c r="D27" s="158" t="str">
        <f>IF(Forfaitaires!D26="","",Forfaitaires!D26)</f>
        <v/>
      </c>
      <c r="E27" s="158" t="str">
        <f>IF(Forfaitaires!E26="","",Forfaitaires!E26)</f>
        <v/>
      </c>
      <c r="F27" s="158" t="str">
        <f>IF(Forfaitaires!F26="","",Forfaitaires!F26)</f>
        <v/>
      </c>
      <c r="G27" s="158" t="str">
        <f>IF(Forfaitaires!G26="","",Forfaitaires!G26)</f>
        <v/>
      </c>
      <c r="H27" s="158" t="str">
        <f>IF(Forfaitaires!H26="","",Forfaitaires!H26)</f>
        <v/>
      </c>
      <c r="I27" s="158" t="str">
        <f>IF($G27="","",IF($C27=Listes!$B$32,IF('Instruction Forfaitaires'!$E27&lt;Listes!$B$53,('Instruction Forfaitaires'!$E27*(VLOOKUP('Instruction Forfaitaires'!$D27,Listes!$A$54:$E$60,2,FALSE))),IF('Instruction Forfaitaires'!$E27&gt;Listes!$E$53,('Instruction Forfaitaires'!$E27*(VLOOKUP('Instruction Forfaitaires'!$D27,Listes!$A$54:$E$60,5,FALSE))),('Instruction Forfaitaires'!$E27*(VLOOKUP('Instruction Forfaitaires'!$D27,Listes!$A$54:$E$60,3,FALSE))+(VLOOKUP('Instruction Forfaitaires'!$D27,Listes!$A$54:$E$60,4,FALSE)))))))</f>
        <v/>
      </c>
      <c r="J27" s="158" t="str">
        <f>IF($G27="","",IF($C27=Listes!$B$31,IF('Instruction Forfaitaires'!$E27&lt;Listes!$B$42,('Instruction Forfaitaires'!$E27*(VLOOKUP('Instruction Forfaitaires'!$D27,Listes!$A$43:$E$49,2,FALSE))),IF('Instruction Forfaitaires'!$E27&gt;Listes!$D$42,('Instruction Forfaitaires'!$E27*(VLOOKUP('Instruction Forfaitaires'!$D27,Listes!$A$43:$E$49,5,FALSE))),('Instruction Forfaitaires'!$E27*(VLOOKUP('Instruction Forfaitaires'!$D27,Listes!$A$43:$E$49,3,FALSE))+(VLOOKUP('Instruction Forfaitaires'!$D27,Listes!$A$43:$E$49,4,FALSE)))))))</f>
        <v/>
      </c>
      <c r="K27" s="238" t="str">
        <f>IF($G27="","",IF($C27=Listes!$B$34,Listes!$I$31,IF($C27=Listes!$B$35,(VLOOKUP('Instruction Forfaitaires'!$F27,Listes!$E$31:$F$36,2,FALSE)),IF($C27=Listes!$B$33,IF('Instruction Forfaitaires'!$E27&lt;Listes!$A$64,'Instruction Forfaitaires'!$E27*Listes!$A$65,IF('Instruction Forfaitaires'!$E27&gt;Listes!$D$64,'Instruction Forfaitaires'!$E27*Listes!$D$65,(('Instruction Forfaitaires'!$E27*Listes!$B$65)+Listes!$C$65)))))))</f>
        <v/>
      </c>
      <c r="L27" s="268" t="str">
        <f>IF(Forfaitaires!I26="","",Forfaitaires!I26)</f>
        <v/>
      </c>
      <c r="M27" s="268" t="str">
        <f>IF(Forfaitaires!J26="","",Forfaitaires!J26)</f>
        <v/>
      </c>
      <c r="N27" s="177" t="str">
        <f>IF(Forfaitaires!N26="","",Forfaitaires!N26)</f>
        <v/>
      </c>
      <c r="O27" s="267" t="str">
        <f t="shared" si="0"/>
        <v/>
      </c>
      <c r="P27" s="259" t="str">
        <f t="shared" si="1"/>
        <v/>
      </c>
      <c r="Q27" s="280" t="str">
        <f t="shared" si="2"/>
        <v/>
      </c>
      <c r="R27" s="264" t="str">
        <f t="shared" si="3"/>
        <v/>
      </c>
      <c r="S27" s="262" t="str">
        <f t="shared" si="4"/>
        <v/>
      </c>
      <c r="T27" s="119"/>
    </row>
    <row r="28" spans="1:20" ht="20.100000000000001" customHeight="1" x14ac:dyDescent="0.25">
      <c r="A28" s="162">
        <v>22</v>
      </c>
      <c r="B28" s="158" t="str">
        <f>IF(Forfaitaires!B27="","",Forfaitaires!B27)</f>
        <v/>
      </c>
      <c r="C28" s="158" t="str">
        <f>IF(Forfaitaires!C27="","",Forfaitaires!C27)</f>
        <v/>
      </c>
      <c r="D28" s="158" t="str">
        <f>IF(Forfaitaires!D27="","",Forfaitaires!D27)</f>
        <v/>
      </c>
      <c r="E28" s="158" t="str">
        <f>IF(Forfaitaires!E27="","",Forfaitaires!E27)</f>
        <v/>
      </c>
      <c r="F28" s="158" t="str">
        <f>IF(Forfaitaires!F27="","",Forfaitaires!F27)</f>
        <v/>
      </c>
      <c r="G28" s="158" t="str">
        <f>IF(Forfaitaires!G27="","",Forfaitaires!G27)</f>
        <v/>
      </c>
      <c r="H28" s="158" t="str">
        <f>IF(Forfaitaires!H27="","",Forfaitaires!H27)</f>
        <v/>
      </c>
      <c r="I28" s="158" t="str">
        <f>IF($G28="","",IF($C28=Listes!$B$32,IF('Instruction Forfaitaires'!$E28&lt;Listes!$B$53,('Instruction Forfaitaires'!$E28*(VLOOKUP('Instruction Forfaitaires'!$D28,Listes!$A$54:$E$60,2,FALSE))),IF('Instruction Forfaitaires'!$E28&gt;Listes!$E$53,('Instruction Forfaitaires'!$E28*(VLOOKUP('Instruction Forfaitaires'!$D28,Listes!$A$54:$E$60,5,FALSE))),('Instruction Forfaitaires'!$E28*(VLOOKUP('Instruction Forfaitaires'!$D28,Listes!$A$54:$E$60,3,FALSE))+(VLOOKUP('Instruction Forfaitaires'!$D28,Listes!$A$54:$E$60,4,FALSE)))))))</f>
        <v/>
      </c>
      <c r="J28" s="158" t="str">
        <f>IF($G28="","",IF($C28=Listes!$B$31,IF('Instruction Forfaitaires'!$E28&lt;Listes!$B$42,('Instruction Forfaitaires'!$E28*(VLOOKUP('Instruction Forfaitaires'!$D28,Listes!$A$43:$E$49,2,FALSE))),IF('Instruction Forfaitaires'!$E28&gt;Listes!$D$42,('Instruction Forfaitaires'!$E28*(VLOOKUP('Instruction Forfaitaires'!$D28,Listes!$A$43:$E$49,5,FALSE))),('Instruction Forfaitaires'!$E28*(VLOOKUP('Instruction Forfaitaires'!$D28,Listes!$A$43:$E$49,3,FALSE))+(VLOOKUP('Instruction Forfaitaires'!$D28,Listes!$A$43:$E$49,4,FALSE)))))))</f>
        <v/>
      </c>
      <c r="K28" s="238" t="str">
        <f>IF($G28="","",IF($C28=Listes!$B$34,Listes!$I$31,IF($C28=Listes!$B$35,(VLOOKUP('Instruction Forfaitaires'!$F28,Listes!$E$31:$F$36,2,FALSE)),IF($C28=Listes!$B$33,IF('Instruction Forfaitaires'!$E28&lt;Listes!$A$64,'Instruction Forfaitaires'!$E28*Listes!$A$65,IF('Instruction Forfaitaires'!$E28&gt;Listes!$D$64,'Instruction Forfaitaires'!$E28*Listes!$D$65,(('Instruction Forfaitaires'!$E28*Listes!$B$65)+Listes!$C$65)))))))</f>
        <v/>
      </c>
      <c r="L28" s="268" t="str">
        <f>IF(Forfaitaires!I27="","",Forfaitaires!I27)</f>
        <v/>
      </c>
      <c r="M28" s="268" t="str">
        <f>IF(Forfaitaires!J27="","",Forfaitaires!J27)</f>
        <v/>
      </c>
      <c r="N28" s="177" t="str">
        <f>IF(Forfaitaires!N27="","",Forfaitaires!N27)</f>
        <v/>
      </c>
      <c r="O28" s="267" t="str">
        <f t="shared" si="0"/>
        <v/>
      </c>
      <c r="P28" s="259" t="str">
        <f t="shared" si="1"/>
        <v/>
      </c>
      <c r="Q28" s="280" t="str">
        <f t="shared" si="2"/>
        <v/>
      </c>
      <c r="R28" s="264" t="str">
        <f t="shared" si="3"/>
        <v/>
      </c>
      <c r="S28" s="262" t="str">
        <f t="shared" si="4"/>
        <v/>
      </c>
      <c r="T28" s="119"/>
    </row>
    <row r="29" spans="1:20" ht="20.100000000000001" customHeight="1" x14ac:dyDescent="0.25">
      <c r="A29" s="162">
        <v>23</v>
      </c>
      <c r="B29" s="158" t="str">
        <f>IF(Forfaitaires!B28="","",Forfaitaires!B28)</f>
        <v/>
      </c>
      <c r="C29" s="158" t="str">
        <f>IF(Forfaitaires!C28="","",Forfaitaires!C28)</f>
        <v/>
      </c>
      <c r="D29" s="158" t="str">
        <f>IF(Forfaitaires!D28="","",Forfaitaires!D28)</f>
        <v/>
      </c>
      <c r="E29" s="158" t="str">
        <f>IF(Forfaitaires!E28="","",Forfaitaires!E28)</f>
        <v/>
      </c>
      <c r="F29" s="158" t="str">
        <f>IF(Forfaitaires!F28="","",Forfaitaires!F28)</f>
        <v/>
      </c>
      <c r="G29" s="158" t="str">
        <f>IF(Forfaitaires!G28="","",Forfaitaires!G28)</f>
        <v/>
      </c>
      <c r="H29" s="158" t="str">
        <f>IF(Forfaitaires!H28="","",Forfaitaires!H28)</f>
        <v/>
      </c>
      <c r="I29" s="158" t="str">
        <f>IF($G29="","",IF($C29=Listes!$B$32,IF('Instruction Forfaitaires'!$E29&lt;Listes!$B$53,('Instruction Forfaitaires'!$E29*(VLOOKUP('Instruction Forfaitaires'!$D29,Listes!$A$54:$E$60,2,FALSE))),IF('Instruction Forfaitaires'!$E29&gt;Listes!$E$53,('Instruction Forfaitaires'!$E29*(VLOOKUP('Instruction Forfaitaires'!$D29,Listes!$A$54:$E$60,5,FALSE))),('Instruction Forfaitaires'!$E29*(VLOOKUP('Instruction Forfaitaires'!$D29,Listes!$A$54:$E$60,3,FALSE))+(VLOOKUP('Instruction Forfaitaires'!$D29,Listes!$A$54:$E$60,4,FALSE)))))))</f>
        <v/>
      </c>
      <c r="J29" s="158" t="str">
        <f>IF($G29="","",IF($C29=Listes!$B$31,IF('Instruction Forfaitaires'!$E29&lt;Listes!$B$42,('Instruction Forfaitaires'!$E29*(VLOOKUP('Instruction Forfaitaires'!$D29,Listes!$A$43:$E$49,2,FALSE))),IF('Instruction Forfaitaires'!$E29&gt;Listes!$D$42,('Instruction Forfaitaires'!$E29*(VLOOKUP('Instruction Forfaitaires'!$D29,Listes!$A$43:$E$49,5,FALSE))),('Instruction Forfaitaires'!$E29*(VLOOKUP('Instruction Forfaitaires'!$D29,Listes!$A$43:$E$49,3,FALSE))+(VLOOKUP('Instruction Forfaitaires'!$D29,Listes!$A$43:$E$49,4,FALSE)))))))</f>
        <v/>
      </c>
      <c r="K29" s="238" t="str">
        <f>IF($G29="","",IF($C29=Listes!$B$34,Listes!$I$31,IF($C29=Listes!$B$35,(VLOOKUP('Instruction Forfaitaires'!$F29,Listes!$E$31:$F$36,2,FALSE)),IF($C29=Listes!$B$33,IF('Instruction Forfaitaires'!$E29&lt;Listes!$A$64,'Instruction Forfaitaires'!$E29*Listes!$A$65,IF('Instruction Forfaitaires'!$E29&gt;Listes!$D$64,'Instruction Forfaitaires'!$E29*Listes!$D$65,(('Instruction Forfaitaires'!$E29*Listes!$B$65)+Listes!$C$65)))))))</f>
        <v/>
      </c>
      <c r="L29" s="268" t="str">
        <f>IF(Forfaitaires!I28="","",Forfaitaires!I28)</f>
        <v/>
      </c>
      <c r="M29" s="268" t="str">
        <f>IF(Forfaitaires!J28="","",Forfaitaires!J28)</f>
        <v/>
      </c>
      <c r="N29" s="177" t="str">
        <f>IF(Forfaitaires!N28="","",Forfaitaires!N28)</f>
        <v/>
      </c>
      <c r="O29" s="267" t="str">
        <f t="shared" si="0"/>
        <v/>
      </c>
      <c r="P29" s="259" t="str">
        <f t="shared" si="1"/>
        <v/>
      </c>
      <c r="Q29" s="280" t="str">
        <f t="shared" si="2"/>
        <v/>
      </c>
      <c r="R29" s="264" t="str">
        <f t="shared" si="3"/>
        <v/>
      </c>
      <c r="S29" s="262" t="str">
        <f t="shared" si="4"/>
        <v/>
      </c>
      <c r="T29" s="119"/>
    </row>
    <row r="30" spans="1:20" ht="20.100000000000001" customHeight="1" x14ac:dyDescent="0.25">
      <c r="A30" s="162">
        <v>24</v>
      </c>
      <c r="B30" s="158" t="str">
        <f>IF(Forfaitaires!B29="","",Forfaitaires!B29)</f>
        <v/>
      </c>
      <c r="C30" s="158" t="str">
        <f>IF(Forfaitaires!C29="","",Forfaitaires!C29)</f>
        <v/>
      </c>
      <c r="D30" s="158" t="str">
        <f>IF(Forfaitaires!D29="","",Forfaitaires!D29)</f>
        <v/>
      </c>
      <c r="E30" s="158" t="str">
        <f>IF(Forfaitaires!E29="","",Forfaitaires!E29)</f>
        <v/>
      </c>
      <c r="F30" s="158" t="str">
        <f>IF(Forfaitaires!F29="","",Forfaitaires!F29)</f>
        <v/>
      </c>
      <c r="G30" s="158" t="str">
        <f>IF(Forfaitaires!G29="","",Forfaitaires!G29)</f>
        <v/>
      </c>
      <c r="H30" s="158" t="str">
        <f>IF(Forfaitaires!H29="","",Forfaitaires!H29)</f>
        <v/>
      </c>
      <c r="I30" s="158" t="str">
        <f>IF($G30="","",IF($C30=Listes!$B$32,IF('Instruction Forfaitaires'!$E30&lt;Listes!$B$53,('Instruction Forfaitaires'!$E30*(VLOOKUP('Instruction Forfaitaires'!$D30,Listes!$A$54:$E$60,2,FALSE))),IF('Instruction Forfaitaires'!$E30&gt;Listes!$E$53,('Instruction Forfaitaires'!$E30*(VLOOKUP('Instruction Forfaitaires'!$D30,Listes!$A$54:$E$60,5,FALSE))),('Instruction Forfaitaires'!$E30*(VLOOKUP('Instruction Forfaitaires'!$D30,Listes!$A$54:$E$60,3,FALSE))+(VLOOKUP('Instruction Forfaitaires'!$D30,Listes!$A$54:$E$60,4,FALSE)))))))</f>
        <v/>
      </c>
      <c r="J30" s="158" t="str">
        <f>IF($G30="","",IF($C30=Listes!$B$31,IF('Instruction Forfaitaires'!$E30&lt;Listes!$B$42,('Instruction Forfaitaires'!$E30*(VLOOKUP('Instruction Forfaitaires'!$D30,Listes!$A$43:$E$49,2,FALSE))),IF('Instruction Forfaitaires'!$E30&gt;Listes!$D$42,('Instruction Forfaitaires'!$E30*(VLOOKUP('Instruction Forfaitaires'!$D30,Listes!$A$43:$E$49,5,FALSE))),('Instruction Forfaitaires'!$E30*(VLOOKUP('Instruction Forfaitaires'!$D30,Listes!$A$43:$E$49,3,FALSE))+(VLOOKUP('Instruction Forfaitaires'!$D30,Listes!$A$43:$E$49,4,FALSE)))))))</f>
        <v/>
      </c>
      <c r="K30" s="238" t="str">
        <f>IF($G30="","",IF($C30=Listes!$B$34,Listes!$I$31,IF($C30=Listes!$B$35,(VLOOKUP('Instruction Forfaitaires'!$F30,Listes!$E$31:$F$36,2,FALSE)),IF($C30=Listes!$B$33,IF('Instruction Forfaitaires'!$E30&lt;Listes!$A$64,'Instruction Forfaitaires'!$E30*Listes!$A$65,IF('Instruction Forfaitaires'!$E30&gt;Listes!$D$64,'Instruction Forfaitaires'!$E30*Listes!$D$65,(('Instruction Forfaitaires'!$E30*Listes!$B$65)+Listes!$C$65)))))))</f>
        <v/>
      </c>
      <c r="L30" s="268" t="str">
        <f>IF(Forfaitaires!I29="","",Forfaitaires!I29)</f>
        <v/>
      </c>
      <c r="M30" s="268" t="str">
        <f>IF(Forfaitaires!J29="","",Forfaitaires!J29)</f>
        <v/>
      </c>
      <c r="N30" s="177" t="str">
        <f>IF(Forfaitaires!N29="","",Forfaitaires!N29)</f>
        <v/>
      </c>
      <c r="O30" s="267" t="str">
        <f t="shared" si="0"/>
        <v/>
      </c>
      <c r="P30" s="259" t="str">
        <f t="shared" si="1"/>
        <v/>
      </c>
      <c r="Q30" s="280" t="str">
        <f t="shared" si="2"/>
        <v/>
      </c>
      <c r="R30" s="264" t="str">
        <f t="shared" si="3"/>
        <v/>
      </c>
      <c r="S30" s="262" t="str">
        <f t="shared" si="4"/>
        <v/>
      </c>
      <c r="T30" s="119"/>
    </row>
    <row r="31" spans="1:20" ht="20.100000000000001" customHeight="1" x14ac:dyDescent="0.25">
      <c r="A31" s="162">
        <v>25</v>
      </c>
      <c r="B31" s="158" t="str">
        <f>IF(Forfaitaires!B30="","",Forfaitaires!B30)</f>
        <v/>
      </c>
      <c r="C31" s="158" t="str">
        <f>IF(Forfaitaires!C30="","",Forfaitaires!C30)</f>
        <v/>
      </c>
      <c r="D31" s="158" t="str">
        <f>IF(Forfaitaires!D30="","",Forfaitaires!D30)</f>
        <v/>
      </c>
      <c r="E31" s="158" t="str">
        <f>IF(Forfaitaires!E30="","",Forfaitaires!E30)</f>
        <v/>
      </c>
      <c r="F31" s="158" t="str">
        <f>IF(Forfaitaires!F30="","",Forfaitaires!F30)</f>
        <v/>
      </c>
      <c r="G31" s="158" t="str">
        <f>IF(Forfaitaires!G30="","",Forfaitaires!G30)</f>
        <v/>
      </c>
      <c r="H31" s="158" t="str">
        <f>IF(Forfaitaires!H30="","",Forfaitaires!H30)</f>
        <v/>
      </c>
      <c r="I31" s="158" t="str">
        <f>IF($G31="","",IF($C31=Listes!$B$32,IF('Instruction Forfaitaires'!$E31&lt;Listes!$B$53,('Instruction Forfaitaires'!$E31*(VLOOKUP('Instruction Forfaitaires'!$D31,Listes!$A$54:$E$60,2,FALSE))),IF('Instruction Forfaitaires'!$E31&gt;Listes!$E$53,('Instruction Forfaitaires'!$E31*(VLOOKUP('Instruction Forfaitaires'!$D31,Listes!$A$54:$E$60,5,FALSE))),('Instruction Forfaitaires'!$E31*(VLOOKUP('Instruction Forfaitaires'!$D31,Listes!$A$54:$E$60,3,FALSE))+(VLOOKUP('Instruction Forfaitaires'!$D31,Listes!$A$54:$E$60,4,FALSE)))))))</f>
        <v/>
      </c>
      <c r="J31" s="158" t="str">
        <f>IF($G31="","",IF($C31=Listes!$B$31,IF('Instruction Forfaitaires'!$E31&lt;Listes!$B$42,('Instruction Forfaitaires'!$E31*(VLOOKUP('Instruction Forfaitaires'!$D31,Listes!$A$43:$E$49,2,FALSE))),IF('Instruction Forfaitaires'!$E31&gt;Listes!$D$42,('Instruction Forfaitaires'!$E31*(VLOOKUP('Instruction Forfaitaires'!$D31,Listes!$A$43:$E$49,5,FALSE))),('Instruction Forfaitaires'!$E31*(VLOOKUP('Instruction Forfaitaires'!$D31,Listes!$A$43:$E$49,3,FALSE))+(VLOOKUP('Instruction Forfaitaires'!$D31,Listes!$A$43:$E$49,4,FALSE)))))))</f>
        <v/>
      </c>
      <c r="K31" s="238" t="str">
        <f>IF($G31="","",IF($C31=Listes!$B$34,Listes!$I$31,IF($C31=Listes!$B$35,(VLOOKUP('Instruction Forfaitaires'!$F31,Listes!$E$31:$F$36,2,FALSE)),IF($C31=Listes!$B$33,IF('Instruction Forfaitaires'!$E31&lt;Listes!$A$64,'Instruction Forfaitaires'!$E31*Listes!$A$65,IF('Instruction Forfaitaires'!$E31&gt;Listes!$D$64,'Instruction Forfaitaires'!$E31*Listes!$D$65,(('Instruction Forfaitaires'!$E31*Listes!$B$65)+Listes!$C$65)))))))</f>
        <v/>
      </c>
      <c r="L31" s="268" t="str">
        <f>IF(Forfaitaires!I30="","",Forfaitaires!I30)</f>
        <v/>
      </c>
      <c r="M31" s="268" t="str">
        <f>IF(Forfaitaires!J30="","",Forfaitaires!J30)</f>
        <v/>
      </c>
      <c r="N31" s="177" t="str">
        <f>IF(Forfaitaires!N30="","",Forfaitaires!N30)</f>
        <v/>
      </c>
      <c r="O31" s="267" t="str">
        <f t="shared" si="0"/>
        <v/>
      </c>
      <c r="P31" s="259" t="str">
        <f t="shared" si="1"/>
        <v/>
      </c>
      <c r="Q31" s="280" t="str">
        <f t="shared" si="2"/>
        <v/>
      </c>
      <c r="R31" s="264" t="str">
        <f t="shared" si="3"/>
        <v/>
      </c>
      <c r="S31" s="262" t="str">
        <f t="shared" si="4"/>
        <v/>
      </c>
      <c r="T31" s="119"/>
    </row>
    <row r="32" spans="1:20" ht="20.100000000000001" customHeight="1" x14ac:dyDescent="0.25">
      <c r="A32" s="162">
        <v>26</v>
      </c>
      <c r="B32" s="158" t="str">
        <f>IF(Forfaitaires!B31="","",Forfaitaires!B31)</f>
        <v/>
      </c>
      <c r="C32" s="158" t="str">
        <f>IF(Forfaitaires!C31="","",Forfaitaires!C31)</f>
        <v/>
      </c>
      <c r="D32" s="158" t="str">
        <f>IF(Forfaitaires!D31="","",Forfaitaires!D31)</f>
        <v/>
      </c>
      <c r="E32" s="158" t="str">
        <f>IF(Forfaitaires!E31="","",Forfaitaires!E31)</f>
        <v/>
      </c>
      <c r="F32" s="158" t="str">
        <f>IF(Forfaitaires!F31="","",Forfaitaires!F31)</f>
        <v/>
      </c>
      <c r="G32" s="158" t="str">
        <f>IF(Forfaitaires!G31="","",Forfaitaires!G31)</f>
        <v/>
      </c>
      <c r="H32" s="158" t="str">
        <f>IF(Forfaitaires!H31="","",Forfaitaires!H31)</f>
        <v/>
      </c>
      <c r="I32" s="158" t="str">
        <f>IF($G32="","",IF($C32=Listes!$B$32,IF('Instruction Forfaitaires'!$E32&lt;Listes!$B$53,('Instruction Forfaitaires'!$E32*(VLOOKUP('Instruction Forfaitaires'!$D32,Listes!$A$54:$E$60,2,FALSE))),IF('Instruction Forfaitaires'!$E32&gt;Listes!$E$53,('Instruction Forfaitaires'!$E32*(VLOOKUP('Instruction Forfaitaires'!$D32,Listes!$A$54:$E$60,5,FALSE))),('Instruction Forfaitaires'!$E32*(VLOOKUP('Instruction Forfaitaires'!$D32,Listes!$A$54:$E$60,3,FALSE))+(VLOOKUP('Instruction Forfaitaires'!$D32,Listes!$A$54:$E$60,4,FALSE)))))))</f>
        <v/>
      </c>
      <c r="J32" s="158" t="str">
        <f>IF($G32="","",IF($C32=Listes!$B$31,IF('Instruction Forfaitaires'!$E32&lt;Listes!$B$42,('Instruction Forfaitaires'!$E32*(VLOOKUP('Instruction Forfaitaires'!$D32,Listes!$A$43:$E$49,2,FALSE))),IF('Instruction Forfaitaires'!$E32&gt;Listes!$D$42,('Instruction Forfaitaires'!$E32*(VLOOKUP('Instruction Forfaitaires'!$D32,Listes!$A$43:$E$49,5,FALSE))),('Instruction Forfaitaires'!$E32*(VLOOKUP('Instruction Forfaitaires'!$D32,Listes!$A$43:$E$49,3,FALSE))+(VLOOKUP('Instruction Forfaitaires'!$D32,Listes!$A$43:$E$49,4,FALSE)))))))</f>
        <v/>
      </c>
      <c r="K32" s="238" t="str">
        <f>IF($G32="","",IF($C32=Listes!$B$34,Listes!$I$31,IF($C32=Listes!$B$35,(VLOOKUP('Instruction Forfaitaires'!$F32,Listes!$E$31:$F$36,2,FALSE)),IF($C32=Listes!$B$33,IF('Instruction Forfaitaires'!$E32&lt;Listes!$A$64,'Instruction Forfaitaires'!$E32*Listes!$A$65,IF('Instruction Forfaitaires'!$E32&gt;Listes!$D$64,'Instruction Forfaitaires'!$E32*Listes!$D$65,(('Instruction Forfaitaires'!$E32*Listes!$B$65)+Listes!$C$65)))))))</f>
        <v/>
      </c>
      <c r="L32" s="268" t="str">
        <f>IF(Forfaitaires!I31="","",Forfaitaires!I31)</f>
        <v/>
      </c>
      <c r="M32" s="268" t="str">
        <f>IF(Forfaitaires!J31="","",Forfaitaires!J31)</f>
        <v/>
      </c>
      <c r="N32" s="177" t="str">
        <f>IF(Forfaitaires!N31="","",Forfaitaires!N31)</f>
        <v/>
      </c>
      <c r="O32" s="267" t="str">
        <f t="shared" si="0"/>
        <v/>
      </c>
      <c r="P32" s="259" t="str">
        <f t="shared" si="1"/>
        <v/>
      </c>
      <c r="Q32" s="280" t="str">
        <f t="shared" si="2"/>
        <v/>
      </c>
      <c r="R32" s="264" t="str">
        <f t="shared" si="3"/>
        <v/>
      </c>
      <c r="S32" s="262" t="str">
        <f t="shared" si="4"/>
        <v/>
      </c>
      <c r="T32" s="119"/>
    </row>
    <row r="33" spans="1:20" ht="20.100000000000001" customHeight="1" x14ac:dyDescent="0.25">
      <c r="A33" s="162">
        <v>27</v>
      </c>
      <c r="B33" s="158" t="str">
        <f>IF(Forfaitaires!B32="","",Forfaitaires!B32)</f>
        <v/>
      </c>
      <c r="C33" s="158" t="str">
        <f>IF(Forfaitaires!C32="","",Forfaitaires!C32)</f>
        <v/>
      </c>
      <c r="D33" s="158" t="str">
        <f>IF(Forfaitaires!D32="","",Forfaitaires!D32)</f>
        <v/>
      </c>
      <c r="E33" s="158" t="str">
        <f>IF(Forfaitaires!E32="","",Forfaitaires!E32)</f>
        <v/>
      </c>
      <c r="F33" s="158" t="str">
        <f>IF(Forfaitaires!F32="","",Forfaitaires!F32)</f>
        <v/>
      </c>
      <c r="G33" s="158" t="str">
        <f>IF(Forfaitaires!G32="","",Forfaitaires!G32)</f>
        <v/>
      </c>
      <c r="H33" s="158" t="str">
        <f>IF(Forfaitaires!H32="","",Forfaitaires!H32)</f>
        <v/>
      </c>
      <c r="I33" s="158" t="str">
        <f>IF($G33="","",IF($C33=Listes!$B$32,IF('Instruction Forfaitaires'!$E33&lt;Listes!$B$53,('Instruction Forfaitaires'!$E33*(VLOOKUP('Instruction Forfaitaires'!$D33,Listes!$A$54:$E$60,2,FALSE))),IF('Instruction Forfaitaires'!$E33&gt;Listes!$E$53,('Instruction Forfaitaires'!$E33*(VLOOKUP('Instruction Forfaitaires'!$D33,Listes!$A$54:$E$60,5,FALSE))),('Instruction Forfaitaires'!$E33*(VLOOKUP('Instruction Forfaitaires'!$D33,Listes!$A$54:$E$60,3,FALSE))+(VLOOKUP('Instruction Forfaitaires'!$D33,Listes!$A$54:$E$60,4,FALSE)))))))</f>
        <v/>
      </c>
      <c r="J33" s="158" t="str">
        <f>IF($G33="","",IF($C33=Listes!$B$31,IF('Instruction Forfaitaires'!$E33&lt;Listes!$B$42,('Instruction Forfaitaires'!$E33*(VLOOKUP('Instruction Forfaitaires'!$D33,Listes!$A$43:$E$49,2,FALSE))),IF('Instruction Forfaitaires'!$E33&gt;Listes!$D$42,('Instruction Forfaitaires'!$E33*(VLOOKUP('Instruction Forfaitaires'!$D33,Listes!$A$43:$E$49,5,FALSE))),('Instruction Forfaitaires'!$E33*(VLOOKUP('Instruction Forfaitaires'!$D33,Listes!$A$43:$E$49,3,FALSE))+(VLOOKUP('Instruction Forfaitaires'!$D33,Listes!$A$43:$E$49,4,FALSE)))))))</f>
        <v/>
      </c>
      <c r="K33" s="238" t="str">
        <f>IF($G33="","",IF($C33=Listes!$B$34,Listes!$I$31,IF($C33=Listes!$B$35,(VLOOKUP('Instruction Forfaitaires'!$F33,Listes!$E$31:$F$36,2,FALSE)),IF($C33=Listes!$B$33,IF('Instruction Forfaitaires'!$E33&lt;Listes!$A$64,'Instruction Forfaitaires'!$E33*Listes!$A$65,IF('Instruction Forfaitaires'!$E33&gt;Listes!$D$64,'Instruction Forfaitaires'!$E33*Listes!$D$65,(('Instruction Forfaitaires'!$E33*Listes!$B$65)+Listes!$C$65)))))))</f>
        <v/>
      </c>
      <c r="L33" s="268" t="str">
        <f>IF(Forfaitaires!I32="","",Forfaitaires!I32)</f>
        <v/>
      </c>
      <c r="M33" s="268" t="str">
        <f>IF(Forfaitaires!J32="","",Forfaitaires!J32)</f>
        <v/>
      </c>
      <c r="N33" s="177" t="str">
        <f>IF(Forfaitaires!N32="","",Forfaitaires!N32)</f>
        <v/>
      </c>
      <c r="O33" s="267" t="str">
        <f t="shared" si="0"/>
        <v/>
      </c>
      <c r="P33" s="259" t="str">
        <f t="shared" si="1"/>
        <v/>
      </c>
      <c r="Q33" s="280" t="str">
        <f t="shared" si="2"/>
        <v/>
      </c>
      <c r="R33" s="264" t="str">
        <f t="shared" si="3"/>
        <v/>
      </c>
      <c r="S33" s="262" t="str">
        <f t="shared" si="4"/>
        <v/>
      </c>
      <c r="T33" s="119"/>
    </row>
    <row r="34" spans="1:20" ht="20.100000000000001" customHeight="1" x14ac:dyDescent="0.25">
      <c r="A34" s="162">
        <v>28</v>
      </c>
      <c r="B34" s="158" t="str">
        <f>IF(Forfaitaires!B33="","",Forfaitaires!B33)</f>
        <v/>
      </c>
      <c r="C34" s="158" t="str">
        <f>IF(Forfaitaires!C33="","",Forfaitaires!C33)</f>
        <v/>
      </c>
      <c r="D34" s="158" t="str">
        <f>IF(Forfaitaires!D33="","",Forfaitaires!D33)</f>
        <v/>
      </c>
      <c r="E34" s="158" t="str">
        <f>IF(Forfaitaires!E33="","",Forfaitaires!E33)</f>
        <v/>
      </c>
      <c r="F34" s="158" t="str">
        <f>IF(Forfaitaires!F33="","",Forfaitaires!F33)</f>
        <v/>
      </c>
      <c r="G34" s="158" t="str">
        <f>IF(Forfaitaires!G33="","",Forfaitaires!G33)</f>
        <v/>
      </c>
      <c r="H34" s="158" t="str">
        <f>IF(Forfaitaires!H33="","",Forfaitaires!H33)</f>
        <v/>
      </c>
      <c r="I34" s="158" t="str">
        <f>IF($G34="","",IF($C34=Listes!$B$32,IF('Instruction Forfaitaires'!$E34&lt;Listes!$B$53,('Instruction Forfaitaires'!$E34*(VLOOKUP('Instruction Forfaitaires'!$D34,Listes!$A$54:$E$60,2,FALSE))),IF('Instruction Forfaitaires'!$E34&gt;Listes!$E$53,('Instruction Forfaitaires'!$E34*(VLOOKUP('Instruction Forfaitaires'!$D34,Listes!$A$54:$E$60,5,FALSE))),('Instruction Forfaitaires'!$E34*(VLOOKUP('Instruction Forfaitaires'!$D34,Listes!$A$54:$E$60,3,FALSE))+(VLOOKUP('Instruction Forfaitaires'!$D34,Listes!$A$54:$E$60,4,FALSE)))))))</f>
        <v/>
      </c>
      <c r="J34" s="158" t="str">
        <f>IF($G34="","",IF($C34=Listes!$B$31,IF('Instruction Forfaitaires'!$E34&lt;Listes!$B$42,('Instruction Forfaitaires'!$E34*(VLOOKUP('Instruction Forfaitaires'!$D34,Listes!$A$43:$E$49,2,FALSE))),IF('Instruction Forfaitaires'!$E34&gt;Listes!$D$42,('Instruction Forfaitaires'!$E34*(VLOOKUP('Instruction Forfaitaires'!$D34,Listes!$A$43:$E$49,5,FALSE))),('Instruction Forfaitaires'!$E34*(VLOOKUP('Instruction Forfaitaires'!$D34,Listes!$A$43:$E$49,3,FALSE))+(VLOOKUP('Instruction Forfaitaires'!$D34,Listes!$A$43:$E$49,4,FALSE)))))))</f>
        <v/>
      </c>
      <c r="K34" s="238" t="str">
        <f>IF($G34="","",IF($C34=Listes!$B$34,Listes!$I$31,IF($C34=Listes!$B$35,(VLOOKUP('Instruction Forfaitaires'!$F34,Listes!$E$31:$F$36,2,FALSE)),IF($C34=Listes!$B$33,IF('Instruction Forfaitaires'!$E34&lt;Listes!$A$64,'Instruction Forfaitaires'!$E34*Listes!$A$65,IF('Instruction Forfaitaires'!$E34&gt;Listes!$D$64,'Instruction Forfaitaires'!$E34*Listes!$D$65,(('Instruction Forfaitaires'!$E34*Listes!$B$65)+Listes!$C$65)))))))</f>
        <v/>
      </c>
      <c r="L34" s="268" t="str">
        <f>IF(Forfaitaires!I33="","",Forfaitaires!I33)</f>
        <v/>
      </c>
      <c r="M34" s="268" t="str">
        <f>IF(Forfaitaires!J33="","",Forfaitaires!J33)</f>
        <v/>
      </c>
      <c r="N34" s="177" t="str">
        <f>IF(Forfaitaires!N33="","",Forfaitaires!N33)</f>
        <v/>
      </c>
      <c r="O34" s="267" t="str">
        <f t="shared" si="0"/>
        <v/>
      </c>
      <c r="P34" s="259" t="str">
        <f t="shared" si="1"/>
        <v/>
      </c>
      <c r="Q34" s="280" t="str">
        <f t="shared" si="2"/>
        <v/>
      </c>
      <c r="R34" s="264" t="str">
        <f t="shared" si="3"/>
        <v/>
      </c>
      <c r="S34" s="262" t="str">
        <f t="shared" si="4"/>
        <v/>
      </c>
      <c r="T34" s="119"/>
    </row>
    <row r="35" spans="1:20" ht="20.100000000000001" customHeight="1" x14ac:dyDescent="0.25">
      <c r="A35" s="162">
        <v>29</v>
      </c>
      <c r="B35" s="158" t="str">
        <f>IF(Forfaitaires!B34="","",Forfaitaires!B34)</f>
        <v/>
      </c>
      <c r="C35" s="158" t="str">
        <f>IF(Forfaitaires!C34="","",Forfaitaires!C34)</f>
        <v/>
      </c>
      <c r="D35" s="158" t="str">
        <f>IF(Forfaitaires!D34="","",Forfaitaires!D34)</f>
        <v/>
      </c>
      <c r="E35" s="158" t="str">
        <f>IF(Forfaitaires!E34="","",Forfaitaires!E34)</f>
        <v/>
      </c>
      <c r="F35" s="158" t="str">
        <f>IF(Forfaitaires!F34="","",Forfaitaires!F34)</f>
        <v/>
      </c>
      <c r="G35" s="158" t="str">
        <f>IF(Forfaitaires!G34="","",Forfaitaires!G34)</f>
        <v/>
      </c>
      <c r="H35" s="158" t="str">
        <f>IF(Forfaitaires!H34="","",Forfaitaires!H34)</f>
        <v/>
      </c>
      <c r="I35" s="158" t="str">
        <f>IF($G35="","",IF($C35=Listes!$B$32,IF('Instruction Forfaitaires'!$E35&lt;Listes!$B$53,('Instruction Forfaitaires'!$E35*(VLOOKUP('Instruction Forfaitaires'!$D35,Listes!$A$54:$E$60,2,FALSE))),IF('Instruction Forfaitaires'!$E35&gt;Listes!$E$53,('Instruction Forfaitaires'!$E35*(VLOOKUP('Instruction Forfaitaires'!$D35,Listes!$A$54:$E$60,5,FALSE))),('Instruction Forfaitaires'!$E35*(VLOOKUP('Instruction Forfaitaires'!$D35,Listes!$A$54:$E$60,3,FALSE))+(VLOOKUP('Instruction Forfaitaires'!$D35,Listes!$A$54:$E$60,4,FALSE)))))))</f>
        <v/>
      </c>
      <c r="J35" s="158" t="str">
        <f>IF($G35="","",IF($C35=Listes!$B$31,IF('Instruction Forfaitaires'!$E35&lt;Listes!$B$42,('Instruction Forfaitaires'!$E35*(VLOOKUP('Instruction Forfaitaires'!$D35,Listes!$A$43:$E$49,2,FALSE))),IF('Instruction Forfaitaires'!$E35&gt;Listes!$D$42,('Instruction Forfaitaires'!$E35*(VLOOKUP('Instruction Forfaitaires'!$D35,Listes!$A$43:$E$49,5,FALSE))),('Instruction Forfaitaires'!$E35*(VLOOKUP('Instruction Forfaitaires'!$D35,Listes!$A$43:$E$49,3,FALSE))+(VLOOKUP('Instruction Forfaitaires'!$D35,Listes!$A$43:$E$49,4,FALSE)))))))</f>
        <v/>
      </c>
      <c r="K35" s="238" t="str">
        <f>IF($G35="","",IF($C35=Listes!$B$34,Listes!$I$31,IF($C35=Listes!$B$35,(VLOOKUP('Instruction Forfaitaires'!$F35,Listes!$E$31:$F$36,2,FALSE)),IF($C35=Listes!$B$33,IF('Instruction Forfaitaires'!$E35&lt;Listes!$A$64,'Instruction Forfaitaires'!$E35*Listes!$A$65,IF('Instruction Forfaitaires'!$E35&gt;Listes!$D$64,'Instruction Forfaitaires'!$E35*Listes!$D$65,(('Instruction Forfaitaires'!$E35*Listes!$B$65)+Listes!$C$65)))))))</f>
        <v/>
      </c>
      <c r="L35" s="268" t="str">
        <f>IF(Forfaitaires!I34="","",Forfaitaires!I34)</f>
        <v/>
      </c>
      <c r="M35" s="268" t="str">
        <f>IF(Forfaitaires!J34="","",Forfaitaires!J34)</f>
        <v/>
      </c>
      <c r="N35" s="177" t="str">
        <f>IF(Forfaitaires!N34="","",Forfaitaires!N34)</f>
        <v/>
      </c>
      <c r="O35" s="267" t="str">
        <f t="shared" si="0"/>
        <v/>
      </c>
      <c r="P35" s="259" t="str">
        <f t="shared" si="1"/>
        <v/>
      </c>
      <c r="Q35" s="280" t="str">
        <f t="shared" si="2"/>
        <v/>
      </c>
      <c r="R35" s="264" t="str">
        <f t="shared" si="3"/>
        <v/>
      </c>
      <c r="S35" s="262" t="str">
        <f t="shared" si="4"/>
        <v/>
      </c>
      <c r="T35" s="119"/>
    </row>
    <row r="36" spans="1:20" ht="20.100000000000001" customHeight="1" x14ac:dyDescent="0.25">
      <c r="A36" s="162">
        <v>30</v>
      </c>
      <c r="B36" s="158" t="str">
        <f>IF(Forfaitaires!B35="","",Forfaitaires!B35)</f>
        <v/>
      </c>
      <c r="C36" s="158" t="str">
        <f>IF(Forfaitaires!C35="","",Forfaitaires!C35)</f>
        <v/>
      </c>
      <c r="D36" s="158" t="str">
        <f>IF(Forfaitaires!D35="","",Forfaitaires!D35)</f>
        <v/>
      </c>
      <c r="E36" s="158" t="str">
        <f>IF(Forfaitaires!E35="","",Forfaitaires!E35)</f>
        <v/>
      </c>
      <c r="F36" s="158" t="str">
        <f>IF(Forfaitaires!F35="","",Forfaitaires!F35)</f>
        <v/>
      </c>
      <c r="G36" s="158" t="str">
        <f>IF(Forfaitaires!G35="","",Forfaitaires!G35)</f>
        <v/>
      </c>
      <c r="H36" s="158" t="str">
        <f>IF(Forfaitaires!H35="","",Forfaitaires!H35)</f>
        <v/>
      </c>
      <c r="I36" s="158" t="str">
        <f>IF($G36="","",IF($C36=Listes!$B$32,IF('Instruction Forfaitaires'!$E36&lt;Listes!$B$53,('Instruction Forfaitaires'!$E36*(VLOOKUP('Instruction Forfaitaires'!$D36,Listes!$A$54:$E$60,2,FALSE))),IF('Instruction Forfaitaires'!$E36&gt;Listes!$E$53,('Instruction Forfaitaires'!$E36*(VLOOKUP('Instruction Forfaitaires'!$D36,Listes!$A$54:$E$60,5,FALSE))),('Instruction Forfaitaires'!$E36*(VLOOKUP('Instruction Forfaitaires'!$D36,Listes!$A$54:$E$60,3,FALSE))+(VLOOKUP('Instruction Forfaitaires'!$D36,Listes!$A$54:$E$60,4,FALSE)))))))</f>
        <v/>
      </c>
      <c r="J36" s="158" t="str">
        <f>IF($G36="","",IF($C36=Listes!$B$31,IF('Instruction Forfaitaires'!$E36&lt;Listes!$B$42,('Instruction Forfaitaires'!$E36*(VLOOKUP('Instruction Forfaitaires'!$D36,Listes!$A$43:$E$49,2,FALSE))),IF('Instruction Forfaitaires'!$E36&gt;Listes!$D$42,('Instruction Forfaitaires'!$E36*(VLOOKUP('Instruction Forfaitaires'!$D36,Listes!$A$43:$E$49,5,FALSE))),('Instruction Forfaitaires'!$E36*(VLOOKUP('Instruction Forfaitaires'!$D36,Listes!$A$43:$E$49,3,FALSE))+(VLOOKUP('Instruction Forfaitaires'!$D36,Listes!$A$43:$E$49,4,FALSE)))))))</f>
        <v/>
      </c>
      <c r="K36" s="238" t="str">
        <f>IF($G36="","",IF($C36=Listes!$B$34,Listes!$I$31,IF($C36=Listes!$B$35,(VLOOKUP('Instruction Forfaitaires'!$F36,Listes!$E$31:$F$36,2,FALSE)),IF($C36=Listes!$B$33,IF('Instruction Forfaitaires'!$E36&lt;Listes!$A$64,'Instruction Forfaitaires'!$E36*Listes!$A$65,IF('Instruction Forfaitaires'!$E36&gt;Listes!$D$64,'Instruction Forfaitaires'!$E36*Listes!$D$65,(('Instruction Forfaitaires'!$E36*Listes!$B$65)+Listes!$C$65)))))))</f>
        <v/>
      </c>
      <c r="L36" s="268" t="str">
        <f>IF(Forfaitaires!I35="","",Forfaitaires!I35)</f>
        <v/>
      </c>
      <c r="M36" s="268" t="str">
        <f>IF(Forfaitaires!J35="","",Forfaitaires!J35)</f>
        <v/>
      </c>
      <c r="N36" s="177" t="str">
        <f>IF(Forfaitaires!N35="","",Forfaitaires!N35)</f>
        <v/>
      </c>
      <c r="O36" s="267" t="str">
        <f t="shared" si="0"/>
        <v/>
      </c>
      <c r="P36" s="259" t="str">
        <f t="shared" si="1"/>
        <v/>
      </c>
      <c r="Q36" s="280" t="str">
        <f t="shared" si="2"/>
        <v/>
      </c>
      <c r="R36" s="264" t="str">
        <f t="shared" si="3"/>
        <v/>
      </c>
      <c r="S36" s="262" t="str">
        <f t="shared" si="4"/>
        <v/>
      </c>
      <c r="T36" s="119"/>
    </row>
    <row r="37" spans="1:20" ht="20.100000000000001" customHeight="1" x14ac:dyDescent="0.25">
      <c r="A37" s="162">
        <v>31</v>
      </c>
      <c r="B37" s="158" t="str">
        <f>IF(Forfaitaires!B36="","",Forfaitaires!B36)</f>
        <v/>
      </c>
      <c r="C37" s="158" t="str">
        <f>IF(Forfaitaires!C36="","",Forfaitaires!C36)</f>
        <v/>
      </c>
      <c r="D37" s="158" t="str">
        <f>IF(Forfaitaires!D36="","",Forfaitaires!D36)</f>
        <v/>
      </c>
      <c r="E37" s="158" t="str">
        <f>IF(Forfaitaires!E36="","",Forfaitaires!E36)</f>
        <v/>
      </c>
      <c r="F37" s="158" t="str">
        <f>IF(Forfaitaires!F36="","",Forfaitaires!F36)</f>
        <v/>
      </c>
      <c r="G37" s="158" t="str">
        <f>IF(Forfaitaires!G36="","",Forfaitaires!G36)</f>
        <v/>
      </c>
      <c r="H37" s="158" t="str">
        <f>IF(Forfaitaires!H36="","",Forfaitaires!H36)</f>
        <v/>
      </c>
      <c r="I37" s="158" t="str">
        <f>IF($G37="","",IF($C37=Listes!$B$32,IF('Instruction Forfaitaires'!$E37&lt;Listes!$B$53,('Instruction Forfaitaires'!$E37*(VLOOKUP('Instruction Forfaitaires'!$D37,Listes!$A$54:$E$60,2,FALSE))),IF('Instruction Forfaitaires'!$E37&gt;Listes!$E$53,('Instruction Forfaitaires'!$E37*(VLOOKUP('Instruction Forfaitaires'!$D37,Listes!$A$54:$E$60,5,FALSE))),('Instruction Forfaitaires'!$E37*(VLOOKUP('Instruction Forfaitaires'!$D37,Listes!$A$54:$E$60,3,FALSE))+(VLOOKUP('Instruction Forfaitaires'!$D37,Listes!$A$54:$E$60,4,FALSE)))))))</f>
        <v/>
      </c>
      <c r="J37" s="158" t="str">
        <f>IF($G37="","",IF($C37=Listes!$B$31,IF('Instruction Forfaitaires'!$E37&lt;Listes!$B$42,('Instruction Forfaitaires'!$E37*(VLOOKUP('Instruction Forfaitaires'!$D37,Listes!$A$43:$E$49,2,FALSE))),IF('Instruction Forfaitaires'!$E37&gt;Listes!$D$42,('Instruction Forfaitaires'!$E37*(VLOOKUP('Instruction Forfaitaires'!$D37,Listes!$A$43:$E$49,5,FALSE))),('Instruction Forfaitaires'!$E37*(VLOOKUP('Instruction Forfaitaires'!$D37,Listes!$A$43:$E$49,3,FALSE))+(VLOOKUP('Instruction Forfaitaires'!$D37,Listes!$A$43:$E$49,4,FALSE)))))))</f>
        <v/>
      </c>
      <c r="K37" s="238" t="str">
        <f>IF($G37="","",IF($C37=Listes!$B$34,Listes!$I$31,IF($C37=Listes!$B$35,(VLOOKUP('Instruction Forfaitaires'!$F37,Listes!$E$31:$F$36,2,FALSE)),IF($C37=Listes!$B$33,IF('Instruction Forfaitaires'!$E37&lt;Listes!$A$64,'Instruction Forfaitaires'!$E37*Listes!$A$65,IF('Instruction Forfaitaires'!$E37&gt;Listes!$D$64,'Instruction Forfaitaires'!$E37*Listes!$D$65,(('Instruction Forfaitaires'!$E37*Listes!$B$65)+Listes!$C$65)))))))</f>
        <v/>
      </c>
      <c r="L37" s="268" t="str">
        <f>IF(Forfaitaires!I36="","",Forfaitaires!I36)</f>
        <v/>
      </c>
      <c r="M37" s="268" t="str">
        <f>IF(Forfaitaires!J36="","",Forfaitaires!J36)</f>
        <v/>
      </c>
      <c r="N37" s="177" t="str">
        <f>IF(Forfaitaires!N36="","",Forfaitaires!N36)</f>
        <v/>
      </c>
      <c r="O37" s="267" t="str">
        <f t="shared" si="0"/>
        <v/>
      </c>
      <c r="P37" s="259" t="str">
        <f t="shared" si="1"/>
        <v/>
      </c>
      <c r="Q37" s="280" t="str">
        <f t="shared" si="2"/>
        <v/>
      </c>
      <c r="R37" s="264" t="str">
        <f t="shared" si="3"/>
        <v/>
      </c>
      <c r="S37" s="262" t="str">
        <f t="shared" si="4"/>
        <v/>
      </c>
      <c r="T37" s="119"/>
    </row>
    <row r="38" spans="1:20" ht="20.100000000000001" customHeight="1" x14ac:dyDescent="0.25">
      <c r="A38" s="162">
        <v>32</v>
      </c>
      <c r="B38" s="158" t="str">
        <f>IF(Forfaitaires!B37="","",Forfaitaires!B37)</f>
        <v/>
      </c>
      <c r="C38" s="158" t="str">
        <f>IF(Forfaitaires!C37="","",Forfaitaires!C37)</f>
        <v/>
      </c>
      <c r="D38" s="158" t="str">
        <f>IF(Forfaitaires!D37="","",Forfaitaires!D37)</f>
        <v/>
      </c>
      <c r="E38" s="158" t="str">
        <f>IF(Forfaitaires!E37="","",Forfaitaires!E37)</f>
        <v/>
      </c>
      <c r="F38" s="158" t="str">
        <f>IF(Forfaitaires!F37="","",Forfaitaires!F37)</f>
        <v/>
      </c>
      <c r="G38" s="158" t="str">
        <f>IF(Forfaitaires!G37="","",Forfaitaires!G37)</f>
        <v/>
      </c>
      <c r="H38" s="158" t="str">
        <f>IF(Forfaitaires!H37="","",Forfaitaires!H37)</f>
        <v/>
      </c>
      <c r="I38" s="158" t="str">
        <f>IF($G38="","",IF($C38=Listes!$B$32,IF('Instruction Forfaitaires'!$E38&lt;Listes!$B$53,('Instruction Forfaitaires'!$E38*(VLOOKUP('Instruction Forfaitaires'!$D38,Listes!$A$54:$E$60,2,FALSE))),IF('Instruction Forfaitaires'!$E38&gt;Listes!$E$53,('Instruction Forfaitaires'!$E38*(VLOOKUP('Instruction Forfaitaires'!$D38,Listes!$A$54:$E$60,5,FALSE))),('Instruction Forfaitaires'!$E38*(VLOOKUP('Instruction Forfaitaires'!$D38,Listes!$A$54:$E$60,3,FALSE))+(VLOOKUP('Instruction Forfaitaires'!$D38,Listes!$A$54:$E$60,4,FALSE)))))))</f>
        <v/>
      </c>
      <c r="J38" s="158" t="str">
        <f>IF($G38="","",IF($C38=Listes!$B$31,IF('Instruction Forfaitaires'!$E38&lt;Listes!$B$42,('Instruction Forfaitaires'!$E38*(VLOOKUP('Instruction Forfaitaires'!$D38,Listes!$A$43:$E$49,2,FALSE))),IF('Instruction Forfaitaires'!$E38&gt;Listes!$D$42,('Instruction Forfaitaires'!$E38*(VLOOKUP('Instruction Forfaitaires'!$D38,Listes!$A$43:$E$49,5,FALSE))),('Instruction Forfaitaires'!$E38*(VLOOKUP('Instruction Forfaitaires'!$D38,Listes!$A$43:$E$49,3,FALSE))+(VLOOKUP('Instruction Forfaitaires'!$D38,Listes!$A$43:$E$49,4,FALSE)))))))</f>
        <v/>
      </c>
      <c r="K38" s="238" t="str">
        <f>IF($G38="","",IF($C38=Listes!$B$34,Listes!$I$31,IF($C38=Listes!$B$35,(VLOOKUP('Instruction Forfaitaires'!$F38,Listes!$E$31:$F$36,2,FALSE)),IF($C38=Listes!$B$33,IF('Instruction Forfaitaires'!$E38&lt;Listes!$A$64,'Instruction Forfaitaires'!$E38*Listes!$A$65,IF('Instruction Forfaitaires'!$E38&gt;Listes!$D$64,'Instruction Forfaitaires'!$E38*Listes!$D$65,(('Instruction Forfaitaires'!$E38*Listes!$B$65)+Listes!$C$65)))))))</f>
        <v/>
      </c>
      <c r="L38" s="268" t="str">
        <f>IF(Forfaitaires!I37="","",Forfaitaires!I37)</f>
        <v/>
      </c>
      <c r="M38" s="268" t="str">
        <f>IF(Forfaitaires!J37="","",Forfaitaires!J37)</f>
        <v/>
      </c>
      <c r="N38" s="177" t="str">
        <f>IF(Forfaitaires!N37="","",Forfaitaires!N37)</f>
        <v/>
      </c>
      <c r="O38" s="267" t="str">
        <f t="shared" si="0"/>
        <v/>
      </c>
      <c r="P38" s="259" t="str">
        <f t="shared" si="1"/>
        <v/>
      </c>
      <c r="Q38" s="280" t="str">
        <f t="shared" si="2"/>
        <v/>
      </c>
      <c r="R38" s="264" t="str">
        <f t="shared" si="3"/>
        <v/>
      </c>
      <c r="S38" s="262" t="str">
        <f t="shared" si="4"/>
        <v/>
      </c>
      <c r="T38" s="119"/>
    </row>
    <row r="39" spans="1:20" ht="20.100000000000001" customHeight="1" x14ac:dyDescent="0.25">
      <c r="A39" s="162">
        <v>33</v>
      </c>
      <c r="B39" s="158" t="str">
        <f>IF(Forfaitaires!B38="","",Forfaitaires!B38)</f>
        <v/>
      </c>
      <c r="C39" s="158" t="str">
        <f>IF(Forfaitaires!C38="","",Forfaitaires!C38)</f>
        <v/>
      </c>
      <c r="D39" s="158" t="str">
        <f>IF(Forfaitaires!D38="","",Forfaitaires!D38)</f>
        <v/>
      </c>
      <c r="E39" s="158" t="str">
        <f>IF(Forfaitaires!E38="","",Forfaitaires!E38)</f>
        <v/>
      </c>
      <c r="F39" s="158" t="str">
        <f>IF(Forfaitaires!F38="","",Forfaitaires!F38)</f>
        <v/>
      </c>
      <c r="G39" s="158" t="str">
        <f>IF(Forfaitaires!G38="","",Forfaitaires!G38)</f>
        <v/>
      </c>
      <c r="H39" s="158" t="str">
        <f>IF(Forfaitaires!H38="","",Forfaitaires!H38)</f>
        <v/>
      </c>
      <c r="I39" s="158" t="str">
        <f>IF($G39="","",IF($C39=Listes!$B$32,IF('Instruction Forfaitaires'!$E39&lt;Listes!$B$53,('Instruction Forfaitaires'!$E39*(VLOOKUP('Instruction Forfaitaires'!$D39,Listes!$A$54:$E$60,2,FALSE))),IF('Instruction Forfaitaires'!$E39&gt;Listes!$E$53,('Instruction Forfaitaires'!$E39*(VLOOKUP('Instruction Forfaitaires'!$D39,Listes!$A$54:$E$60,5,FALSE))),('Instruction Forfaitaires'!$E39*(VLOOKUP('Instruction Forfaitaires'!$D39,Listes!$A$54:$E$60,3,FALSE))+(VLOOKUP('Instruction Forfaitaires'!$D39,Listes!$A$54:$E$60,4,FALSE)))))))</f>
        <v/>
      </c>
      <c r="J39" s="158" t="str">
        <f>IF($G39="","",IF($C39=Listes!$B$31,IF('Instruction Forfaitaires'!$E39&lt;Listes!$B$42,('Instruction Forfaitaires'!$E39*(VLOOKUP('Instruction Forfaitaires'!$D39,Listes!$A$43:$E$49,2,FALSE))),IF('Instruction Forfaitaires'!$E39&gt;Listes!$D$42,('Instruction Forfaitaires'!$E39*(VLOOKUP('Instruction Forfaitaires'!$D39,Listes!$A$43:$E$49,5,FALSE))),('Instruction Forfaitaires'!$E39*(VLOOKUP('Instruction Forfaitaires'!$D39,Listes!$A$43:$E$49,3,FALSE))+(VLOOKUP('Instruction Forfaitaires'!$D39,Listes!$A$43:$E$49,4,FALSE)))))))</f>
        <v/>
      </c>
      <c r="K39" s="238" t="str">
        <f>IF($G39="","",IF($C39=Listes!$B$34,Listes!$I$31,IF($C39=Listes!$B$35,(VLOOKUP('Instruction Forfaitaires'!$F39,Listes!$E$31:$F$36,2,FALSE)),IF($C39=Listes!$B$33,IF('Instruction Forfaitaires'!$E39&lt;Listes!$A$64,'Instruction Forfaitaires'!$E39*Listes!$A$65,IF('Instruction Forfaitaires'!$E39&gt;Listes!$D$64,'Instruction Forfaitaires'!$E39*Listes!$D$65,(('Instruction Forfaitaires'!$E39*Listes!$B$65)+Listes!$C$65)))))))</f>
        <v/>
      </c>
      <c r="L39" s="268" t="str">
        <f>IF(Forfaitaires!I38="","",Forfaitaires!I38)</f>
        <v/>
      </c>
      <c r="M39" s="268" t="str">
        <f>IF(Forfaitaires!J38="","",Forfaitaires!J38)</f>
        <v/>
      </c>
      <c r="N39" s="177" t="str">
        <f>IF(Forfaitaires!N38="","",Forfaitaires!N38)</f>
        <v/>
      </c>
      <c r="O39" s="267" t="str">
        <f t="shared" si="0"/>
        <v/>
      </c>
      <c r="P39" s="259" t="str">
        <f t="shared" si="1"/>
        <v/>
      </c>
      <c r="Q39" s="280" t="str">
        <f t="shared" si="2"/>
        <v/>
      </c>
      <c r="R39" s="264" t="str">
        <f t="shared" si="3"/>
        <v/>
      </c>
      <c r="S39" s="262" t="str">
        <f t="shared" si="4"/>
        <v/>
      </c>
      <c r="T39" s="119"/>
    </row>
    <row r="40" spans="1:20" ht="20.100000000000001" customHeight="1" x14ac:dyDescent="0.25">
      <c r="A40" s="162">
        <v>34</v>
      </c>
      <c r="B40" s="158" t="str">
        <f>IF(Forfaitaires!B39="","",Forfaitaires!B39)</f>
        <v/>
      </c>
      <c r="C40" s="158" t="str">
        <f>IF(Forfaitaires!C39="","",Forfaitaires!C39)</f>
        <v/>
      </c>
      <c r="D40" s="158" t="str">
        <f>IF(Forfaitaires!D39="","",Forfaitaires!D39)</f>
        <v/>
      </c>
      <c r="E40" s="158" t="str">
        <f>IF(Forfaitaires!E39="","",Forfaitaires!E39)</f>
        <v/>
      </c>
      <c r="F40" s="158" t="str">
        <f>IF(Forfaitaires!F39="","",Forfaitaires!F39)</f>
        <v/>
      </c>
      <c r="G40" s="158" t="str">
        <f>IF(Forfaitaires!G39="","",Forfaitaires!G39)</f>
        <v/>
      </c>
      <c r="H40" s="158" t="str">
        <f>IF(Forfaitaires!H39="","",Forfaitaires!H39)</f>
        <v/>
      </c>
      <c r="I40" s="158" t="str">
        <f>IF($G40="","",IF($C40=Listes!$B$32,IF('Instruction Forfaitaires'!$E40&lt;Listes!$B$53,('Instruction Forfaitaires'!$E40*(VLOOKUP('Instruction Forfaitaires'!$D40,Listes!$A$54:$E$60,2,FALSE))),IF('Instruction Forfaitaires'!$E40&gt;Listes!$E$53,('Instruction Forfaitaires'!$E40*(VLOOKUP('Instruction Forfaitaires'!$D40,Listes!$A$54:$E$60,5,FALSE))),('Instruction Forfaitaires'!$E40*(VLOOKUP('Instruction Forfaitaires'!$D40,Listes!$A$54:$E$60,3,FALSE))+(VLOOKUP('Instruction Forfaitaires'!$D40,Listes!$A$54:$E$60,4,FALSE)))))))</f>
        <v/>
      </c>
      <c r="J40" s="158" t="str">
        <f>IF($G40="","",IF($C40=Listes!$B$31,IF('Instruction Forfaitaires'!$E40&lt;Listes!$B$42,('Instruction Forfaitaires'!$E40*(VLOOKUP('Instruction Forfaitaires'!$D40,Listes!$A$43:$E$49,2,FALSE))),IF('Instruction Forfaitaires'!$E40&gt;Listes!$D$42,('Instruction Forfaitaires'!$E40*(VLOOKUP('Instruction Forfaitaires'!$D40,Listes!$A$43:$E$49,5,FALSE))),('Instruction Forfaitaires'!$E40*(VLOOKUP('Instruction Forfaitaires'!$D40,Listes!$A$43:$E$49,3,FALSE))+(VLOOKUP('Instruction Forfaitaires'!$D40,Listes!$A$43:$E$49,4,FALSE)))))))</f>
        <v/>
      </c>
      <c r="K40" s="238" t="str">
        <f>IF($G40="","",IF($C40=Listes!$B$34,Listes!$I$31,IF($C40=Listes!$B$35,(VLOOKUP('Instruction Forfaitaires'!$F40,Listes!$E$31:$F$36,2,FALSE)),IF($C40=Listes!$B$33,IF('Instruction Forfaitaires'!$E40&lt;Listes!$A$64,'Instruction Forfaitaires'!$E40*Listes!$A$65,IF('Instruction Forfaitaires'!$E40&gt;Listes!$D$64,'Instruction Forfaitaires'!$E40*Listes!$D$65,(('Instruction Forfaitaires'!$E40*Listes!$B$65)+Listes!$C$65)))))))</f>
        <v/>
      </c>
      <c r="L40" s="268" t="str">
        <f>IF(Forfaitaires!I39="","",Forfaitaires!I39)</f>
        <v/>
      </c>
      <c r="M40" s="268" t="str">
        <f>IF(Forfaitaires!J39="","",Forfaitaires!J39)</f>
        <v/>
      </c>
      <c r="N40" s="177" t="str">
        <f>IF(Forfaitaires!N39="","",Forfaitaires!N39)</f>
        <v/>
      </c>
      <c r="O40" s="267" t="str">
        <f t="shared" si="0"/>
        <v/>
      </c>
      <c r="P40" s="259" t="str">
        <f t="shared" si="1"/>
        <v/>
      </c>
      <c r="Q40" s="280" t="str">
        <f t="shared" si="2"/>
        <v/>
      </c>
      <c r="R40" s="264" t="str">
        <f t="shared" si="3"/>
        <v/>
      </c>
      <c r="S40" s="262" t="str">
        <f t="shared" si="4"/>
        <v/>
      </c>
      <c r="T40" s="119"/>
    </row>
    <row r="41" spans="1:20" ht="20.100000000000001" customHeight="1" x14ac:dyDescent="0.25">
      <c r="A41" s="162">
        <v>35</v>
      </c>
      <c r="B41" s="158" t="str">
        <f>IF(Forfaitaires!B40="","",Forfaitaires!B40)</f>
        <v/>
      </c>
      <c r="C41" s="158" t="str">
        <f>IF(Forfaitaires!C40="","",Forfaitaires!C40)</f>
        <v/>
      </c>
      <c r="D41" s="158" t="str">
        <f>IF(Forfaitaires!D40="","",Forfaitaires!D40)</f>
        <v/>
      </c>
      <c r="E41" s="158" t="str">
        <f>IF(Forfaitaires!E40="","",Forfaitaires!E40)</f>
        <v/>
      </c>
      <c r="F41" s="158" t="str">
        <f>IF(Forfaitaires!F40="","",Forfaitaires!F40)</f>
        <v/>
      </c>
      <c r="G41" s="158" t="str">
        <f>IF(Forfaitaires!G40="","",Forfaitaires!G40)</f>
        <v/>
      </c>
      <c r="H41" s="158" t="str">
        <f>IF(Forfaitaires!H40="","",Forfaitaires!H40)</f>
        <v/>
      </c>
      <c r="I41" s="158" t="str">
        <f>IF($G41="","",IF($C41=Listes!$B$32,IF('Instruction Forfaitaires'!$E41&lt;Listes!$B$53,('Instruction Forfaitaires'!$E41*(VLOOKUP('Instruction Forfaitaires'!$D41,Listes!$A$54:$E$60,2,FALSE))),IF('Instruction Forfaitaires'!$E41&gt;Listes!$E$53,('Instruction Forfaitaires'!$E41*(VLOOKUP('Instruction Forfaitaires'!$D41,Listes!$A$54:$E$60,5,FALSE))),('Instruction Forfaitaires'!$E41*(VLOOKUP('Instruction Forfaitaires'!$D41,Listes!$A$54:$E$60,3,FALSE))+(VLOOKUP('Instruction Forfaitaires'!$D41,Listes!$A$54:$E$60,4,FALSE)))))))</f>
        <v/>
      </c>
      <c r="J41" s="158" t="str">
        <f>IF($G41="","",IF($C41=Listes!$B$31,IF('Instruction Forfaitaires'!$E41&lt;Listes!$B$42,('Instruction Forfaitaires'!$E41*(VLOOKUP('Instruction Forfaitaires'!$D41,Listes!$A$43:$E$49,2,FALSE))),IF('Instruction Forfaitaires'!$E41&gt;Listes!$D$42,('Instruction Forfaitaires'!$E41*(VLOOKUP('Instruction Forfaitaires'!$D41,Listes!$A$43:$E$49,5,FALSE))),('Instruction Forfaitaires'!$E41*(VLOOKUP('Instruction Forfaitaires'!$D41,Listes!$A$43:$E$49,3,FALSE))+(VLOOKUP('Instruction Forfaitaires'!$D41,Listes!$A$43:$E$49,4,FALSE)))))))</f>
        <v/>
      </c>
      <c r="K41" s="238" t="str">
        <f>IF($G41="","",IF($C41=Listes!$B$34,Listes!$I$31,IF($C41=Listes!$B$35,(VLOOKUP('Instruction Forfaitaires'!$F41,Listes!$E$31:$F$36,2,FALSE)),IF($C41=Listes!$B$33,IF('Instruction Forfaitaires'!$E41&lt;Listes!$A$64,'Instruction Forfaitaires'!$E41*Listes!$A$65,IF('Instruction Forfaitaires'!$E41&gt;Listes!$D$64,'Instruction Forfaitaires'!$E41*Listes!$D$65,(('Instruction Forfaitaires'!$E41*Listes!$B$65)+Listes!$C$65)))))))</f>
        <v/>
      </c>
      <c r="L41" s="268" t="str">
        <f>IF(Forfaitaires!I40="","",Forfaitaires!I40)</f>
        <v/>
      </c>
      <c r="M41" s="268" t="str">
        <f>IF(Forfaitaires!J40="","",Forfaitaires!J40)</f>
        <v/>
      </c>
      <c r="N41" s="177" t="str">
        <f>IF(Forfaitaires!N40="","",Forfaitaires!N40)</f>
        <v/>
      </c>
      <c r="O41" s="267" t="str">
        <f t="shared" si="0"/>
        <v/>
      </c>
      <c r="P41" s="259" t="str">
        <f t="shared" si="1"/>
        <v/>
      </c>
      <c r="Q41" s="280" t="str">
        <f t="shared" si="2"/>
        <v/>
      </c>
      <c r="R41" s="264" t="str">
        <f t="shared" si="3"/>
        <v/>
      </c>
      <c r="S41" s="262" t="str">
        <f t="shared" si="4"/>
        <v/>
      </c>
      <c r="T41" s="119"/>
    </row>
    <row r="42" spans="1:20" ht="20.100000000000001" customHeight="1" x14ac:dyDescent="0.25">
      <c r="A42" s="162">
        <v>36</v>
      </c>
      <c r="B42" s="158" t="str">
        <f>IF(Forfaitaires!B41="","",Forfaitaires!B41)</f>
        <v/>
      </c>
      <c r="C42" s="158" t="str">
        <f>IF(Forfaitaires!C41="","",Forfaitaires!C41)</f>
        <v/>
      </c>
      <c r="D42" s="158" t="str">
        <f>IF(Forfaitaires!D41="","",Forfaitaires!D41)</f>
        <v/>
      </c>
      <c r="E42" s="158" t="str">
        <f>IF(Forfaitaires!E41="","",Forfaitaires!E41)</f>
        <v/>
      </c>
      <c r="F42" s="158" t="str">
        <f>IF(Forfaitaires!F41="","",Forfaitaires!F41)</f>
        <v/>
      </c>
      <c r="G42" s="158" t="str">
        <f>IF(Forfaitaires!G41="","",Forfaitaires!G41)</f>
        <v/>
      </c>
      <c r="H42" s="158" t="str">
        <f>IF(Forfaitaires!H41="","",Forfaitaires!H41)</f>
        <v/>
      </c>
      <c r="I42" s="158" t="str">
        <f>IF($G42="","",IF($C42=Listes!$B$32,IF('Instruction Forfaitaires'!$E42&lt;Listes!$B$53,('Instruction Forfaitaires'!$E42*(VLOOKUP('Instruction Forfaitaires'!$D42,Listes!$A$54:$E$60,2,FALSE))),IF('Instruction Forfaitaires'!$E42&gt;Listes!$E$53,('Instruction Forfaitaires'!$E42*(VLOOKUP('Instruction Forfaitaires'!$D42,Listes!$A$54:$E$60,5,FALSE))),('Instruction Forfaitaires'!$E42*(VLOOKUP('Instruction Forfaitaires'!$D42,Listes!$A$54:$E$60,3,FALSE))+(VLOOKUP('Instruction Forfaitaires'!$D42,Listes!$A$54:$E$60,4,FALSE)))))))</f>
        <v/>
      </c>
      <c r="J42" s="158" t="str">
        <f>IF($G42="","",IF($C42=Listes!$B$31,IF('Instruction Forfaitaires'!$E42&lt;Listes!$B$42,('Instruction Forfaitaires'!$E42*(VLOOKUP('Instruction Forfaitaires'!$D42,Listes!$A$43:$E$49,2,FALSE))),IF('Instruction Forfaitaires'!$E42&gt;Listes!$D$42,('Instruction Forfaitaires'!$E42*(VLOOKUP('Instruction Forfaitaires'!$D42,Listes!$A$43:$E$49,5,FALSE))),('Instruction Forfaitaires'!$E42*(VLOOKUP('Instruction Forfaitaires'!$D42,Listes!$A$43:$E$49,3,FALSE))+(VLOOKUP('Instruction Forfaitaires'!$D42,Listes!$A$43:$E$49,4,FALSE)))))))</f>
        <v/>
      </c>
      <c r="K42" s="238" t="str">
        <f>IF($G42="","",IF($C42=Listes!$B$34,Listes!$I$31,IF($C42=Listes!$B$35,(VLOOKUP('Instruction Forfaitaires'!$F42,Listes!$E$31:$F$36,2,FALSE)),IF($C42=Listes!$B$33,IF('Instruction Forfaitaires'!$E42&lt;Listes!$A$64,'Instruction Forfaitaires'!$E42*Listes!$A$65,IF('Instruction Forfaitaires'!$E42&gt;Listes!$D$64,'Instruction Forfaitaires'!$E42*Listes!$D$65,(('Instruction Forfaitaires'!$E42*Listes!$B$65)+Listes!$C$65)))))))</f>
        <v/>
      </c>
      <c r="L42" s="268" t="str">
        <f>IF(Forfaitaires!I41="","",Forfaitaires!I41)</f>
        <v/>
      </c>
      <c r="M42" s="268" t="str">
        <f>IF(Forfaitaires!J41="","",Forfaitaires!J41)</f>
        <v/>
      </c>
      <c r="N42" s="177" t="str">
        <f>IF(Forfaitaires!N41="","",Forfaitaires!N41)</f>
        <v/>
      </c>
      <c r="O42" s="267" t="str">
        <f t="shared" si="0"/>
        <v/>
      </c>
      <c r="P42" s="259" t="str">
        <f t="shared" si="1"/>
        <v/>
      </c>
      <c r="Q42" s="280" t="str">
        <f t="shared" si="2"/>
        <v/>
      </c>
      <c r="R42" s="264" t="str">
        <f t="shared" si="3"/>
        <v/>
      </c>
      <c r="S42" s="262" t="str">
        <f t="shared" si="4"/>
        <v/>
      </c>
      <c r="T42" s="119"/>
    </row>
    <row r="43" spans="1:20" ht="20.100000000000001" customHeight="1" x14ac:dyDescent="0.25">
      <c r="A43" s="162">
        <v>37</v>
      </c>
      <c r="B43" s="158" t="str">
        <f>IF(Forfaitaires!B42="","",Forfaitaires!B42)</f>
        <v/>
      </c>
      <c r="C43" s="158" t="str">
        <f>IF(Forfaitaires!C42="","",Forfaitaires!C42)</f>
        <v/>
      </c>
      <c r="D43" s="158" t="str">
        <f>IF(Forfaitaires!D42="","",Forfaitaires!D42)</f>
        <v/>
      </c>
      <c r="E43" s="158" t="str">
        <f>IF(Forfaitaires!E42="","",Forfaitaires!E42)</f>
        <v/>
      </c>
      <c r="F43" s="158" t="str">
        <f>IF(Forfaitaires!F42="","",Forfaitaires!F42)</f>
        <v/>
      </c>
      <c r="G43" s="158" t="str">
        <f>IF(Forfaitaires!G42="","",Forfaitaires!G42)</f>
        <v/>
      </c>
      <c r="H43" s="158" t="str">
        <f>IF(Forfaitaires!H42="","",Forfaitaires!H42)</f>
        <v/>
      </c>
      <c r="I43" s="158" t="str">
        <f>IF($G43="","",IF($C43=Listes!$B$32,IF('Instruction Forfaitaires'!$E43&lt;Listes!$B$53,('Instruction Forfaitaires'!$E43*(VLOOKUP('Instruction Forfaitaires'!$D43,Listes!$A$54:$E$60,2,FALSE))),IF('Instruction Forfaitaires'!$E43&gt;Listes!$E$53,('Instruction Forfaitaires'!$E43*(VLOOKUP('Instruction Forfaitaires'!$D43,Listes!$A$54:$E$60,5,FALSE))),('Instruction Forfaitaires'!$E43*(VLOOKUP('Instruction Forfaitaires'!$D43,Listes!$A$54:$E$60,3,FALSE))+(VLOOKUP('Instruction Forfaitaires'!$D43,Listes!$A$54:$E$60,4,FALSE)))))))</f>
        <v/>
      </c>
      <c r="J43" s="158" t="str">
        <f>IF($G43="","",IF($C43=Listes!$B$31,IF('Instruction Forfaitaires'!$E43&lt;Listes!$B$42,('Instruction Forfaitaires'!$E43*(VLOOKUP('Instruction Forfaitaires'!$D43,Listes!$A$43:$E$49,2,FALSE))),IF('Instruction Forfaitaires'!$E43&gt;Listes!$D$42,('Instruction Forfaitaires'!$E43*(VLOOKUP('Instruction Forfaitaires'!$D43,Listes!$A$43:$E$49,5,FALSE))),('Instruction Forfaitaires'!$E43*(VLOOKUP('Instruction Forfaitaires'!$D43,Listes!$A$43:$E$49,3,FALSE))+(VLOOKUP('Instruction Forfaitaires'!$D43,Listes!$A$43:$E$49,4,FALSE)))))))</f>
        <v/>
      </c>
      <c r="K43" s="238" t="str">
        <f>IF($G43="","",IF($C43=Listes!$B$34,Listes!$I$31,IF($C43=Listes!$B$35,(VLOOKUP('Instruction Forfaitaires'!$F43,Listes!$E$31:$F$36,2,FALSE)),IF($C43=Listes!$B$33,IF('Instruction Forfaitaires'!$E43&lt;Listes!$A$64,'Instruction Forfaitaires'!$E43*Listes!$A$65,IF('Instruction Forfaitaires'!$E43&gt;Listes!$D$64,'Instruction Forfaitaires'!$E43*Listes!$D$65,(('Instruction Forfaitaires'!$E43*Listes!$B$65)+Listes!$C$65)))))))</f>
        <v/>
      </c>
      <c r="L43" s="268" t="str">
        <f>IF(Forfaitaires!I42="","",Forfaitaires!I42)</f>
        <v/>
      </c>
      <c r="M43" s="268" t="str">
        <f>IF(Forfaitaires!J42="","",Forfaitaires!J42)</f>
        <v/>
      </c>
      <c r="N43" s="177" t="str">
        <f>IF(Forfaitaires!N42="","",Forfaitaires!N42)</f>
        <v/>
      </c>
      <c r="O43" s="267" t="str">
        <f t="shared" si="0"/>
        <v/>
      </c>
      <c r="P43" s="259" t="str">
        <f t="shared" si="1"/>
        <v/>
      </c>
      <c r="Q43" s="280" t="str">
        <f t="shared" si="2"/>
        <v/>
      </c>
      <c r="R43" s="264" t="str">
        <f t="shared" si="3"/>
        <v/>
      </c>
      <c r="S43" s="262" t="str">
        <f t="shared" si="4"/>
        <v/>
      </c>
      <c r="T43" s="119"/>
    </row>
    <row r="44" spans="1:20" ht="20.100000000000001" customHeight="1" x14ac:dyDescent="0.25">
      <c r="A44" s="162">
        <v>38</v>
      </c>
      <c r="B44" s="158" t="str">
        <f>IF(Forfaitaires!B43="","",Forfaitaires!B43)</f>
        <v/>
      </c>
      <c r="C44" s="158" t="str">
        <f>IF(Forfaitaires!C43="","",Forfaitaires!C43)</f>
        <v/>
      </c>
      <c r="D44" s="158" t="str">
        <f>IF(Forfaitaires!D43="","",Forfaitaires!D43)</f>
        <v/>
      </c>
      <c r="E44" s="158" t="str">
        <f>IF(Forfaitaires!E43="","",Forfaitaires!E43)</f>
        <v/>
      </c>
      <c r="F44" s="158" t="str">
        <f>IF(Forfaitaires!F43="","",Forfaitaires!F43)</f>
        <v/>
      </c>
      <c r="G44" s="158" t="str">
        <f>IF(Forfaitaires!G43="","",Forfaitaires!G43)</f>
        <v/>
      </c>
      <c r="H44" s="158" t="str">
        <f>IF(Forfaitaires!H43="","",Forfaitaires!H43)</f>
        <v/>
      </c>
      <c r="I44" s="158" t="str">
        <f>IF($G44="","",IF($C44=Listes!$B$32,IF('Instruction Forfaitaires'!$E44&lt;Listes!$B$53,('Instruction Forfaitaires'!$E44*(VLOOKUP('Instruction Forfaitaires'!$D44,Listes!$A$54:$E$60,2,FALSE))),IF('Instruction Forfaitaires'!$E44&gt;Listes!$E$53,('Instruction Forfaitaires'!$E44*(VLOOKUP('Instruction Forfaitaires'!$D44,Listes!$A$54:$E$60,5,FALSE))),('Instruction Forfaitaires'!$E44*(VLOOKUP('Instruction Forfaitaires'!$D44,Listes!$A$54:$E$60,3,FALSE))+(VLOOKUP('Instruction Forfaitaires'!$D44,Listes!$A$54:$E$60,4,FALSE)))))))</f>
        <v/>
      </c>
      <c r="J44" s="158" t="str">
        <f>IF($G44="","",IF($C44=Listes!$B$31,IF('Instruction Forfaitaires'!$E44&lt;Listes!$B$42,('Instruction Forfaitaires'!$E44*(VLOOKUP('Instruction Forfaitaires'!$D44,Listes!$A$43:$E$49,2,FALSE))),IF('Instruction Forfaitaires'!$E44&gt;Listes!$D$42,('Instruction Forfaitaires'!$E44*(VLOOKUP('Instruction Forfaitaires'!$D44,Listes!$A$43:$E$49,5,FALSE))),('Instruction Forfaitaires'!$E44*(VLOOKUP('Instruction Forfaitaires'!$D44,Listes!$A$43:$E$49,3,FALSE))+(VLOOKUP('Instruction Forfaitaires'!$D44,Listes!$A$43:$E$49,4,FALSE)))))))</f>
        <v/>
      </c>
      <c r="K44" s="238" t="str">
        <f>IF($G44="","",IF($C44=Listes!$B$34,Listes!$I$31,IF($C44=Listes!$B$35,(VLOOKUP('Instruction Forfaitaires'!$F44,Listes!$E$31:$F$36,2,FALSE)),IF($C44=Listes!$B$33,IF('Instruction Forfaitaires'!$E44&lt;Listes!$A$64,'Instruction Forfaitaires'!$E44*Listes!$A$65,IF('Instruction Forfaitaires'!$E44&gt;Listes!$D$64,'Instruction Forfaitaires'!$E44*Listes!$D$65,(('Instruction Forfaitaires'!$E44*Listes!$B$65)+Listes!$C$65)))))))</f>
        <v/>
      </c>
      <c r="L44" s="268" t="str">
        <f>IF(Forfaitaires!I43="","",Forfaitaires!I43)</f>
        <v/>
      </c>
      <c r="M44" s="268" t="str">
        <f>IF(Forfaitaires!J43="","",Forfaitaires!J43)</f>
        <v/>
      </c>
      <c r="N44" s="177" t="str">
        <f>IF(Forfaitaires!N43="","",Forfaitaires!N43)</f>
        <v/>
      </c>
      <c r="O44" s="267" t="str">
        <f t="shared" si="0"/>
        <v/>
      </c>
      <c r="P44" s="259" t="str">
        <f t="shared" si="1"/>
        <v/>
      </c>
      <c r="Q44" s="280" t="str">
        <f t="shared" si="2"/>
        <v/>
      </c>
      <c r="R44" s="264" t="str">
        <f t="shared" si="3"/>
        <v/>
      </c>
      <c r="S44" s="262" t="str">
        <f t="shared" si="4"/>
        <v/>
      </c>
      <c r="T44" s="119"/>
    </row>
    <row r="45" spans="1:20" ht="20.100000000000001" customHeight="1" x14ac:dyDescent="0.25">
      <c r="A45" s="162">
        <v>39</v>
      </c>
      <c r="B45" s="158" t="str">
        <f>IF(Forfaitaires!B44="","",Forfaitaires!B44)</f>
        <v/>
      </c>
      <c r="C45" s="158" t="str">
        <f>IF(Forfaitaires!C44="","",Forfaitaires!C44)</f>
        <v/>
      </c>
      <c r="D45" s="158" t="str">
        <f>IF(Forfaitaires!D44="","",Forfaitaires!D44)</f>
        <v/>
      </c>
      <c r="E45" s="158" t="str">
        <f>IF(Forfaitaires!E44="","",Forfaitaires!E44)</f>
        <v/>
      </c>
      <c r="F45" s="158" t="str">
        <f>IF(Forfaitaires!F44="","",Forfaitaires!F44)</f>
        <v/>
      </c>
      <c r="G45" s="158" t="str">
        <f>IF(Forfaitaires!G44="","",Forfaitaires!G44)</f>
        <v/>
      </c>
      <c r="H45" s="158" t="str">
        <f>IF(Forfaitaires!H44="","",Forfaitaires!H44)</f>
        <v/>
      </c>
      <c r="I45" s="158" t="str">
        <f>IF($G45="","",IF($C45=Listes!$B$32,IF('Instruction Forfaitaires'!$E45&lt;Listes!$B$53,('Instruction Forfaitaires'!$E45*(VLOOKUP('Instruction Forfaitaires'!$D45,Listes!$A$54:$E$60,2,FALSE))),IF('Instruction Forfaitaires'!$E45&gt;Listes!$E$53,('Instruction Forfaitaires'!$E45*(VLOOKUP('Instruction Forfaitaires'!$D45,Listes!$A$54:$E$60,5,FALSE))),('Instruction Forfaitaires'!$E45*(VLOOKUP('Instruction Forfaitaires'!$D45,Listes!$A$54:$E$60,3,FALSE))+(VLOOKUP('Instruction Forfaitaires'!$D45,Listes!$A$54:$E$60,4,FALSE)))))))</f>
        <v/>
      </c>
      <c r="J45" s="158" t="str">
        <f>IF($G45="","",IF($C45=Listes!$B$31,IF('Instruction Forfaitaires'!$E45&lt;Listes!$B$42,('Instruction Forfaitaires'!$E45*(VLOOKUP('Instruction Forfaitaires'!$D45,Listes!$A$43:$E$49,2,FALSE))),IF('Instruction Forfaitaires'!$E45&gt;Listes!$D$42,('Instruction Forfaitaires'!$E45*(VLOOKUP('Instruction Forfaitaires'!$D45,Listes!$A$43:$E$49,5,FALSE))),('Instruction Forfaitaires'!$E45*(VLOOKUP('Instruction Forfaitaires'!$D45,Listes!$A$43:$E$49,3,FALSE))+(VLOOKUP('Instruction Forfaitaires'!$D45,Listes!$A$43:$E$49,4,FALSE)))))))</f>
        <v/>
      </c>
      <c r="K45" s="238" t="str">
        <f>IF($G45="","",IF($C45=Listes!$B$34,Listes!$I$31,IF($C45=Listes!$B$35,(VLOOKUP('Instruction Forfaitaires'!$F45,Listes!$E$31:$F$36,2,FALSE)),IF($C45=Listes!$B$33,IF('Instruction Forfaitaires'!$E45&lt;Listes!$A$64,'Instruction Forfaitaires'!$E45*Listes!$A$65,IF('Instruction Forfaitaires'!$E45&gt;Listes!$D$64,'Instruction Forfaitaires'!$E45*Listes!$D$65,(('Instruction Forfaitaires'!$E45*Listes!$B$65)+Listes!$C$65)))))))</f>
        <v/>
      </c>
      <c r="L45" s="268" t="str">
        <f>IF(Forfaitaires!I44="","",Forfaitaires!I44)</f>
        <v/>
      </c>
      <c r="M45" s="268" t="str">
        <f>IF(Forfaitaires!J44="","",Forfaitaires!J44)</f>
        <v/>
      </c>
      <c r="N45" s="177" t="str">
        <f>IF(Forfaitaires!N44="","",Forfaitaires!N44)</f>
        <v/>
      </c>
      <c r="O45" s="267" t="str">
        <f t="shared" si="0"/>
        <v/>
      </c>
      <c r="P45" s="259" t="str">
        <f t="shared" si="1"/>
        <v/>
      </c>
      <c r="Q45" s="280" t="str">
        <f t="shared" si="2"/>
        <v/>
      </c>
      <c r="R45" s="264" t="str">
        <f t="shared" si="3"/>
        <v/>
      </c>
      <c r="S45" s="262" t="str">
        <f t="shared" si="4"/>
        <v/>
      </c>
      <c r="T45" s="119"/>
    </row>
    <row r="46" spans="1:20" ht="20.100000000000001" customHeight="1" x14ac:dyDescent="0.25">
      <c r="A46" s="162">
        <v>40</v>
      </c>
      <c r="B46" s="158" t="str">
        <f>IF(Forfaitaires!B45="","",Forfaitaires!B45)</f>
        <v/>
      </c>
      <c r="C46" s="158" t="str">
        <f>IF(Forfaitaires!C45="","",Forfaitaires!C45)</f>
        <v/>
      </c>
      <c r="D46" s="158" t="str">
        <f>IF(Forfaitaires!D45="","",Forfaitaires!D45)</f>
        <v/>
      </c>
      <c r="E46" s="158" t="str">
        <f>IF(Forfaitaires!E45="","",Forfaitaires!E45)</f>
        <v/>
      </c>
      <c r="F46" s="158" t="str">
        <f>IF(Forfaitaires!F45="","",Forfaitaires!F45)</f>
        <v/>
      </c>
      <c r="G46" s="158" t="str">
        <f>IF(Forfaitaires!G45="","",Forfaitaires!G45)</f>
        <v/>
      </c>
      <c r="H46" s="158" t="str">
        <f>IF(Forfaitaires!H45="","",Forfaitaires!H45)</f>
        <v/>
      </c>
      <c r="I46" s="158" t="str">
        <f>IF($G46="","",IF($C46=Listes!$B$32,IF('Instruction Forfaitaires'!$E46&lt;Listes!$B$53,('Instruction Forfaitaires'!$E46*(VLOOKUP('Instruction Forfaitaires'!$D46,Listes!$A$54:$E$60,2,FALSE))),IF('Instruction Forfaitaires'!$E46&gt;Listes!$E$53,('Instruction Forfaitaires'!$E46*(VLOOKUP('Instruction Forfaitaires'!$D46,Listes!$A$54:$E$60,5,FALSE))),('Instruction Forfaitaires'!$E46*(VLOOKUP('Instruction Forfaitaires'!$D46,Listes!$A$54:$E$60,3,FALSE))+(VLOOKUP('Instruction Forfaitaires'!$D46,Listes!$A$54:$E$60,4,FALSE)))))))</f>
        <v/>
      </c>
      <c r="J46" s="158" t="str">
        <f>IF($G46="","",IF($C46=Listes!$B$31,IF('Instruction Forfaitaires'!$E46&lt;Listes!$B$42,('Instruction Forfaitaires'!$E46*(VLOOKUP('Instruction Forfaitaires'!$D46,Listes!$A$43:$E$49,2,FALSE))),IF('Instruction Forfaitaires'!$E46&gt;Listes!$D$42,('Instruction Forfaitaires'!$E46*(VLOOKUP('Instruction Forfaitaires'!$D46,Listes!$A$43:$E$49,5,FALSE))),('Instruction Forfaitaires'!$E46*(VLOOKUP('Instruction Forfaitaires'!$D46,Listes!$A$43:$E$49,3,FALSE))+(VLOOKUP('Instruction Forfaitaires'!$D46,Listes!$A$43:$E$49,4,FALSE)))))))</f>
        <v/>
      </c>
      <c r="K46" s="238" t="str">
        <f>IF($G46="","",IF($C46=Listes!$B$34,Listes!$I$31,IF($C46=Listes!$B$35,(VLOOKUP('Instruction Forfaitaires'!$F46,Listes!$E$31:$F$36,2,FALSE)),IF($C46=Listes!$B$33,IF('Instruction Forfaitaires'!$E46&lt;Listes!$A$64,'Instruction Forfaitaires'!$E46*Listes!$A$65,IF('Instruction Forfaitaires'!$E46&gt;Listes!$D$64,'Instruction Forfaitaires'!$E46*Listes!$D$65,(('Instruction Forfaitaires'!$E46*Listes!$B$65)+Listes!$C$65)))))))</f>
        <v/>
      </c>
      <c r="L46" s="268" t="str">
        <f>IF(Forfaitaires!I45="","",Forfaitaires!I45)</f>
        <v/>
      </c>
      <c r="M46" s="268" t="str">
        <f>IF(Forfaitaires!J45="","",Forfaitaires!J45)</f>
        <v/>
      </c>
      <c r="N46" s="177" t="str">
        <f>IF(Forfaitaires!N45="","",Forfaitaires!N45)</f>
        <v/>
      </c>
      <c r="O46" s="267" t="str">
        <f t="shared" si="0"/>
        <v/>
      </c>
      <c r="P46" s="259" t="str">
        <f t="shared" si="1"/>
        <v/>
      </c>
      <c r="Q46" s="280" t="str">
        <f t="shared" si="2"/>
        <v/>
      </c>
      <c r="R46" s="264" t="str">
        <f t="shared" si="3"/>
        <v/>
      </c>
      <c r="S46" s="262" t="str">
        <f t="shared" si="4"/>
        <v/>
      </c>
      <c r="T46" s="119"/>
    </row>
    <row r="47" spans="1:20" ht="20.100000000000001" customHeight="1" x14ac:dyDescent="0.25">
      <c r="A47" s="162">
        <v>41</v>
      </c>
      <c r="B47" s="158" t="str">
        <f>IF(Forfaitaires!B46="","",Forfaitaires!B46)</f>
        <v/>
      </c>
      <c r="C47" s="158" t="str">
        <f>IF(Forfaitaires!C46="","",Forfaitaires!C46)</f>
        <v/>
      </c>
      <c r="D47" s="158" t="str">
        <f>IF(Forfaitaires!D46="","",Forfaitaires!D46)</f>
        <v/>
      </c>
      <c r="E47" s="158" t="str">
        <f>IF(Forfaitaires!E46="","",Forfaitaires!E46)</f>
        <v/>
      </c>
      <c r="F47" s="158" t="str">
        <f>IF(Forfaitaires!F46="","",Forfaitaires!F46)</f>
        <v/>
      </c>
      <c r="G47" s="158" t="str">
        <f>IF(Forfaitaires!G46="","",Forfaitaires!G46)</f>
        <v/>
      </c>
      <c r="H47" s="158" t="str">
        <f>IF(Forfaitaires!H46="","",Forfaitaires!H46)</f>
        <v/>
      </c>
      <c r="I47" s="158" t="str">
        <f>IF($G47="","",IF($C47=Listes!$B$32,IF('Instruction Forfaitaires'!$E47&lt;Listes!$B$53,('Instruction Forfaitaires'!$E47*(VLOOKUP('Instruction Forfaitaires'!$D47,Listes!$A$54:$E$60,2,FALSE))),IF('Instruction Forfaitaires'!$E47&gt;Listes!$E$53,('Instruction Forfaitaires'!$E47*(VLOOKUP('Instruction Forfaitaires'!$D47,Listes!$A$54:$E$60,5,FALSE))),('Instruction Forfaitaires'!$E47*(VLOOKUP('Instruction Forfaitaires'!$D47,Listes!$A$54:$E$60,3,FALSE))+(VLOOKUP('Instruction Forfaitaires'!$D47,Listes!$A$54:$E$60,4,FALSE)))))))</f>
        <v/>
      </c>
      <c r="J47" s="158" t="str">
        <f>IF($G47="","",IF($C47=Listes!$B$31,IF('Instruction Forfaitaires'!$E47&lt;Listes!$B$42,('Instruction Forfaitaires'!$E47*(VLOOKUP('Instruction Forfaitaires'!$D47,Listes!$A$43:$E$49,2,FALSE))),IF('Instruction Forfaitaires'!$E47&gt;Listes!$D$42,('Instruction Forfaitaires'!$E47*(VLOOKUP('Instruction Forfaitaires'!$D47,Listes!$A$43:$E$49,5,FALSE))),('Instruction Forfaitaires'!$E47*(VLOOKUP('Instruction Forfaitaires'!$D47,Listes!$A$43:$E$49,3,FALSE))+(VLOOKUP('Instruction Forfaitaires'!$D47,Listes!$A$43:$E$49,4,FALSE)))))))</f>
        <v/>
      </c>
      <c r="K47" s="238" t="str">
        <f>IF($G47="","",IF($C47=Listes!$B$34,Listes!$I$31,IF($C47=Listes!$B$35,(VLOOKUP('Instruction Forfaitaires'!$F47,Listes!$E$31:$F$36,2,FALSE)),IF($C47=Listes!$B$33,IF('Instruction Forfaitaires'!$E47&lt;Listes!$A$64,'Instruction Forfaitaires'!$E47*Listes!$A$65,IF('Instruction Forfaitaires'!$E47&gt;Listes!$D$64,'Instruction Forfaitaires'!$E47*Listes!$D$65,(('Instruction Forfaitaires'!$E47*Listes!$B$65)+Listes!$C$65)))))))</f>
        <v/>
      </c>
      <c r="L47" s="268" t="str">
        <f>IF(Forfaitaires!I46="","",Forfaitaires!I46)</f>
        <v/>
      </c>
      <c r="M47" s="268" t="str">
        <f>IF(Forfaitaires!J46="","",Forfaitaires!J46)</f>
        <v/>
      </c>
      <c r="N47" s="177" t="str">
        <f>IF(Forfaitaires!N46="","",Forfaitaires!N46)</f>
        <v/>
      </c>
      <c r="O47" s="267" t="str">
        <f t="shared" si="0"/>
        <v/>
      </c>
      <c r="P47" s="259" t="str">
        <f t="shared" si="1"/>
        <v/>
      </c>
      <c r="Q47" s="280" t="str">
        <f t="shared" si="2"/>
        <v/>
      </c>
      <c r="R47" s="264" t="str">
        <f t="shared" si="3"/>
        <v/>
      </c>
      <c r="S47" s="262" t="str">
        <f t="shared" si="4"/>
        <v/>
      </c>
      <c r="T47" s="119"/>
    </row>
    <row r="48" spans="1:20" ht="20.100000000000001" customHeight="1" x14ac:dyDescent="0.25">
      <c r="A48" s="162">
        <v>42</v>
      </c>
      <c r="B48" s="158" t="str">
        <f>IF(Forfaitaires!B47="","",Forfaitaires!B47)</f>
        <v/>
      </c>
      <c r="C48" s="158" t="str">
        <f>IF(Forfaitaires!C47="","",Forfaitaires!C47)</f>
        <v/>
      </c>
      <c r="D48" s="158" t="str">
        <f>IF(Forfaitaires!D47="","",Forfaitaires!D47)</f>
        <v/>
      </c>
      <c r="E48" s="158" t="str">
        <f>IF(Forfaitaires!E47="","",Forfaitaires!E47)</f>
        <v/>
      </c>
      <c r="F48" s="158" t="str">
        <f>IF(Forfaitaires!F47="","",Forfaitaires!F47)</f>
        <v/>
      </c>
      <c r="G48" s="158" t="str">
        <f>IF(Forfaitaires!G47="","",Forfaitaires!G47)</f>
        <v/>
      </c>
      <c r="H48" s="158" t="str">
        <f>IF(Forfaitaires!H47="","",Forfaitaires!H47)</f>
        <v/>
      </c>
      <c r="I48" s="158" t="str">
        <f>IF($G48="","",IF($C48=Listes!$B$32,IF('Instruction Forfaitaires'!$E48&lt;Listes!$B$53,('Instruction Forfaitaires'!$E48*(VLOOKUP('Instruction Forfaitaires'!$D48,Listes!$A$54:$E$60,2,FALSE))),IF('Instruction Forfaitaires'!$E48&gt;Listes!$E$53,('Instruction Forfaitaires'!$E48*(VLOOKUP('Instruction Forfaitaires'!$D48,Listes!$A$54:$E$60,5,FALSE))),('Instruction Forfaitaires'!$E48*(VLOOKUP('Instruction Forfaitaires'!$D48,Listes!$A$54:$E$60,3,FALSE))+(VLOOKUP('Instruction Forfaitaires'!$D48,Listes!$A$54:$E$60,4,FALSE)))))))</f>
        <v/>
      </c>
      <c r="J48" s="158" t="str">
        <f>IF($G48="","",IF($C48=Listes!$B$31,IF('Instruction Forfaitaires'!$E48&lt;Listes!$B$42,('Instruction Forfaitaires'!$E48*(VLOOKUP('Instruction Forfaitaires'!$D48,Listes!$A$43:$E$49,2,FALSE))),IF('Instruction Forfaitaires'!$E48&gt;Listes!$D$42,('Instruction Forfaitaires'!$E48*(VLOOKUP('Instruction Forfaitaires'!$D48,Listes!$A$43:$E$49,5,FALSE))),('Instruction Forfaitaires'!$E48*(VLOOKUP('Instruction Forfaitaires'!$D48,Listes!$A$43:$E$49,3,FALSE))+(VLOOKUP('Instruction Forfaitaires'!$D48,Listes!$A$43:$E$49,4,FALSE)))))))</f>
        <v/>
      </c>
      <c r="K48" s="238" t="str">
        <f>IF($G48="","",IF($C48=Listes!$B$34,Listes!$I$31,IF($C48=Listes!$B$35,(VLOOKUP('Instruction Forfaitaires'!$F48,Listes!$E$31:$F$36,2,FALSE)),IF($C48=Listes!$B$33,IF('Instruction Forfaitaires'!$E48&lt;Listes!$A$64,'Instruction Forfaitaires'!$E48*Listes!$A$65,IF('Instruction Forfaitaires'!$E48&gt;Listes!$D$64,'Instruction Forfaitaires'!$E48*Listes!$D$65,(('Instruction Forfaitaires'!$E48*Listes!$B$65)+Listes!$C$65)))))))</f>
        <v/>
      </c>
      <c r="L48" s="268" t="str">
        <f>IF(Forfaitaires!I47="","",Forfaitaires!I47)</f>
        <v/>
      </c>
      <c r="M48" s="268" t="str">
        <f>IF(Forfaitaires!J47="","",Forfaitaires!J47)</f>
        <v/>
      </c>
      <c r="N48" s="177" t="str">
        <f>IF(Forfaitaires!N47="","",Forfaitaires!N47)</f>
        <v/>
      </c>
      <c r="O48" s="267" t="str">
        <f t="shared" si="0"/>
        <v/>
      </c>
      <c r="P48" s="259" t="str">
        <f t="shared" si="1"/>
        <v/>
      </c>
      <c r="Q48" s="280" t="str">
        <f t="shared" si="2"/>
        <v/>
      </c>
      <c r="R48" s="264" t="str">
        <f t="shared" si="3"/>
        <v/>
      </c>
      <c r="S48" s="262" t="str">
        <f t="shared" si="4"/>
        <v/>
      </c>
      <c r="T48" s="119"/>
    </row>
    <row r="49" spans="1:20" ht="20.100000000000001" customHeight="1" x14ac:dyDescent="0.25">
      <c r="A49" s="162">
        <v>43</v>
      </c>
      <c r="B49" s="158" t="str">
        <f>IF(Forfaitaires!B48="","",Forfaitaires!B48)</f>
        <v/>
      </c>
      <c r="C49" s="158" t="str">
        <f>IF(Forfaitaires!C48="","",Forfaitaires!C48)</f>
        <v/>
      </c>
      <c r="D49" s="158" t="str">
        <f>IF(Forfaitaires!D48="","",Forfaitaires!D48)</f>
        <v/>
      </c>
      <c r="E49" s="158" t="str">
        <f>IF(Forfaitaires!E48="","",Forfaitaires!E48)</f>
        <v/>
      </c>
      <c r="F49" s="158" t="str">
        <f>IF(Forfaitaires!F48="","",Forfaitaires!F48)</f>
        <v/>
      </c>
      <c r="G49" s="158" t="str">
        <f>IF(Forfaitaires!G48="","",Forfaitaires!G48)</f>
        <v/>
      </c>
      <c r="H49" s="158" t="str">
        <f>IF(Forfaitaires!H48="","",Forfaitaires!H48)</f>
        <v/>
      </c>
      <c r="I49" s="158" t="str">
        <f>IF($G49="","",IF($C49=Listes!$B$32,IF('Instruction Forfaitaires'!$E49&lt;Listes!$B$53,('Instruction Forfaitaires'!$E49*(VLOOKUP('Instruction Forfaitaires'!$D49,Listes!$A$54:$E$60,2,FALSE))),IF('Instruction Forfaitaires'!$E49&gt;Listes!$E$53,('Instruction Forfaitaires'!$E49*(VLOOKUP('Instruction Forfaitaires'!$D49,Listes!$A$54:$E$60,5,FALSE))),('Instruction Forfaitaires'!$E49*(VLOOKUP('Instruction Forfaitaires'!$D49,Listes!$A$54:$E$60,3,FALSE))+(VLOOKUP('Instruction Forfaitaires'!$D49,Listes!$A$54:$E$60,4,FALSE)))))))</f>
        <v/>
      </c>
      <c r="J49" s="158" t="str">
        <f>IF($G49="","",IF($C49=Listes!$B$31,IF('Instruction Forfaitaires'!$E49&lt;Listes!$B$42,('Instruction Forfaitaires'!$E49*(VLOOKUP('Instruction Forfaitaires'!$D49,Listes!$A$43:$E$49,2,FALSE))),IF('Instruction Forfaitaires'!$E49&gt;Listes!$D$42,('Instruction Forfaitaires'!$E49*(VLOOKUP('Instruction Forfaitaires'!$D49,Listes!$A$43:$E$49,5,FALSE))),('Instruction Forfaitaires'!$E49*(VLOOKUP('Instruction Forfaitaires'!$D49,Listes!$A$43:$E$49,3,FALSE))+(VLOOKUP('Instruction Forfaitaires'!$D49,Listes!$A$43:$E$49,4,FALSE)))))))</f>
        <v/>
      </c>
      <c r="K49" s="238" t="str">
        <f>IF($G49="","",IF($C49=Listes!$B$34,Listes!$I$31,IF($C49=Listes!$B$35,(VLOOKUP('Instruction Forfaitaires'!$F49,Listes!$E$31:$F$36,2,FALSE)),IF($C49=Listes!$B$33,IF('Instruction Forfaitaires'!$E49&lt;Listes!$A$64,'Instruction Forfaitaires'!$E49*Listes!$A$65,IF('Instruction Forfaitaires'!$E49&gt;Listes!$D$64,'Instruction Forfaitaires'!$E49*Listes!$D$65,(('Instruction Forfaitaires'!$E49*Listes!$B$65)+Listes!$C$65)))))))</f>
        <v/>
      </c>
      <c r="L49" s="268" t="str">
        <f>IF(Forfaitaires!I48="","",Forfaitaires!I48)</f>
        <v/>
      </c>
      <c r="M49" s="268" t="str">
        <f>IF(Forfaitaires!J48="","",Forfaitaires!J48)</f>
        <v/>
      </c>
      <c r="N49" s="177" t="str">
        <f>IF(Forfaitaires!N48="","",Forfaitaires!N48)</f>
        <v/>
      </c>
      <c r="O49" s="267" t="str">
        <f t="shared" si="0"/>
        <v/>
      </c>
      <c r="P49" s="259" t="str">
        <f t="shared" si="1"/>
        <v/>
      </c>
      <c r="Q49" s="280" t="str">
        <f t="shared" si="2"/>
        <v/>
      </c>
      <c r="R49" s="264" t="str">
        <f t="shared" si="3"/>
        <v/>
      </c>
      <c r="S49" s="262" t="str">
        <f t="shared" si="4"/>
        <v/>
      </c>
      <c r="T49" s="119"/>
    </row>
    <row r="50" spans="1:20" ht="20.100000000000001" customHeight="1" x14ac:dyDescent="0.25">
      <c r="A50" s="162">
        <v>44</v>
      </c>
      <c r="B50" s="158" t="str">
        <f>IF(Forfaitaires!B49="","",Forfaitaires!B49)</f>
        <v/>
      </c>
      <c r="C50" s="158" t="str">
        <f>IF(Forfaitaires!C49="","",Forfaitaires!C49)</f>
        <v/>
      </c>
      <c r="D50" s="158" t="str">
        <f>IF(Forfaitaires!D49="","",Forfaitaires!D49)</f>
        <v/>
      </c>
      <c r="E50" s="158" t="str">
        <f>IF(Forfaitaires!E49="","",Forfaitaires!E49)</f>
        <v/>
      </c>
      <c r="F50" s="158" t="str">
        <f>IF(Forfaitaires!F49="","",Forfaitaires!F49)</f>
        <v/>
      </c>
      <c r="G50" s="158" t="str">
        <f>IF(Forfaitaires!G49="","",Forfaitaires!G49)</f>
        <v/>
      </c>
      <c r="H50" s="158" t="str">
        <f>IF(Forfaitaires!H49="","",Forfaitaires!H49)</f>
        <v/>
      </c>
      <c r="I50" s="158" t="str">
        <f>IF($G50="","",IF($C50=Listes!$B$32,IF('Instruction Forfaitaires'!$E50&lt;Listes!$B$53,('Instruction Forfaitaires'!$E50*(VLOOKUP('Instruction Forfaitaires'!$D50,Listes!$A$54:$E$60,2,FALSE))),IF('Instruction Forfaitaires'!$E50&gt;Listes!$E$53,('Instruction Forfaitaires'!$E50*(VLOOKUP('Instruction Forfaitaires'!$D50,Listes!$A$54:$E$60,5,FALSE))),('Instruction Forfaitaires'!$E50*(VLOOKUP('Instruction Forfaitaires'!$D50,Listes!$A$54:$E$60,3,FALSE))+(VLOOKUP('Instruction Forfaitaires'!$D50,Listes!$A$54:$E$60,4,FALSE)))))))</f>
        <v/>
      </c>
      <c r="J50" s="158" t="str">
        <f>IF($G50="","",IF($C50=Listes!$B$31,IF('Instruction Forfaitaires'!$E50&lt;Listes!$B$42,('Instruction Forfaitaires'!$E50*(VLOOKUP('Instruction Forfaitaires'!$D50,Listes!$A$43:$E$49,2,FALSE))),IF('Instruction Forfaitaires'!$E50&gt;Listes!$D$42,('Instruction Forfaitaires'!$E50*(VLOOKUP('Instruction Forfaitaires'!$D50,Listes!$A$43:$E$49,5,FALSE))),('Instruction Forfaitaires'!$E50*(VLOOKUP('Instruction Forfaitaires'!$D50,Listes!$A$43:$E$49,3,FALSE))+(VLOOKUP('Instruction Forfaitaires'!$D50,Listes!$A$43:$E$49,4,FALSE)))))))</f>
        <v/>
      </c>
      <c r="K50" s="238" t="str">
        <f>IF($G50="","",IF($C50=Listes!$B$34,Listes!$I$31,IF($C50=Listes!$B$35,(VLOOKUP('Instruction Forfaitaires'!$F50,Listes!$E$31:$F$36,2,FALSE)),IF($C50=Listes!$B$33,IF('Instruction Forfaitaires'!$E50&lt;Listes!$A$64,'Instruction Forfaitaires'!$E50*Listes!$A$65,IF('Instruction Forfaitaires'!$E50&gt;Listes!$D$64,'Instruction Forfaitaires'!$E50*Listes!$D$65,(('Instruction Forfaitaires'!$E50*Listes!$B$65)+Listes!$C$65)))))))</f>
        <v/>
      </c>
      <c r="L50" s="268" t="str">
        <f>IF(Forfaitaires!I49="","",Forfaitaires!I49)</f>
        <v/>
      </c>
      <c r="M50" s="268" t="str">
        <f>IF(Forfaitaires!J49="","",Forfaitaires!J49)</f>
        <v/>
      </c>
      <c r="N50" s="177" t="str">
        <f>IF(Forfaitaires!N49="","",Forfaitaires!N49)</f>
        <v/>
      </c>
      <c r="O50" s="267" t="str">
        <f t="shared" si="0"/>
        <v/>
      </c>
      <c r="P50" s="259" t="str">
        <f t="shared" si="1"/>
        <v/>
      </c>
      <c r="Q50" s="280" t="str">
        <f t="shared" si="2"/>
        <v/>
      </c>
      <c r="R50" s="264" t="str">
        <f t="shared" si="3"/>
        <v/>
      </c>
      <c r="S50" s="262" t="str">
        <f t="shared" si="4"/>
        <v/>
      </c>
      <c r="T50" s="119"/>
    </row>
    <row r="51" spans="1:20" ht="20.100000000000001" customHeight="1" x14ac:dyDescent="0.25">
      <c r="A51" s="162">
        <v>45</v>
      </c>
      <c r="B51" s="158" t="str">
        <f>IF(Forfaitaires!B50="","",Forfaitaires!B50)</f>
        <v/>
      </c>
      <c r="C51" s="158" t="str">
        <f>IF(Forfaitaires!C50="","",Forfaitaires!C50)</f>
        <v/>
      </c>
      <c r="D51" s="158" t="str">
        <f>IF(Forfaitaires!D50="","",Forfaitaires!D50)</f>
        <v/>
      </c>
      <c r="E51" s="158" t="str">
        <f>IF(Forfaitaires!E50="","",Forfaitaires!E50)</f>
        <v/>
      </c>
      <c r="F51" s="158" t="str">
        <f>IF(Forfaitaires!F50="","",Forfaitaires!F50)</f>
        <v/>
      </c>
      <c r="G51" s="158" t="str">
        <f>IF(Forfaitaires!G50="","",Forfaitaires!G50)</f>
        <v/>
      </c>
      <c r="H51" s="158" t="str">
        <f>IF(Forfaitaires!H50="","",Forfaitaires!H50)</f>
        <v/>
      </c>
      <c r="I51" s="158" t="str">
        <f>IF($G51="","",IF($C51=Listes!$B$32,IF('Instruction Forfaitaires'!$E51&lt;Listes!$B$53,('Instruction Forfaitaires'!$E51*(VLOOKUP('Instruction Forfaitaires'!$D51,Listes!$A$54:$E$60,2,FALSE))),IF('Instruction Forfaitaires'!$E51&gt;Listes!$E$53,('Instruction Forfaitaires'!$E51*(VLOOKUP('Instruction Forfaitaires'!$D51,Listes!$A$54:$E$60,5,FALSE))),('Instruction Forfaitaires'!$E51*(VLOOKUP('Instruction Forfaitaires'!$D51,Listes!$A$54:$E$60,3,FALSE))+(VLOOKUP('Instruction Forfaitaires'!$D51,Listes!$A$54:$E$60,4,FALSE)))))))</f>
        <v/>
      </c>
      <c r="J51" s="158" t="str">
        <f>IF($G51="","",IF($C51=Listes!$B$31,IF('Instruction Forfaitaires'!$E51&lt;Listes!$B$42,('Instruction Forfaitaires'!$E51*(VLOOKUP('Instruction Forfaitaires'!$D51,Listes!$A$43:$E$49,2,FALSE))),IF('Instruction Forfaitaires'!$E51&gt;Listes!$D$42,('Instruction Forfaitaires'!$E51*(VLOOKUP('Instruction Forfaitaires'!$D51,Listes!$A$43:$E$49,5,FALSE))),('Instruction Forfaitaires'!$E51*(VLOOKUP('Instruction Forfaitaires'!$D51,Listes!$A$43:$E$49,3,FALSE))+(VLOOKUP('Instruction Forfaitaires'!$D51,Listes!$A$43:$E$49,4,FALSE)))))))</f>
        <v/>
      </c>
      <c r="K51" s="238" t="str">
        <f>IF($G51="","",IF($C51=Listes!$B$34,Listes!$I$31,IF($C51=Listes!$B$35,(VLOOKUP('Instruction Forfaitaires'!$F51,Listes!$E$31:$F$36,2,FALSE)),IF($C51=Listes!$B$33,IF('Instruction Forfaitaires'!$E51&lt;Listes!$A$64,'Instruction Forfaitaires'!$E51*Listes!$A$65,IF('Instruction Forfaitaires'!$E51&gt;Listes!$D$64,'Instruction Forfaitaires'!$E51*Listes!$D$65,(('Instruction Forfaitaires'!$E51*Listes!$B$65)+Listes!$C$65)))))))</f>
        <v/>
      </c>
      <c r="L51" s="268" t="str">
        <f>IF(Forfaitaires!I50="","",Forfaitaires!I50)</f>
        <v/>
      </c>
      <c r="M51" s="268" t="str">
        <f>IF(Forfaitaires!J50="","",Forfaitaires!J50)</f>
        <v/>
      </c>
      <c r="N51" s="177" t="str">
        <f>IF(Forfaitaires!N50="","",Forfaitaires!N50)</f>
        <v/>
      </c>
      <c r="O51" s="267" t="str">
        <f t="shared" si="0"/>
        <v/>
      </c>
      <c r="P51" s="259" t="str">
        <f t="shared" si="1"/>
        <v/>
      </c>
      <c r="Q51" s="280" t="str">
        <f t="shared" si="2"/>
        <v/>
      </c>
      <c r="R51" s="264" t="str">
        <f t="shared" si="3"/>
        <v/>
      </c>
      <c r="S51" s="262" t="str">
        <f t="shared" si="4"/>
        <v/>
      </c>
      <c r="T51" s="119"/>
    </row>
    <row r="52" spans="1:20" ht="20.100000000000001" customHeight="1" x14ac:dyDescent="0.25">
      <c r="A52" s="162">
        <v>46</v>
      </c>
      <c r="B52" s="158" t="str">
        <f>IF(Forfaitaires!B51="","",Forfaitaires!B51)</f>
        <v/>
      </c>
      <c r="C52" s="158" t="str">
        <f>IF(Forfaitaires!C51="","",Forfaitaires!C51)</f>
        <v/>
      </c>
      <c r="D52" s="158" t="str">
        <f>IF(Forfaitaires!D51="","",Forfaitaires!D51)</f>
        <v/>
      </c>
      <c r="E52" s="158" t="str">
        <f>IF(Forfaitaires!E51="","",Forfaitaires!E51)</f>
        <v/>
      </c>
      <c r="F52" s="158" t="str">
        <f>IF(Forfaitaires!F51="","",Forfaitaires!F51)</f>
        <v/>
      </c>
      <c r="G52" s="158" t="str">
        <f>IF(Forfaitaires!G51="","",Forfaitaires!G51)</f>
        <v/>
      </c>
      <c r="H52" s="158" t="str">
        <f>IF(Forfaitaires!H51="","",Forfaitaires!H51)</f>
        <v/>
      </c>
      <c r="I52" s="158" t="str">
        <f>IF($G52="","",IF($C52=Listes!$B$32,IF('Instruction Forfaitaires'!$E52&lt;Listes!$B$53,('Instruction Forfaitaires'!$E52*(VLOOKUP('Instruction Forfaitaires'!$D52,Listes!$A$54:$E$60,2,FALSE))),IF('Instruction Forfaitaires'!$E52&gt;Listes!$E$53,('Instruction Forfaitaires'!$E52*(VLOOKUP('Instruction Forfaitaires'!$D52,Listes!$A$54:$E$60,5,FALSE))),('Instruction Forfaitaires'!$E52*(VLOOKUP('Instruction Forfaitaires'!$D52,Listes!$A$54:$E$60,3,FALSE))+(VLOOKUP('Instruction Forfaitaires'!$D52,Listes!$A$54:$E$60,4,FALSE)))))))</f>
        <v/>
      </c>
      <c r="J52" s="158" t="str">
        <f>IF($G52="","",IF($C52=Listes!$B$31,IF('Instruction Forfaitaires'!$E52&lt;Listes!$B$42,('Instruction Forfaitaires'!$E52*(VLOOKUP('Instruction Forfaitaires'!$D52,Listes!$A$43:$E$49,2,FALSE))),IF('Instruction Forfaitaires'!$E52&gt;Listes!$D$42,('Instruction Forfaitaires'!$E52*(VLOOKUP('Instruction Forfaitaires'!$D52,Listes!$A$43:$E$49,5,FALSE))),('Instruction Forfaitaires'!$E52*(VLOOKUP('Instruction Forfaitaires'!$D52,Listes!$A$43:$E$49,3,FALSE))+(VLOOKUP('Instruction Forfaitaires'!$D52,Listes!$A$43:$E$49,4,FALSE)))))))</f>
        <v/>
      </c>
      <c r="K52" s="238" t="str">
        <f>IF($G52="","",IF($C52=Listes!$B$34,Listes!$I$31,IF($C52=Listes!$B$35,(VLOOKUP('Instruction Forfaitaires'!$F52,Listes!$E$31:$F$36,2,FALSE)),IF($C52=Listes!$B$33,IF('Instruction Forfaitaires'!$E52&lt;Listes!$A$64,'Instruction Forfaitaires'!$E52*Listes!$A$65,IF('Instruction Forfaitaires'!$E52&gt;Listes!$D$64,'Instruction Forfaitaires'!$E52*Listes!$D$65,(('Instruction Forfaitaires'!$E52*Listes!$B$65)+Listes!$C$65)))))))</f>
        <v/>
      </c>
      <c r="L52" s="268" t="str">
        <f>IF(Forfaitaires!I51="","",Forfaitaires!I51)</f>
        <v/>
      </c>
      <c r="M52" s="268" t="str">
        <f>IF(Forfaitaires!J51="","",Forfaitaires!J51)</f>
        <v/>
      </c>
      <c r="N52" s="177" t="str">
        <f>IF(Forfaitaires!N51="","",Forfaitaires!N51)</f>
        <v/>
      </c>
      <c r="O52" s="267" t="str">
        <f t="shared" si="0"/>
        <v/>
      </c>
      <c r="P52" s="259" t="str">
        <f t="shared" si="1"/>
        <v/>
      </c>
      <c r="Q52" s="280" t="str">
        <f t="shared" si="2"/>
        <v/>
      </c>
      <c r="R52" s="264" t="str">
        <f t="shared" si="3"/>
        <v/>
      </c>
      <c r="S52" s="262" t="str">
        <f t="shared" si="4"/>
        <v/>
      </c>
      <c r="T52" s="119"/>
    </row>
    <row r="53" spans="1:20" ht="20.100000000000001" customHeight="1" x14ac:dyDescent="0.25">
      <c r="A53" s="162">
        <v>47</v>
      </c>
      <c r="B53" s="158" t="str">
        <f>IF(Forfaitaires!B52="","",Forfaitaires!B52)</f>
        <v/>
      </c>
      <c r="C53" s="158" t="str">
        <f>IF(Forfaitaires!C52="","",Forfaitaires!C52)</f>
        <v/>
      </c>
      <c r="D53" s="158" t="str">
        <f>IF(Forfaitaires!D52="","",Forfaitaires!D52)</f>
        <v/>
      </c>
      <c r="E53" s="158" t="str">
        <f>IF(Forfaitaires!E52="","",Forfaitaires!E52)</f>
        <v/>
      </c>
      <c r="F53" s="158" t="str">
        <f>IF(Forfaitaires!F52="","",Forfaitaires!F52)</f>
        <v/>
      </c>
      <c r="G53" s="158" t="str">
        <f>IF(Forfaitaires!G52="","",Forfaitaires!G52)</f>
        <v/>
      </c>
      <c r="H53" s="158" t="str">
        <f>IF(Forfaitaires!H52="","",Forfaitaires!H52)</f>
        <v/>
      </c>
      <c r="I53" s="158" t="str">
        <f>IF($G53="","",IF($C53=Listes!$B$32,IF('Instruction Forfaitaires'!$E53&lt;Listes!$B$53,('Instruction Forfaitaires'!$E53*(VLOOKUP('Instruction Forfaitaires'!$D53,Listes!$A$54:$E$60,2,FALSE))),IF('Instruction Forfaitaires'!$E53&gt;Listes!$E$53,('Instruction Forfaitaires'!$E53*(VLOOKUP('Instruction Forfaitaires'!$D53,Listes!$A$54:$E$60,5,FALSE))),('Instruction Forfaitaires'!$E53*(VLOOKUP('Instruction Forfaitaires'!$D53,Listes!$A$54:$E$60,3,FALSE))+(VLOOKUP('Instruction Forfaitaires'!$D53,Listes!$A$54:$E$60,4,FALSE)))))))</f>
        <v/>
      </c>
      <c r="J53" s="158" t="str">
        <f>IF($G53="","",IF($C53=Listes!$B$31,IF('Instruction Forfaitaires'!$E53&lt;Listes!$B$42,('Instruction Forfaitaires'!$E53*(VLOOKUP('Instruction Forfaitaires'!$D53,Listes!$A$43:$E$49,2,FALSE))),IF('Instruction Forfaitaires'!$E53&gt;Listes!$D$42,('Instruction Forfaitaires'!$E53*(VLOOKUP('Instruction Forfaitaires'!$D53,Listes!$A$43:$E$49,5,FALSE))),('Instruction Forfaitaires'!$E53*(VLOOKUP('Instruction Forfaitaires'!$D53,Listes!$A$43:$E$49,3,FALSE))+(VLOOKUP('Instruction Forfaitaires'!$D53,Listes!$A$43:$E$49,4,FALSE)))))))</f>
        <v/>
      </c>
      <c r="K53" s="238" t="str">
        <f>IF($G53="","",IF($C53=Listes!$B$34,Listes!$I$31,IF($C53=Listes!$B$35,(VLOOKUP('Instruction Forfaitaires'!$F53,Listes!$E$31:$F$36,2,FALSE)),IF($C53=Listes!$B$33,IF('Instruction Forfaitaires'!$E53&lt;Listes!$A$64,'Instruction Forfaitaires'!$E53*Listes!$A$65,IF('Instruction Forfaitaires'!$E53&gt;Listes!$D$64,'Instruction Forfaitaires'!$E53*Listes!$D$65,(('Instruction Forfaitaires'!$E53*Listes!$B$65)+Listes!$C$65)))))))</f>
        <v/>
      </c>
      <c r="L53" s="268" t="str">
        <f>IF(Forfaitaires!I52="","",Forfaitaires!I52)</f>
        <v/>
      </c>
      <c r="M53" s="268" t="str">
        <f>IF(Forfaitaires!J52="","",Forfaitaires!J52)</f>
        <v/>
      </c>
      <c r="N53" s="177" t="str">
        <f>IF(Forfaitaires!N52="","",Forfaitaires!N52)</f>
        <v/>
      </c>
      <c r="O53" s="267" t="str">
        <f t="shared" si="0"/>
        <v/>
      </c>
      <c r="P53" s="259" t="str">
        <f t="shared" si="1"/>
        <v/>
      </c>
      <c r="Q53" s="280" t="str">
        <f t="shared" si="2"/>
        <v/>
      </c>
      <c r="R53" s="264" t="str">
        <f t="shared" si="3"/>
        <v/>
      </c>
      <c r="S53" s="262" t="str">
        <f t="shared" si="4"/>
        <v/>
      </c>
      <c r="T53" s="119"/>
    </row>
    <row r="54" spans="1:20" ht="20.100000000000001" customHeight="1" x14ac:dyDescent="0.25">
      <c r="A54" s="162">
        <v>48</v>
      </c>
      <c r="B54" s="158" t="str">
        <f>IF(Forfaitaires!B53="","",Forfaitaires!B53)</f>
        <v/>
      </c>
      <c r="C54" s="158" t="str">
        <f>IF(Forfaitaires!C53="","",Forfaitaires!C53)</f>
        <v/>
      </c>
      <c r="D54" s="158" t="str">
        <f>IF(Forfaitaires!D53="","",Forfaitaires!D53)</f>
        <v/>
      </c>
      <c r="E54" s="158" t="str">
        <f>IF(Forfaitaires!E53="","",Forfaitaires!E53)</f>
        <v/>
      </c>
      <c r="F54" s="158" t="str">
        <f>IF(Forfaitaires!F53="","",Forfaitaires!F53)</f>
        <v/>
      </c>
      <c r="G54" s="158" t="str">
        <f>IF(Forfaitaires!G53="","",Forfaitaires!G53)</f>
        <v/>
      </c>
      <c r="H54" s="158" t="str">
        <f>IF(Forfaitaires!H53="","",Forfaitaires!H53)</f>
        <v/>
      </c>
      <c r="I54" s="158" t="str">
        <f>IF($G54="","",IF($C54=Listes!$B$32,IF('Instruction Forfaitaires'!$E54&lt;Listes!$B$53,('Instruction Forfaitaires'!$E54*(VLOOKUP('Instruction Forfaitaires'!$D54,Listes!$A$54:$E$60,2,FALSE))),IF('Instruction Forfaitaires'!$E54&gt;Listes!$E$53,('Instruction Forfaitaires'!$E54*(VLOOKUP('Instruction Forfaitaires'!$D54,Listes!$A$54:$E$60,5,FALSE))),('Instruction Forfaitaires'!$E54*(VLOOKUP('Instruction Forfaitaires'!$D54,Listes!$A$54:$E$60,3,FALSE))+(VLOOKUP('Instruction Forfaitaires'!$D54,Listes!$A$54:$E$60,4,FALSE)))))))</f>
        <v/>
      </c>
      <c r="J54" s="158" t="str">
        <f>IF($G54="","",IF($C54=Listes!$B$31,IF('Instruction Forfaitaires'!$E54&lt;Listes!$B$42,('Instruction Forfaitaires'!$E54*(VLOOKUP('Instruction Forfaitaires'!$D54,Listes!$A$43:$E$49,2,FALSE))),IF('Instruction Forfaitaires'!$E54&gt;Listes!$D$42,('Instruction Forfaitaires'!$E54*(VLOOKUP('Instruction Forfaitaires'!$D54,Listes!$A$43:$E$49,5,FALSE))),('Instruction Forfaitaires'!$E54*(VLOOKUP('Instruction Forfaitaires'!$D54,Listes!$A$43:$E$49,3,FALSE))+(VLOOKUP('Instruction Forfaitaires'!$D54,Listes!$A$43:$E$49,4,FALSE)))))))</f>
        <v/>
      </c>
      <c r="K54" s="238" t="str">
        <f>IF($G54="","",IF($C54=Listes!$B$34,Listes!$I$31,IF($C54=Listes!$B$35,(VLOOKUP('Instruction Forfaitaires'!$F54,Listes!$E$31:$F$36,2,FALSE)),IF($C54=Listes!$B$33,IF('Instruction Forfaitaires'!$E54&lt;Listes!$A$64,'Instruction Forfaitaires'!$E54*Listes!$A$65,IF('Instruction Forfaitaires'!$E54&gt;Listes!$D$64,'Instruction Forfaitaires'!$E54*Listes!$D$65,(('Instruction Forfaitaires'!$E54*Listes!$B$65)+Listes!$C$65)))))))</f>
        <v/>
      </c>
      <c r="L54" s="268" t="str">
        <f>IF(Forfaitaires!I53="","",Forfaitaires!I53)</f>
        <v/>
      </c>
      <c r="M54" s="268" t="str">
        <f>IF(Forfaitaires!J53="","",Forfaitaires!J53)</f>
        <v/>
      </c>
      <c r="N54" s="177" t="str">
        <f>IF(Forfaitaires!N53="","",Forfaitaires!N53)</f>
        <v/>
      </c>
      <c r="O54" s="267" t="str">
        <f t="shared" si="0"/>
        <v/>
      </c>
      <c r="P54" s="259" t="str">
        <f t="shared" si="1"/>
        <v/>
      </c>
      <c r="Q54" s="280" t="str">
        <f t="shared" si="2"/>
        <v/>
      </c>
      <c r="R54" s="264" t="str">
        <f t="shared" si="3"/>
        <v/>
      </c>
      <c r="S54" s="262" t="str">
        <f t="shared" si="4"/>
        <v/>
      </c>
      <c r="T54" s="119"/>
    </row>
    <row r="55" spans="1:20" ht="20.100000000000001" customHeight="1" x14ac:dyDescent="0.25">
      <c r="A55" s="162">
        <v>49</v>
      </c>
      <c r="B55" s="158" t="str">
        <f>IF(Forfaitaires!B54="","",Forfaitaires!B54)</f>
        <v/>
      </c>
      <c r="C55" s="158" t="str">
        <f>IF(Forfaitaires!C54="","",Forfaitaires!C54)</f>
        <v/>
      </c>
      <c r="D55" s="158" t="str">
        <f>IF(Forfaitaires!D54="","",Forfaitaires!D54)</f>
        <v/>
      </c>
      <c r="E55" s="158" t="str">
        <f>IF(Forfaitaires!E54="","",Forfaitaires!E54)</f>
        <v/>
      </c>
      <c r="F55" s="158" t="str">
        <f>IF(Forfaitaires!F54="","",Forfaitaires!F54)</f>
        <v/>
      </c>
      <c r="G55" s="158" t="str">
        <f>IF(Forfaitaires!G54="","",Forfaitaires!G54)</f>
        <v/>
      </c>
      <c r="H55" s="158" t="str">
        <f>IF(Forfaitaires!H54="","",Forfaitaires!H54)</f>
        <v/>
      </c>
      <c r="I55" s="158" t="str">
        <f>IF($G55="","",IF($C55=Listes!$B$32,IF('Instruction Forfaitaires'!$E55&lt;Listes!$B$53,('Instruction Forfaitaires'!$E55*(VLOOKUP('Instruction Forfaitaires'!$D55,Listes!$A$54:$E$60,2,FALSE))),IF('Instruction Forfaitaires'!$E55&gt;Listes!$E$53,('Instruction Forfaitaires'!$E55*(VLOOKUP('Instruction Forfaitaires'!$D55,Listes!$A$54:$E$60,5,FALSE))),('Instruction Forfaitaires'!$E55*(VLOOKUP('Instruction Forfaitaires'!$D55,Listes!$A$54:$E$60,3,FALSE))+(VLOOKUP('Instruction Forfaitaires'!$D55,Listes!$A$54:$E$60,4,FALSE)))))))</f>
        <v/>
      </c>
      <c r="J55" s="158" t="str">
        <f>IF($G55="","",IF($C55=Listes!$B$31,IF('Instruction Forfaitaires'!$E55&lt;Listes!$B$42,('Instruction Forfaitaires'!$E55*(VLOOKUP('Instruction Forfaitaires'!$D55,Listes!$A$43:$E$49,2,FALSE))),IF('Instruction Forfaitaires'!$E55&gt;Listes!$D$42,('Instruction Forfaitaires'!$E55*(VLOOKUP('Instruction Forfaitaires'!$D55,Listes!$A$43:$E$49,5,FALSE))),('Instruction Forfaitaires'!$E55*(VLOOKUP('Instruction Forfaitaires'!$D55,Listes!$A$43:$E$49,3,FALSE))+(VLOOKUP('Instruction Forfaitaires'!$D55,Listes!$A$43:$E$49,4,FALSE)))))))</f>
        <v/>
      </c>
      <c r="K55" s="238" t="str">
        <f>IF($G55="","",IF($C55=Listes!$B$34,Listes!$I$31,IF($C55=Listes!$B$35,(VLOOKUP('Instruction Forfaitaires'!$F55,Listes!$E$31:$F$36,2,FALSE)),IF($C55=Listes!$B$33,IF('Instruction Forfaitaires'!$E55&lt;Listes!$A$64,'Instruction Forfaitaires'!$E55*Listes!$A$65,IF('Instruction Forfaitaires'!$E55&gt;Listes!$D$64,'Instruction Forfaitaires'!$E55*Listes!$D$65,(('Instruction Forfaitaires'!$E55*Listes!$B$65)+Listes!$C$65)))))))</f>
        <v/>
      </c>
      <c r="L55" s="268" t="str">
        <f>IF(Forfaitaires!I54="","",Forfaitaires!I54)</f>
        <v/>
      </c>
      <c r="M55" s="268" t="str">
        <f>IF(Forfaitaires!J54="","",Forfaitaires!J54)</f>
        <v/>
      </c>
      <c r="N55" s="177" t="str">
        <f>IF(Forfaitaires!N54="","",Forfaitaires!N54)</f>
        <v/>
      </c>
      <c r="O55" s="267" t="str">
        <f t="shared" si="0"/>
        <v/>
      </c>
      <c r="P55" s="259" t="str">
        <f t="shared" si="1"/>
        <v/>
      </c>
      <c r="Q55" s="280" t="str">
        <f t="shared" si="2"/>
        <v/>
      </c>
      <c r="R55" s="264" t="str">
        <f t="shared" si="3"/>
        <v/>
      </c>
      <c r="S55" s="262" t="str">
        <f t="shared" si="4"/>
        <v/>
      </c>
      <c r="T55" s="119"/>
    </row>
    <row r="56" spans="1:20" ht="20.100000000000001" customHeight="1" x14ac:dyDescent="0.25">
      <c r="A56" s="162">
        <v>50</v>
      </c>
      <c r="B56" s="158" t="str">
        <f>IF(Forfaitaires!B55="","",Forfaitaires!B55)</f>
        <v/>
      </c>
      <c r="C56" s="158" t="str">
        <f>IF(Forfaitaires!C55="","",Forfaitaires!C55)</f>
        <v/>
      </c>
      <c r="D56" s="158" t="str">
        <f>IF(Forfaitaires!D55="","",Forfaitaires!D55)</f>
        <v/>
      </c>
      <c r="E56" s="158" t="str">
        <f>IF(Forfaitaires!E55="","",Forfaitaires!E55)</f>
        <v/>
      </c>
      <c r="F56" s="158" t="str">
        <f>IF(Forfaitaires!F55="","",Forfaitaires!F55)</f>
        <v/>
      </c>
      <c r="G56" s="158" t="str">
        <f>IF(Forfaitaires!G55="","",Forfaitaires!G55)</f>
        <v/>
      </c>
      <c r="H56" s="158" t="str">
        <f>IF(Forfaitaires!H55="","",Forfaitaires!H55)</f>
        <v/>
      </c>
      <c r="I56" s="158" t="str">
        <f>IF($G56="","",IF($C56=Listes!$B$32,IF('Instruction Forfaitaires'!$E56&lt;Listes!$B$53,('Instruction Forfaitaires'!$E56*(VLOOKUP('Instruction Forfaitaires'!$D56,Listes!$A$54:$E$60,2,FALSE))),IF('Instruction Forfaitaires'!$E56&gt;Listes!$E$53,('Instruction Forfaitaires'!$E56*(VLOOKUP('Instruction Forfaitaires'!$D56,Listes!$A$54:$E$60,5,FALSE))),('Instruction Forfaitaires'!$E56*(VLOOKUP('Instruction Forfaitaires'!$D56,Listes!$A$54:$E$60,3,FALSE))+(VLOOKUP('Instruction Forfaitaires'!$D56,Listes!$A$54:$E$60,4,FALSE)))))))</f>
        <v/>
      </c>
      <c r="J56" s="158" t="str">
        <f>IF($G56="","",IF($C56=Listes!$B$31,IF('Instruction Forfaitaires'!$E56&lt;Listes!$B$42,('Instruction Forfaitaires'!$E56*(VLOOKUP('Instruction Forfaitaires'!$D56,Listes!$A$43:$E$49,2,FALSE))),IF('Instruction Forfaitaires'!$E56&gt;Listes!$D$42,('Instruction Forfaitaires'!$E56*(VLOOKUP('Instruction Forfaitaires'!$D56,Listes!$A$43:$E$49,5,FALSE))),('Instruction Forfaitaires'!$E56*(VLOOKUP('Instruction Forfaitaires'!$D56,Listes!$A$43:$E$49,3,FALSE))+(VLOOKUP('Instruction Forfaitaires'!$D56,Listes!$A$43:$E$49,4,FALSE)))))))</f>
        <v/>
      </c>
      <c r="K56" s="238" t="str">
        <f>IF($G56="","",IF($C56=Listes!$B$34,Listes!$I$31,IF($C56=Listes!$B$35,(VLOOKUP('Instruction Forfaitaires'!$F56,Listes!$E$31:$F$36,2,FALSE)),IF($C56=Listes!$B$33,IF('Instruction Forfaitaires'!$E56&lt;Listes!$A$64,'Instruction Forfaitaires'!$E56*Listes!$A$65,IF('Instruction Forfaitaires'!$E56&gt;Listes!$D$64,'Instruction Forfaitaires'!$E56*Listes!$D$65,(('Instruction Forfaitaires'!$E56*Listes!$B$65)+Listes!$C$65)))))))</f>
        <v/>
      </c>
      <c r="L56" s="268" t="str">
        <f>IF(Forfaitaires!I55="","",Forfaitaires!I55)</f>
        <v/>
      </c>
      <c r="M56" s="268" t="str">
        <f>IF(Forfaitaires!J55="","",Forfaitaires!J55)</f>
        <v/>
      </c>
      <c r="N56" s="177" t="str">
        <f>IF(Forfaitaires!N55="","",Forfaitaires!N55)</f>
        <v/>
      </c>
      <c r="O56" s="267" t="str">
        <f t="shared" si="0"/>
        <v/>
      </c>
      <c r="P56" s="259" t="str">
        <f t="shared" si="1"/>
        <v/>
      </c>
      <c r="Q56" s="280" t="str">
        <f t="shared" si="2"/>
        <v/>
      </c>
      <c r="R56" s="264" t="str">
        <f t="shared" si="3"/>
        <v/>
      </c>
      <c r="S56" s="262" t="str">
        <f t="shared" si="4"/>
        <v/>
      </c>
      <c r="T56" s="119"/>
    </row>
    <row r="57" spans="1:20" ht="20.100000000000001" customHeight="1" x14ac:dyDescent="0.25">
      <c r="A57" s="162">
        <v>51</v>
      </c>
      <c r="B57" s="158" t="str">
        <f>IF(Forfaitaires!B56="","",Forfaitaires!B56)</f>
        <v/>
      </c>
      <c r="C57" s="158" t="str">
        <f>IF(Forfaitaires!C56="","",Forfaitaires!C56)</f>
        <v/>
      </c>
      <c r="D57" s="158" t="str">
        <f>IF(Forfaitaires!D56="","",Forfaitaires!D56)</f>
        <v/>
      </c>
      <c r="E57" s="158" t="str">
        <f>IF(Forfaitaires!E56="","",Forfaitaires!E56)</f>
        <v/>
      </c>
      <c r="F57" s="158" t="str">
        <f>IF(Forfaitaires!F56="","",Forfaitaires!F56)</f>
        <v/>
      </c>
      <c r="G57" s="158" t="str">
        <f>IF(Forfaitaires!G56="","",Forfaitaires!G56)</f>
        <v/>
      </c>
      <c r="H57" s="158" t="str">
        <f>IF(Forfaitaires!H56="","",Forfaitaires!H56)</f>
        <v/>
      </c>
      <c r="I57" s="158" t="str">
        <f>IF($G57="","",IF($C57=Listes!$B$32,IF('Instruction Forfaitaires'!$E57&lt;Listes!$B$53,('Instruction Forfaitaires'!$E57*(VLOOKUP('Instruction Forfaitaires'!$D57,Listes!$A$54:$E$60,2,FALSE))),IF('Instruction Forfaitaires'!$E57&gt;Listes!$E$53,('Instruction Forfaitaires'!$E57*(VLOOKUP('Instruction Forfaitaires'!$D57,Listes!$A$54:$E$60,5,FALSE))),('Instruction Forfaitaires'!$E57*(VLOOKUP('Instruction Forfaitaires'!$D57,Listes!$A$54:$E$60,3,FALSE))+(VLOOKUP('Instruction Forfaitaires'!$D57,Listes!$A$54:$E$60,4,FALSE)))))))</f>
        <v/>
      </c>
      <c r="J57" s="158" t="str">
        <f>IF($G57="","",IF($C57=Listes!$B$31,IF('Instruction Forfaitaires'!$E57&lt;Listes!$B$42,('Instruction Forfaitaires'!$E57*(VLOOKUP('Instruction Forfaitaires'!$D57,Listes!$A$43:$E$49,2,FALSE))),IF('Instruction Forfaitaires'!$E57&gt;Listes!$D$42,('Instruction Forfaitaires'!$E57*(VLOOKUP('Instruction Forfaitaires'!$D57,Listes!$A$43:$E$49,5,FALSE))),('Instruction Forfaitaires'!$E57*(VLOOKUP('Instruction Forfaitaires'!$D57,Listes!$A$43:$E$49,3,FALSE))+(VLOOKUP('Instruction Forfaitaires'!$D57,Listes!$A$43:$E$49,4,FALSE)))))))</f>
        <v/>
      </c>
      <c r="K57" s="238" t="str">
        <f>IF($G57="","",IF($C57=Listes!$B$34,Listes!$I$31,IF($C57=Listes!$B$35,(VLOOKUP('Instruction Forfaitaires'!$F57,Listes!$E$31:$F$36,2,FALSE)),IF($C57=Listes!$B$33,IF('Instruction Forfaitaires'!$E57&lt;Listes!$A$64,'Instruction Forfaitaires'!$E57*Listes!$A$65,IF('Instruction Forfaitaires'!$E57&gt;Listes!$D$64,'Instruction Forfaitaires'!$E57*Listes!$D$65,(('Instruction Forfaitaires'!$E57*Listes!$B$65)+Listes!$C$65)))))))</f>
        <v/>
      </c>
      <c r="L57" s="268" t="str">
        <f>IF(Forfaitaires!I56="","",Forfaitaires!I56)</f>
        <v/>
      </c>
      <c r="M57" s="268" t="str">
        <f>IF(Forfaitaires!J56="","",Forfaitaires!J56)</f>
        <v/>
      </c>
      <c r="N57" s="177" t="str">
        <f>IF(Forfaitaires!N56="","",Forfaitaires!N56)</f>
        <v/>
      </c>
      <c r="O57" s="267" t="str">
        <f t="shared" si="0"/>
        <v/>
      </c>
      <c r="P57" s="259" t="str">
        <f t="shared" si="1"/>
        <v/>
      </c>
      <c r="Q57" s="280" t="str">
        <f t="shared" si="2"/>
        <v/>
      </c>
      <c r="R57" s="264" t="str">
        <f t="shared" si="3"/>
        <v/>
      </c>
      <c r="S57" s="262" t="str">
        <f t="shared" si="4"/>
        <v/>
      </c>
      <c r="T57" s="119"/>
    </row>
    <row r="58" spans="1:20" ht="20.100000000000001" customHeight="1" x14ac:dyDescent="0.25">
      <c r="A58" s="162">
        <v>52</v>
      </c>
      <c r="B58" s="158" t="str">
        <f>IF(Forfaitaires!B57="","",Forfaitaires!B57)</f>
        <v/>
      </c>
      <c r="C58" s="158" t="str">
        <f>IF(Forfaitaires!C57="","",Forfaitaires!C57)</f>
        <v/>
      </c>
      <c r="D58" s="158" t="str">
        <f>IF(Forfaitaires!D57="","",Forfaitaires!D57)</f>
        <v/>
      </c>
      <c r="E58" s="158" t="str">
        <f>IF(Forfaitaires!E57="","",Forfaitaires!E57)</f>
        <v/>
      </c>
      <c r="F58" s="158" t="str">
        <f>IF(Forfaitaires!F57="","",Forfaitaires!F57)</f>
        <v/>
      </c>
      <c r="G58" s="158" t="str">
        <f>IF(Forfaitaires!G57="","",Forfaitaires!G57)</f>
        <v/>
      </c>
      <c r="H58" s="158" t="str">
        <f>IF(Forfaitaires!H57="","",Forfaitaires!H57)</f>
        <v/>
      </c>
      <c r="I58" s="158" t="str">
        <f>IF($G58="","",IF($C58=Listes!$B$32,IF('Instruction Forfaitaires'!$E58&lt;Listes!$B$53,('Instruction Forfaitaires'!$E58*(VLOOKUP('Instruction Forfaitaires'!$D58,Listes!$A$54:$E$60,2,FALSE))),IF('Instruction Forfaitaires'!$E58&gt;Listes!$E$53,('Instruction Forfaitaires'!$E58*(VLOOKUP('Instruction Forfaitaires'!$D58,Listes!$A$54:$E$60,5,FALSE))),('Instruction Forfaitaires'!$E58*(VLOOKUP('Instruction Forfaitaires'!$D58,Listes!$A$54:$E$60,3,FALSE))+(VLOOKUP('Instruction Forfaitaires'!$D58,Listes!$A$54:$E$60,4,FALSE)))))))</f>
        <v/>
      </c>
      <c r="J58" s="158" t="str">
        <f>IF($G58="","",IF($C58=Listes!$B$31,IF('Instruction Forfaitaires'!$E58&lt;Listes!$B$42,('Instruction Forfaitaires'!$E58*(VLOOKUP('Instruction Forfaitaires'!$D58,Listes!$A$43:$E$49,2,FALSE))),IF('Instruction Forfaitaires'!$E58&gt;Listes!$D$42,('Instruction Forfaitaires'!$E58*(VLOOKUP('Instruction Forfaitaires'!$D58,Listes!$A$43:$E$49,5,FALSE))),('Instruction Forfaitaires'!$E58*(VLOOKUP('Instruction Forfaitaires'!$D58,Listes!$A$43:$E$49,3,FALSE))+(VLOOKUP('Instruction Forfaitaires'!$D58,Listes!$A$43:$E$49,4,FALSE)))))))</f>
        <v/>
      </c>
      <c r="K58" s="238" t="str">
        <f>IF($G58="","",IF($C58=Listes!$B$34,Listes!$I$31,IF($C58=Listes!$B$35,(VLOOKUP('Instruction Forfaitaires'!$F58,Listes!$E$31:$F$36,2,FALSE)),IF($C58=Listes!$B$33,IF('Instruction Forfaitaires'!$E58&lt;Listes!$A$64,'Instruction Forfaitaires'!$E58*Listes!$A$65,IF('Instruction Forfaitaires'!$E58&gt;Listes!$D$64,'Instruction Forfaitaires'!$E58*Listes!$D$65,(('Instruction Forfaitaires'!$E58*Listes!$B$65)+Listes!$C$65)))))))</f>
        <v/>
      </c>
      <c r="L58" s="268" t="str">
        <f>IF(Forfaitaires!I57="","",Forfaitaires!I57)</f>
        <v/>
      </c>
      <c r="M58" s="268" t="str">
        <f>IF(Forfaitaires!J57="","",Forfaitaires!J57)</f>
        <v/>
      </c>
      <c r="N58" s="177" t="str">
        <f>IF(Forfaitaires!N57="","",Forfaitaires!N57)</f>
        <v/>
      </c>
      <c r="O58" s="267" t="str">
        <f t="shared" si="0"/>
        <v/>
      </c>
      <c r="P58" s="259" t="str">
        <f t="shared" si="1"/>
        <v/>
      </c>
      <c r="Q58" s="280" t="str">
        <f t="shared" si="2"/>
        <v/>
      </c>
      <c r="R58" s="264" t="str">
        <f t="shared" si="3"/>
        <v/>
      </c>
      <c r="S58" s="262" t="str">
        <f t="shared" si="4"/>
        <v/>
      </c>
      <c r="T58" s="119"/>
    </row>
    <row r="59" spans="1:20" ht="20.100000000000001" customHeight="1" x14ac:dyDescent="0.25">
      <c r="A59" s="162">
        <v>53</v>
      </c>
      <c r="B59" s="158" t="str">
        <f>IF(Forfaitaires!B58="","",Forfaitaires!B58)</f>
        <v/>
      </c>
      <c r="C59" s="158" t="str">
        <f>IF(Forfaitaires!C58="","",Forfaitaires!C58)</f>
        <v/>
      </c>
      <c r="D59" s="158" t="str">
        <f>IF(Forfaitaires!D58="","",Forfaitaires!D58)</f>
        <v/>
      </c>
      <c r="E59" s="158" t="str">
        <f>IF(Forfaitaires!E58="","",Forfaitaires!E58)</f>
        <v/>
      </c>
      <c r="F59" s="158" t="str">
        <f>IF(Forfaitaires!F58="","",Forfaitaires!F58)</f>
        <v/>
      </c>
      <c r="G59" s="158" t="str">
        <f>IF(Forfaitaires!G58="","",Forfaitaires!G58)</f>
        <v/>
      </c>
      <c r="H59" s="158" t="str">
        <f>IF(Forfaitaires!H58="","",Forfaitaires!H58)</f>
        <v/>
      </c>
      <c r="I59" s="158" t="str">
        <f>IF($G59="","",IF($C59=Listes!$B$32,IF('Instruction Forfaitaires'!$E59&lt;Listes!$B$53,('Instruction Forfaitaires'!$E59*(VLOOKUP('Instruction Forfaitaires'!$D59,Listes!$A$54:$E$60,2,FALSE))),IF('Instruction Forfaitaires'!$E59&gt;Listes!$E$53,('Instruction Forfaitaires'!$E59*(VLOOKUP('Instruction Forfaitaires'!$D59,Listes!$A$54:$E$60,5,FALSE))),('Instruction Forfaitaires'!$E59*(VLOOKUP('Instruction Forfaitaires'!$D59,Listes!$A$54:$E$60,3,FALSE))+(VLOOKUP('Instruction Forfaitaires'!$D59,Listes!$A$54:$E$60,4,FALSE)))))))</f>
        <v/>
      </c>
      <c r="J59" s="158" t="str">
        <f>IF($G59="","",IF($C59=Listes!$B$31,IF('Instruction Forfaitaires'!$E59&lt;Listes!$B$42,('Instruction Forfaitaires'!$E59*(VLOOKUP('Instruction Forfaitaires'!$D59,Listes!$A$43:$E$49,2,FALSE))),IF('Instruction Forfaitaires'!$E59&gt;Listes!$D$42,('Instruction Forfaitaires'!$E59*(VLOOKUP('Instruction Forfaitaires'!$D59,Listes!$A$43:$E$49,5,FALSE))),('Instruction Forfaitaires'!$E59*(VLOOKUP('Instruction Forfaitaires'!$D59,Listes!$A$43:$E$49,3,FALSE))+(VLOOKUP('Instruction Forfaitaires'!$D59,Listes!$A$43:$E$49,4,FALSE)))))))</f>
        <v/>
      </c>
      <c r="K59" s="238" t="str">
        <f>IF($G59="","",IF($C59=Listes!$B$34,Listes!$I$31,IF($C59=Listes!$B$35,(VLOOKUP('Instruction Forfaitaires'!$F59,Listes!$E$31:$F$36,2,FALSE)),IF($C59=Listes!$B$33,IF('Instruction Forfaitaires'!$E59&lt;Listes!$A$64,'Instruction Forfaitaires'!$E59*Listes!$A$65,IF('Instruction Forfaitaires'!$E59&gt;Listes!$D$64,'Instruction Forfaitaires'!$E59*Listes!$D$65,(('Instruction Forfaitaires'!$E59*Listes!$B$65)+Listes!$C$65)))))))</f>
        <v/>
      </c>
      <c r="L59" s="268" t="str">
        <f>IF(Forfaitaires!I58="","",Forfaitaires!I58)</f>
        <v/>
      </c>
      <c r="M59" s="268" t="str">
        <f>IF(Forfaitaires!J58="","",Forfaitaires!J58)</f>
        <v/>
      </c>
      <c r="N59" s="177" t="str">
        <f>IF(Forfaitaires!N58="","",Forfaitaires!N58)</f>
        <v/>
      </c>
      <c r="O59" s="267" t="str">
        <f t="shared" si="0"/>
        <v/>
      </c>
      <c r="P59" s="259" t="str">
        <f t="shared" si="1"/>
        <v/>
      </c>
      <c r="Q59" s="280" t="str">
        <f t="shared" si="2"/>
        <v/>
      </c>
      <c r="R59" s="264" t="str">
        <f t="shared" si="3"/>
        <v/>
      </c>
      <c r="S59" s="262" t="str">
        <f t="shared" si="4"/>
        <v/>
      </c>
      <c r="T59" s="119"/>
    </row>
    <row r="60" spans="1:20" ht="20.100000000000001" customHeight="1" x14ac:dyDescent="0.25">
      <c r="A60" s="162">
        <v>54</v>
      </c>
      <c r="B60" s="158" t="str">
        <f>IF(Forfaitaires!B59="","",Forfaitaires!B59)</f>
        <v/>
      </c>
      <c r="C60" s="158" t="str">
        <f>IF(Forfaitaires!C59="","",Forfaitaires!C59)</f>
        <v/>
      </c>
      <c r="D60" s="158" t="str">
        <f>IF(Forfaitaires!D59="","",Forfaitaires!D59)</f>
        <v/>
      </c>
      <c r="E60" s="158" t="str">
        <f>IF(Forfaitaires!E59="","",Forfaitaires!E59)</f>
        <v/>
      </c>
      <c r="F60" s="158" t="str">
        <f>IF(Forfaitaires!F59="","",Forfaitaires!F59)</f>
        <v/>
      </c>
      <c r="G60" s="158" t="str">
        <f>IF(Forfaitaires!G59="","",Forfaitaires!G59)</f>
        <v/>
      </c>
      <c r="H60" s="158" t="str">
        <f>IF(Forfaitaires!H59="","",Forfaitaires!H59)</f>
        <v/>
      </c>
      <c r="I60" s="158" t="str">
        <f>IF($G60="","",IF($C60=Listes!$B$32,IF('Instruction Forfaitaires'!$E60&lt;Listes!$B$53,('Instruction Forfaitaires'!$E60*(VLOOKUP('Instruction Forfaitaires'!$D60,Listes!$A$54:$E$60,2,FALSE))),IF('Instruction Forfaitaires'!$E60&gt;Listes!$E$53,('Instruction Forfaitaires'!$E60*(VLOOKUP('Instruction Forfaitaires'!$D60,Listes!$A$54:$E$60,5,FALSE))),('Instruction Forfaitaires'!$E60*(VLOOKUP('Instruction Forfaitaires'!$D60,Listes!$A$54:$E$60,3,FALSE))+(VLOOKUP('Instruction Forfaitaires'!$D60,Listes!$A$54:$E$60,4,FALSE)))))))</f>
        <v/>
      </c>
      <c r="J60" s="158" t="str">
        <f>IF($G60="","",IF($C60=Listes!$B$31,IF('Instruction Forfaitaires'!$E60&lt;Listes!$B$42,('Instruction Forfaitaires'!$E60*(VLOOKUP('Instruction Forfaitaires'!$D60,Listes!$A$43:$E$49,2,FALSE))),IF('Instruction Forfaitaires'!$E60&gt;Listes!$D$42,('Instruction Forfaitaires'!$E60*(VLOOKUP('Instruction Forfaitaires'!$D60,Listes!$A$43:$E$49,5,FALSE))),('Instruction Forfaitaires'!$E60*(VLOOKUP('Instruction Forfaitaires'!$D60,Listes!$A$43:$E$49,3,FALSE))+(VLOOKUP('Instruction Forfaitaires'!$D60,Listes!$A$43:$E$49,4,FALSE)))))))</f>
        <v/>
      </c>
      <c r="K60" s="238" t="str">
        <f>IF($G60="","",IF($C60=Listes!$B$34,Listes!$I$31,IF($C60=Listes!$B$35,(VLOOKUP('Instruction Forfaitaires'!$F60,Listes!$E$31:$F$36,2,FALSE)),IF($C60=Listes!$B$33,IF('Instruction Forfaitaires'!$E60&lt;Listes!$A$64,'Instruction Forfaitaires'!$E60*Listes!$A$65,IF('Instruction Forfaitaires'!$E60&gt;Listes!$D$64,'Instruction Forfaitaires'!$E60*Listes!$D$65,(('Instruction Forfaitaires'!$E60*Listes!$B$65)+Listes!$C$65)))))))</f>
        <v/>
      </c>
      <c r="L60" s="268" t="str">
        <f>IF(Forfaitaires!I59="","",Forfaitaires!I59)</f>
        <v/>
      </c>
      <c r="M60" s="268" t="str">
        <f>IF(Forfaitaires!J59="","",Forfaitaires!J59)</f>
        <v/>
      </c>
      <c r="N60" s="177" t="str">
        <f>IF(Forfaitaires!N59="","",Forfaitaires!N59)</f>
        <v/>
      </c>
      <c r="O60" s="267" t="str">
        <f t="shared" si="0"/>
        <v/>
      </c>
      <c r="P60" s="259" t="str">
        <f t="shared" si="1"/>
        <v/>
      </c>
      <c r="Q60" s="280" t="str">
        <f t="shared" si="2"/>
        <v/>
      </c>
      <c r="R60" s="264" t="str">
        <f t="shared" si="3"/>
        <v/>
      </c>
      <c r="S60" s="262" t="str">
        <f t="shared" si="4"/>
        <v/>
      </c>
      <c r="T60" s="119"/>
    </row>
    <row r="61" spans="1:20" ht="20.100000000000001" customHeight="1" x14ac:dyDescent="0.25">
      <c r="A61" s="162">
        <v>55</v>
      </c>
      <c r="B61" s="158" t="str">
        <f>IF(Forfaitaires!B60="","",Forfaitaires!B60)</f>
        <v/>
      </c>
      <c r="C61" s="158" t="str">
        <f>IF(Forfaitaires!C60="","",Forfaitaires!C60)</f>
        <v/>
      </c>
      <c r="D61" s="158" t="str">
        <f>IF(Forfaitaires!D60="","",Forfaitaires!D60)</f>
        <v/>
      </c>
      <c r="E61" s="158" t="str">
        <f>IF(Forfaitaires!E60="","",Forfaitaires!E60)</f>
        <v/>
      </c>
      <c r="F61" s="158" t="str">
        <f>IF(Forfaitaires!F60="","",Forfaitaires!F60)</f>
        <v/>
      </c>
      <c r="G61" s="158" t="str">
        <f>IF(Forfaitaires!G60="","",Forfaitaires!G60)</f>
        <v/>
      </c>
      <c r="H61" s="158" t="str">
        <f>IF(Forfaitaires!H60="","",Forfaitaires!H60)</f>
        <v/>
      </c>
      <c r="I61" s="158" t="str">
        <f>IF($G61="","",IF($C61=Listes!$B$32,IF('Instruction Forfaitaires'!$E61&lt;Listes!$B$53,('Instruction Forfaitaires'!$E61*(VLOOKUP('Instruction Forfaitaires'!$D61,Listes!$A$54:$E$60,2,FALSE))),IF('Instruction Forfaitaires'!$E61&gt;Listes!$E$53,('Instruction Forfaitaires'!$E61*(VLOOKUP('Instruction Forfaitaires'!$D61,Listes!$A$54:$E$60,5,FALSE))),('Instruction Forfaitaires'!$E61*(VLOOKUP('Instruction Forfaitaires'!$D61,Listes!$A$54:$E$60,3,FALSE))+(VLOOKUP('Instruction Forfaitaires'!$D61,Listes!$A$54:$E$60,4,FALSE)))))))</f>
        <v/>
      </c>
      <c r="J61" s="158" t="str">
        <f>IF($G61="","",IF($C61=Listes!$B$31,IF('Instruction Forfaitaires'!$E61&lt;Listes!$B$42,('Instruction Forfaitaires'!$E61*(VLOOKUP('Instruction Forfaitaires'!$D61,Listes!$A$43:$E$49,2,FALSE))),IF('Instruction Forfaitaires'!$E61&gt;Listes!$D$42,('Instruction Forfaitaires'!$E61*(VLOOKUP('Instruction Forfaitaires'!$D61,Listes!$A$43:$E$49,5,FALSE))),('Instruction Forfaitaires'!$E61*(VLOOKUP('Instruction Forfaitaires'!$D61,Listes!$A$43:$E$49,3,FALSE))+(VLOOKUP('Instruction Forfaitaires'!$D61,Listes!$A$43:$E$49,4,FALSE)))))))</f>
        <v/>
      </c>
      <c r="K61" s="238" t="str">
        <f>IF($G61="","",IF($C61=Listes!$B$34,Listes!$I$31,IF($C61=Listes!$B$35,(VLOOKUP('Instruction Forfaitaires'!$F61,Listes!$E$31:$F$36,2,FALSE)),IF($C61=Listes!$B$33,IF('Instruction Forfaitaires'!$E61&lt;Listes!$A$64,'Instruction Forfaitaires'!$E61*Listes!$A$65,IF('Instruction Forfaitaires'!$E61&gt;Listes!$D$64,'Instruction Forfaitaires'!$E61*Listes!$D$65,(('Instruction Forfaitaires'!$E61*Listes!$B$65)+Listes!$C$65)))))))</f>
        <v/>
      </c>
      <c r="L61" s="268" t="str">
        <f>IF(Forfaitaires!I60="","",Forfaitaires!I60)</f>
        <v/>
      </c>
      <c r="M61" s="268" t="str">
        <f>IF(Forfaitaires!J60="","",Forfaitaires!J60)</f>
        <v/>
      </c>
      <c r="N61" s="177" t="str">
        <f>IF(Forfaitaires!N60="","",Forfaitaires!N60)</f>
        <v/>
      </c>
      <c r="O61" s="267" t="str">
        <f t="shared" si="0"/>
        <v/>
      </c>
      <c r="P61" s="259" t="str">
        <f t="shared" si="1"/>
        <v/>
      </c>
      <c r="Q61" s="280" t="str">
        <f t="shared" si="2"/>
        <v/>
      </c>
      <c r="R61" s="264" t="str">
        <f t="shared" si="3"/>
        <v/>
      </c>
      <c r="S61" s="262" t="str">
        <f t="shared" si="4"/>
        <v/>
      </c>
      <c r="T61" s="119"/>
    </row>
    <row r="62" spans="1:20" ht="20.100000000000001" customHeight="1" x14ac:dyDescent="0.25">
      <c r="A62" s="162">
        <v>56</v>
      </c>
      <c r="B62" s="158" t="str">
        <f>IF(Forfaitaires!B61="","",Forfaitaires!B61)</f>
        <v/>
      </c>
      <c r="C62" s="158" t="str">
        <f>IF(Forfaitaires!C61="","",Forfaitaires!C61)</f>
        <v/>
      </c>
      <c r="D62" s="158" t="str">
        <f>IF(Forfaitaires!D61="","",Forfaitaires!D61)</f>
        <v/>
      </c>
      <c r="E62" s="158" t="str">
        <f>IF(Forfaitaires!E61="","",Forfaitaires!E61)</f>
        <v/>
      </c>
      <c r="F62" s="158" t="str">
        <f>IF(Forfaitaires!F61="","",Forfaitaires!F61)</f>
        <v/>
      </c>
      <c r="G62" s="158" t="str">
        <f>IF(Forfaitaires!G61="","",Forfaitaires!G61)</f>
        <v/>
      </c>
      <c r="H62" s="158" t="str">
        <f>IF(Forfaitaires!H61="","",Forfaitaires!H61)</f>
        <v/>
      </c>
      <c r="I62" s="158" t="str">
        <f>IF($G62="","",IF($C62=Listes!$B$32,IF('Instruction Forfaitaires'!$E62&lt;Listes!$B$53,('Instruction Forfaitaires'!$E62*(VLOOKUP('Instruction Forfaitaires'!$D62,Listes!$A$54:$E$60,2,FALSE))),IF('Instruction Forfaitaires'!$E62&gt;Listes!$E$53,('Instruction Forfaitaires'!$E62*(VLOOKUP('Instruction Forfaitaires'!$D62,Listes!$A$54:$E$60,5,FALSE))),('Instruction Forfaitaires'!$E62*(VLOOKUP('Instruction Forfaitaires'!$D62,Listes!$A$54:$E$60,3,FALSE))+(VLOOKUP('Instruction Forfaitaires'!$D62,Listes!$A$54:$E$60,4,FALSE)))))))</f>
        <v/>
      </c>
      <c r="J62" s="158" t="str">
        <f>IF($G62="","",IF($C62=Listes!$B$31,IF('Instruction Forfaitaires'!$E62&lt;Listes!$B$42,('Instruction Forfaitaires'!$E62*(VLOOKUP('Instruction Forfaitaires'!$D62,Listes!$A$43:$E$49,2,FALSE))),IF('Instruction Forfaitaires'!$E62&gt;Listes!$D$42,('Instruction Forfaitaires'!$E62*(VLOOKUP('Instruction Forfaitaires'!$D62,Listes!$A$43:$E$49,5,FALSE))),('Instruction Forfaitaires'!$E62*(VLOOKUP('Instruction Forfaitaires'!$D62,Listes!$A$43:$E$49,3,FALSE))+(VLOOKUP('Instruction Forfaitaires'!$D62,Listes!$A$43:$E$49,4,FALSE)))))))</f>
        <v/>
      </c>
      <c r="K62" s="238" t="str">
        <f>IF($G62="","",IF($C62=Listes!$B$34,Listes!$I$31,IF($C62=Listes!$B$35,(VLOOKUP('Instruction Forfaitaires'!$F62,Listes!$E$31:$F$36,2,FALSE)),IF($C62=Listes!$B$33,IF('Instruction Forfaitaires'!$E62&lt;Listes!$A$64,'Instruction Forfaitaires'!$E62*Listes!$A$65,IF('Instruction Forfaitaires'!$E62&gt;Listes!$D$64,'Instruction Forfaitaires'!$E62*Listes!$D$65,(('Instruction Forfaitaires'!$E62*Listes!$B$65)+Listes!$C$65)))))))</f>
        <v/>
      </c>
      <c r="L62" s="268" t="str">
        <f>IF(Forfaitaires!I61="","",Forfaitaires!I61)</f>
        <v/>
      </c>
      <c r="M62" s="268" t="str">
        <f>IF(Forfaitaires!J61="","",Forfaitaires!J61)</f>
        <v/>
      </c>
      <c r="N62" s="177" t="str">
        <f>IF(Forfaitaires!N61="","",Forfaitaires!N61)</f>
        <v/>
      </c>
      <c r="O62" s="267" t="str">
        <f t="shared" si="0"/>
        <v/>
      </c>
      <c r="P62" s="259" t="str">
        <f t="shared" si="1"/>
        <v/>
      </c>
      <c r="Q62" s="280" t="str">
        <f t="shared" si="2"/>
        <v/>
      </c>
      <c r="R62" s="264" t="str">
        <f t="shared" si="3"/>
        <v/>
      </c>
      <c r="S62" s="262" t="str">
        <f t="shared" si="4"/>
        <v/>
      </c>
      <c r="T62" s="119"/>
    </row>
    <row r="63" spans="1:20" ht="20.100000000000001" customHeight="1" x14ac:dyDescent="0.25">
      <c r="A63" s="162">
        <v>57</v>
      </c>
      <c r="B63" s="158" t="str">
        <f>IF(Forfaitaires!B62="","",Forfaitaires!B62)</f>
        <v/>
      </c>
      <c r="C63" s="158" t="str">
        <f>IF(Forfaitaires!C62="","",Forfaitaires!C62)</f>
        <v/>
      </c>
      <c r="D63" s="158" t="str">
        <f>IF(Forfaitaires!D62="","",Forfaitaires!D62)</f>
        <v/>
      </c>
      <c r="E63" s="158" t="str">
        <f>IF(Forfaitaires!E62="","",Forfaitaires!E62)</f>
        <v/>
      </c>
      <c r="F63" s="158" t="str">
        <f>IF(Forfaitaires!F62="","",Forfaitaires!F62)</f>
        <v/>
      </c>
      <c r="G63" s="158" t="str">
        <f>IF(Forfaitaires!G62="","",Forfaitaires!G62)</f>
        <v/>
      </c>
      <c r="H63" s="158" t="str">
        <f>IF(Forfaitaires!H62="","",Forfaitaires!H62)</f>
        <v/>
      </c>
      <c r="I63" s="158" t="str">
        <f>IF($G63="","",IF($C63=Listes!$B$32,IF('Instruction Forfaitaires'!$E63&lt;Listes!$B$53,('Instruction Forfaitaires'!$E63*(VLOOKUP('Instruction Forfaitaires'!$D63,Listes!$A$54:$E$60,2,FALSE))),IF('Instruction Forfaitaires'!$E63&gt;Listes!$E$53,('Instruction Forfaitaires'!$E63*(VLOOKUP('Instruction Forfaitaires'!$D63,Listes!$A$54:$E$60,5,FALSE))),('Instruction Forfaitaires'!$E63*(VLOOKUP('Instruction Forfaitaires'!$D63,Listes!$A$54:$E$60,3,FALSE))+(VLOOKUP('Instruction Forfaitaires'!$D63,Listes!$A$54:$E$60,4,FALSE)))))))</f>
        <v/>
      </c>
      <c r="J63" s="158" t="str">
        <f>IF($G63="","",IF($C63=Listes!$B$31,IF('Instruction Forfaitaires'!$E63&lt;Listes!$B$42,('Instruction Forfaitaires'!$E63*(VLOOKUP('Instruction Forfaitaires'!$D63,Listes!$A$43:$E$49,2,FALSE))),IF('Instruction Forfaitaires'!$E63&gt;Listes!$D$42,('Instruction Forfaitaires'!$E63*(VLOOKUP('Instruction Forfaitaires'!$D63,Listes!$A$43:$E$49,5,FALSE))),('Instruction Forfaitaires'!$E63*(VLOOKUP('Instruction Forfaitaires'!$D63,Listes!$A$43:$E$49,3,FALSE))+(VLOOKUP('Instruction Forfaitaires'!$D63,Listes!$A$43:$E$49,4,FALSE)))))))</f>
        <v/>
      </c>
      <c r="K63" s="238" t="str">
        <f>IF($G63="","",IF($C63=Listes!$B$34,Listes!$I$31,IF($C63=Listes!$B$35,(VLOOKUP('Instruction Forfaitaires'!$F63,Listes!$E$31:$F$36,2,FALSE)),IF($C63=Listes!$B$33,IF('Instruction Forfaitaires'!$E63&lt;Listes!$A$64,'Instruction Forfaitaires'!$E63*Listes!$A$65,IF('Instruction Forfaitaires'!$E63&gt;Listes!$D$64,'Instruction Forfaitaires'!$E63*Listes!$D$65,(('Instruction Forfaitaires'!$E63*Listes!$B$65)+Listes!$C$65)))))))</f>
        <v/>
      </c>
      <c r="L63" s="268" t="str">
        <f>IF(Forfaitaires!I62="","",Forfaitaires!I62)</f>
        <v/>
      </c>
      <c r="M63" s="268" t="str">
        <f>IF(Forfaitaires!J62="","",Forfaitaires!J62)</f>
        <v/>
      </c>
      <c r="N63" s="177" t="str">
        <f>IF(Forfaitaires!N62="","",Forfaitaires!N62)</f>
        <v/>
      </c>
      <c r="O63" s="267" t="str">
        <f t="shared" si="0"/>
        <v/>
      </c>
      <c r="P63" s="259" t="str">
        <f t="shared" si="1"/>
        <v/>
      </c>
      <c r="Q63" s="280" t="str">
        <f t="shared" si="2"/>
        <v/>
      </c>
      <c r="R63" s="264" t="str">
        <f t="shared" si="3"/>
        <v/>
      </c>
      <c r="S63" s="262" t="str">
        <f t="shared" si="4"/>
        <v/>
      </c>
      <c r="T63" s="119"/>
    </row>
    <row r="64" spans="1:20" ht="20.100000000000001" customHeight="1" x14ac:dyDescent="0.25">
      <c r="A64" s="162">
        <v>58</v>
      </c>
      <c r="B64" s="158" t="str">
        <f>IF(Forfaitaires!B63="","",Forfaitaires!B63)</f>
        <v/>
      </c>
      <c r="C64" s="158" t="str">
        <f>IF(Forfaitaires!C63="","",Forfaitaires!C63)</f>
        <v/>
      </c>
      <c r="D64" s="158" t="str">
        <f>IF(Forfaitaires!D63="","",Forfaitaires!D63)</f>
        <v/>
      </c>
      <c r="E64" s="158" t="str">
        <f>IF(Forfaitaires!E63="","",Forfaitaires!E63)</f>
        <v/>
      </c>
      <c r="F64" s="158" t="str">
        <f>IF(Forfaitaires!F63="","",Forfaitaires!F63)</f>
        <v/>
      </c>
      <c r="G64" s="158" t="str">
        <f>IF(Forfaitaires!G63="","",Forfaitaires!G63)</f>
        <v/>
      </c>
      <c r="H64" s="158" t="str">
        <f>IF(Forfaitaires!H63="","",Forfaitaires!H63)</f>
        <v/>
      </c>
      <c r="I64" s="158" t="str">
        <f>IF($G64="","",IF($C64=Listes!$B$32,IF('Instruction Forfaitaires'!$E64&lt;Listes!$B$53,('Instruction Forfaitaires'!$E64*(VLOOKUP('Instruction Forfaitaires'!$D64,Listes!$A$54:$E$60,2,FALSE))),IF('Instruction Forfaitaires'!$E64&gt;Listes!$E$53,('Instruction Forfaitaires'!$E64*(VLOOKUP('Instruction Forfaitaires'!$D64,Listes!$A$54:$E$60,5,FALSE))),('Instruction Forfaitaires'!$E64*(VLOOKUP('Instruction Forfaitaires'!$D64,Listes!$A$54:$E$60,3,FALSE))+(VLOOKUP('Instruction Forfaitaires'!$D64,Listes!$A$54:$E$60,4,FALSE)))))))</f>
        <v/>
      </c>
      <c r="J64" s="158" t="str">
        <f>IF($G64="","",IF($C64=Listes!$B$31,IF('Instruction Forfaitaires'!$E64&lt;Listes!$B$42,('Instruction Forfaitaires'!$E64*(VLOOKUP('Instruction Forfaitaires'!$D64,Listes!$A$43:$E$49,2,FALSE))),IF('Instruction Forfaitaires'!$E64&gt;Listes!$D$42,('Instruction Forfaitaires'!$E64*(VLOOKUP('Instruction Forfaitaires'!$D64,Listes!$A$43:$E$49,5,FALSE))),('Instruction Forfaitaires'!$E64*(VLOOKUP('Instruction Forfaitaires'!$D64,Listes!$A$43:$E$49,3,FALSE))+(VLOOKUP('Instruction Forfaitaires'!$D64,Listes!$A$43:$E$49,4,FALSE)))))))</f>
        <v/>
      </c>
      <c r="K64" s="238" t="str">
        <f>IF($G64="","",IF($C64=Listes!$B$34,Listes!$I$31,IF($C64=Listes!$B$35,(VLOOKUP('Instruction Forfaitaires'!$F64,Listes!$E$31:$F$36,2,FALSE)),IF($C64=Listes!$B$33,IF('Instruction Forfaitaires'!$E64&lt;Listes!$A$64,'Instruction Forfaitaires'!$E64*Listes!$A$65,IF('Instruction Forfaitaires'!$E64&gt;Listes!$D$64,'Instruction Forfaitaires'!$E64*Listes!$D$65,(('Instruction Forfaitaires'!$E64*Listes!$B$65)+Listes!$C$65)))))))</f>
        <v/>
      </c>
      <c r="L64" s="268" t="str">
        <f>IF(Forfaitaires!I63="","",Forfaitaires!I63)</f>
        <v/>
      </c>
      <c r="M64" s="268" t="str">
        <f>IF(Forfaitaires!J63="","",Forfaitaires!J63)</f>
        <v/>
      </c>
      <c r="N64" s="177" t="str">
        <f>IF(Forfaitaires!N63="","",Forfaitaires!N63)</f>
        <v/>
      </c>
      <c r="O64" s="267" t="str">
        <f t="shared" si="0"/>
        <v/>
      </c>
      <c r="P64" s="259" t="str">
        <f t="shared" si="1"/>
        <v/>
      </c>
      <c r="Q64" s="280" t="str">
        <f t="shared" si="2"/>
        <v/>
      </c>
      <c r="R64" s="264" t="str">
        <f t="shared" si="3"/>
        <v/>
      </c>
      <c r="S64" s="262" t="str">
        <f t="shared" si="4"/>
        <v/>
      </c>
      <c r="T64" s="119"/>
    </row>
    <row r="65" spans="1:20" ht="20.100000000000001" customHeight="1" x14ac:dyDescent="0.25">
      <c r="A65" s="162">
        <v>59</v>
      </c>
      <c r="B65" s="158" t="str">
        <f>IF(Forfaitaires!B64="","",Forfaitaires!B64)</f>
        <v/>
      </c>
      <c r="C65" s="158" t="str">
        <f>IF(Forfaitaires!C64="","",Forfaitaires!C64)</f>
        <v/>
      </c>
      <c r="D65" s="158" t="str">
        <f>IF(Forfaitaires!D64="","",Forfaitaires!D64)</f>
        <v/>
      </c>
      <c r="E65" s="158" t="str">
        <f>IF(Forfaitaires!E64="","",Forfaitaires!E64)</f>
        <v/>
      </c>
      <c r="F65" s="158" t="str">
        <f>IF(Forfaitaires!F64="","",Forfaitaires!F64)</f>
        <v/>
      </c>
      <c r="G65" s="158" t="str">
        <f>IF(Forfaitaires!G64="","",Forfaitaires!G64)</f>
        <v/>
      </c>
      <c r="H65" s="158" t="str">
        <f>IF(Forfaitaires!H64="","",Forfaitaires!H64)</f>
        <v/>
      </c>
      <c r="I65" s="158" t="str">
        <f>IF($G65="","",IF($C65=Listes!$B$32,IF('Instruction Forfaitaires'!$E65&lt;Listes!$B$53,('Instruction Forfaitaires'!$E65*(VLOOKUP('Instruction Forfaitaires'!$D65,Listes!$A$54:$E$60,2,FALSE))),IF('Instruction Forfaitaires'!$E65&gt;Listes!$E$53,('Instruction Forfaitaires'!$E65*(VLOOKUP('Instruction Forfaitaires'!$D65,Listes!$A$54:$E$60,5,FALSE))),('Instruction Forfaitaires'!$E65*(VLOOKUP('Instruction Forfaitaires'!$D65,Listes!$A$54:$E$60,3,FALSE))+(VLOOKUP('Instruction Forfaitaires'!$D65,Listes!$A$54:$E$60,4,FALSE)))))))</f>
        <v/>
      </c>
      <c r="J65" s="158" t="str">
        <f>IF($G65="","",IF($C65=Listes!$B$31,IF('Instruction Forfaitaires'!$E65&lt;Listes!$B$42,('Instruction Forfaitaires'!$E65*(VLOOKUP('Instruction Forfaitaires'!$D65,Listes!$A$43:$E$49,2,FALSE))),IF('Instruction Forfaitaires'!$E65&gt;Listes!$D$42,('Instruction Forfaitaires'!$E65*(VLOOKUP('Instruction Forfaitaires'!$D65,Listes!$A$43:$E$49,5,FALSE))),('Instruction Forfaitaires'!$E65*(VLOOKUP('Instruction Forfaitaires'!$D65,Listes!$A$43:$E$49,3,FALSE))+(VLOOKUP('Instruction Forfaitaires'!$D65,Listes!$A$43:$E$49,4,FALSE)))))))</f>
        <v/>
      </c>
      <c r="K65" s="238" t="str">
        <f>IF($G65="","",IF($C65=Listes!$B$34,Listes!$I$31,IF($C65=Listes!$B$35,(VLOOKUP('Instruction Forfaitaires'!$F65,Listes!$E$31:$F$36,2,FALSE)),IF($C65=Listes!$B$33,IF('Instruction Forfaitaires'!$E65&lt;Listes!$A$64,'Instruction Forfaitaires'!$E65*Listes!$A$65,IF('Instruction Forfaitaires'!$E65&gt;Listes!$D$64,'Instruction Forfaitaires'!$E65*Listes!$D$65,(('Instruction Forfaitaires'!$E65*Listes!$B$65)+Listes!$C$65)))))))</f>
        <v/>
      </c>
      <c r="L65" s="268" t="str">
        <f>IF(Forfaitaires!I64="","",Forfaitaires!I64)</f>
        <v/>
      </c>
      <c r="M65" s="268" t="str">
        <f>IF(Forfaitaires!J64="","",Forfaitaires!J64)</f>
        <v/>
      </c>
      <c r="N65" s="177" t="str">
        <f>IF(Forfaitaires!N64="","",Forfaitaires!N64)</f>
        <v/>
      </c>
      <c r="O65" s="267" t="str">
        <f t="shared" si="0"/>
        <v/>
      </c>
      <c r="P65" s="259" t="str">
        <f t="shared" si="1"/>
        <v/>
      </c>
      <c r="Q65" s="280" t="str">
        <f t="shared" si="2"/>
        <v/>
      </c>
      <c r="R65" s="264" t="str">
        <f t="shared" si="3"/>
        <v/>
      </c>
      <c r="S65" s="262" t="str">
        <f t="shared" si="4"/>
        <v/>
      </c>
      <c r="T65" s="119"/>
    </row>
    <row r="66" spans="1:20" ht="20.100000000000001" customHeight="1" x14ac:dyDescent="0.25">
      <c r="A66" s="162">
        <v>60</v>
      </c>
      <c r="B66" s="158" t="str">
        <f>IF(Forfaitaires!B65="","",Forfaitaires!B65)</f>
        <v/>
      </c>
      <c r="C66" s="158" t="str">
        <f>IF(Forfaitaires!C65="","",Forfaitaires!C65)</f>
        <v/>
      </c>
      <c r="D66" s="158" t="str">
        <f>IF(Forfaitaires!D65="","",Forfaitaires!D65)</f>
        <v/>
      </c>
      <c r="E66" s="158" t="str">
        <f>IF(Forfaitaires!E65="","",Forfaitaires!E65)</f>
        <v/>
      </c>
      <c r="F66" s="158" t="str">
        <f>IF(Forfaitaires!F65="","",Forfaitaires!F65)</f>
        <v/>
      </c>
      <c r="G66" s="158" t="str">
        <f>IF(Forfaitaires!G65="","",Forfaitaires!G65)</f>
        <v/>
      </c>
      <c r="H66" s="158" t="str">
        <f>IF(Forfaitaires!H65="","",Forfaitaires!H65)</f>
        <v/>
      </c>
      <c r="I66" s="158" t="str">
        <f>IF($G66="","",IF($C66=Listes!$B$32,IF('Instruction Forfaitaires'!$E66&lt;Listes!$B$53,('Instruction Forfaitaires'!$E66*(VLOOKUP('Instruction Forfaitaires'!$D66,Listes!$A$54:$E$60,2,FALSE))),IF('Instruction Forfaitaires'!$E66&gt;Listes!$E$53,('Instruction Forfaitaires'!$E66*(VLOOKUP('Instruction Forfaitaires'!$D66,Listes!$A$54:$E$60,5,FALSE))),('Instruction Forfaitaires'!$E66*(VLOOKUP('Instruction Forfaitaires'!$D66,Listes!$A$54:$E$60,3,FALSE))+(VLOOKUP('Instruction Forfaitaires'!$D66,Listes!$A$54:$E$60,4,FALSE)))))))</f>
        <v/>
      </c>
      <c r="J66" s="158" t="str">
        <f>IF($G66="","",IF($C66=Listes!$B$31,IF('Instruction Forfaitaires'!$E66&lt;Listes!$B$42,('Instruction Forfaitaires'!$E66*(VLOOKUP('Instruction Forfaitaires'!$D66,Listes!$A$43:$E$49,2,FALSE))),IF('Instruction Forfaitaires'!$E66&gt;Listes!$D$42,('Instruction Forfaitaires'!$E66*(VLOOKUP('Instruction Forfaitaires'!$D66,Listes!$A$43:$E$49,5,FALSE))),('Instruction Forfaitaires'!$E66*(VLOOKUP('Instruction Forfaitaires'!$D66,Listes!$A$43:$E$49,3,FALSE))+(VLOOKUP('Instruction Forfaitaires'!$D66,Listes!$A$43:$E$49,4,FALSE)))))))</f>
        <v/>
      </c>
      <c r="K66" s="238" t="str">
        <f>IF($G66="","",IF($C66=Listes!$B$34,Listes!$I$31,IF($C66=Listes!$B$35,(VLOOKUP('Instruction Forfaitaires'!$F66,Listes!$E$31:$F$36,2,FALSE)),IF($C66=Listes!$B$33,IF('Instruction Forfaitaires'!$E66&lt;Listes!$A$64,'Instruction Forfaitaires'!$E66*Listes!$A$65,IF('Instruction Forfaitaires'!$E66&gt;Listes!$D$64,'Instruction Forfaitaires'!$E66*Listes!$D$65,(('Instruction Forfaitaires'!$E66*Listes!$B$65)+Listes!$C$65)))))))</f>
        <v/>
      </c>
      <c r="L66" s="268" t="str">
        <f>IF(Forfaitaires!I65="","",Forfaitaires!I65)</f>
        <v/>
      </c>
      <c r="M66" s="268" t="str">
        <f>IF(Forfaitaires!J65="","",Forfaitaires!J65)</f>
        <v/>
      </c>
      <c r="N66" s="177" t="str">
        <f>IF(Forfaitaires!N65="","",Forfaitaires!N65)</f>
        <v/>
      </c>
      <c r="O66" s="267" t="str">
        <f t="shared" si="0"/>
        <v/>
      </c>
      <c r="P66" s="259" t="str">
        <f t="shared" si="1"/>
        <v/>
      </c>
      <c r="Q66" s="280" t="str">
        <f t="shared" si="2"/>
        <v/>
      </c>
      <c r="R66" s="264" t="str">
        <f t="shared" si="3"/>
        <v/>
      </c>
      <c r="S66" s="262" t="str">
        <f t="shared" si="4"/>
        <v/>
      </c>
      <c r="T66" s="119"/>
    </row>
    <row r="67" spans="1:20" ht="20.100000000000001" customHeight="1" x14ac:dyDescent="0.25">
      <c r="A67" s="162">
        <v>61</v>
      </c>
      <c r="B67" s="158" t="str">
        <f>IF(Forfaitaires!B66="","",Forfaitaires!B66)</f>
        <v/>
      </c>
      <c r="C67" s="158" t="str">
        <f>IF(Forfaitaires!C66="","",Forfaitaires!C66)</f>
        <v/>
      </c>
      <c r="D67" s="158" t="str">
        <f>IF(Forfaitaires!D66="","",Forfaitaires!D66)</f>
        <v/>
      </c>
      <c r="E67" s="158" t="str">
        <f>IF(Forfaitaires!E66="","",Forfaitaires!E66)</f>
        <v/>
      </c>
      <c r="F67" s="158" t="str">
        <f>IF(Forfaitaires!F66="","",Forfaitaires!F66)</f>
        <v/>
      </c>
      <c r="G67" s="158" t="str">
        <f>IF(Forfaitaires!G66="","",Forfaitaires!G66)</f>
        <v/>
      </c>
      <c r="H67" s="158" t="str">
        <f>IF(Forfaitaires!H66="","",Forfaitaires!H66)</f>
        <v/>
      </c>
      <c r="I67" s="158" t="str">
        <f>IF($G67="","",IF($C67=Listes!$B$32,IF('Instruction Forfaitaires'!$E67&lt;Listes!$B$53,('Instruction Forfaitaires'!$E67*(VLOOKUP('Instruction Forfaitaires'!$D67,Listes!$A$54:$E$60,2,FALSE))),IF('Instruction Forfaitaires'!$E67&gt;Listes!$E$53,('Instruction Forfaitaires'!$E67*(VLOOKUP('Instruction Forfaitaires'!$D67,Listes!$A$54:$E$60,5,FALSE))),('Instruction Forfaitaires'!$E67*(VLOOKUP('Instruction Forfaitaires'!$D67,Listes!$A$54:$E$60,3,FALSE))+(VLOOKUP('Instruction Forfaitaires'!$D67,Listes!$A$54:$E$60,4,FALSE)))))))</f>
        <v/>
      </c>
      <c r="J67" s="158" t="str">
        <f>IF($G67="","",IF($C67=Listes!$B$31,IF('Instruction Forfaitaires'!$E67&lt;Listes!$B$42,('Instruction Forfaitaires'!$E67*(VLOOKUP('Instruction Forfaitaires'!$D67,Listes!$A$43:$E$49,2,FALSE))),IF('Instruction Forfaitaires'!$E67&gt;Listes!$D$42,('Instruction Forfaitaires'!$E67*(VLOOKUP('Instruction Forfaitaires'!$D67,Listes!$A$43:$E$49,5,FALSE))),('Instruction Forfaitaires'!$E67*(VLOOKUP('Instruction Forfaitaires'!$D67,Listes!$A$43:$E$49,3,FALSE))+(VLOOKUP('Instruction Forfaitaires'!$D67,Listes!$A$43:$E$49,4,FALSE)))))))</f>
        <v/>
      </c>
      <c r="K67" s="238" t="str">
        <f>IF($G67="","",IF($C67=Listes!$B$34,Listes!$I$31,IF($C67=Listes!$B$35,(VLOOKUP('Instruction Forfaitaires'!$F67,Listes!$E$31:$F$36,2,FALSE)),IF($C67=Listes!$B$33,IF('Instruction Forfaitaires'!$E67&lt;Listes!$A$64,'Instruction Forfaitaires'!$E67*Listes!$A$65,IF('Instruction Forfaitaires'!$E67&gt;Listes!$D$64,'Instruction Forfaitaires'!$E67*Listes!$D$65,(('Instruction Forfaitaires'!$E67*Listes!$B$65)+Listes!$C$65)))))))</f>
        <v/>
      </c>
      <c r="L67" s="268" t="str">
        <f>IF(Forfaitaires!I66="","",Forfaitaires!I66)</f>
        <v/>
      </c>
      <c r="M67" s="268" t="str">
        <f>IF(Forfaitaires!J66="","",Forfaitaires!J66)</f>
        <v/>
      </c>
      <c r="N67" s="177" t="str">
        <f>IF(Forfaitaires!N66="","",Forfaitaires!N66)</f>
        <v/>
      </c>
      <c r="O67" s="267" t="str">
        <f t="shared" si="0"/>
        <v/>
      </c>
      <c r="P67" s="259" t="str">
        <f t="shared" si="1"/>
        <v/>
      </c>
      <c r="Q67" s="280" t="str">
        <f t="shared" si="2"/>
        <v/>
      </c>
      <c r="R67" s="264" t="str">
        <f t="shared" si="3"/>
        <v/>
      </c>
      <c r="S67" s="262" t="str">
        <f t="shared" si="4"/>
        <v/>
      </c>
      <c r="T67" s="119"/>
    </row>
    <row r="68" spans="1:20" ht="20.100000000000001" customHeight="1" x14ac:dyDescent="0.25">
      <c r="A68" s="162">
        <v>62</v>
      </c>
      <c r="B68" s="158" t="str">
        <f>IF(Forfaitaires!B67="","",Forfaitaires!B67)</f>
        <v/>
      </c>
      <c r="C68" s="158" t="str">
        <f>IF(Forfaitaires!C67="","",Forfaitaires!C67)</f>
        <v/>
      </c>
      <c r="D68" s="158" t="str">
        <f>IF(Forfaitaires!D67="","",Forfaitaires!D67)</f>
        <v/>
      </c>
      <c r="E68" s="158" t="str">
        <f>IF(Forfaitaires!E67="","",Forfaitaires!E67)</f>
        <v/>
      </c>
      <c r="F68" s="158" t="str">
        <f>IF(Forfaitaires!F67="","",Forfaitaires!F67)</f>
        <v/>
      </c>
      <c r="G68" s="158" t="str">
        <f>IF(Forfaitaires!G67="","",Forfaitaires!G67)</f>
        <v/>
      </c>
      <c r="H68" s="158" t="str">
        <f>IF(Forfaitaires!H67="","",Forfaitaires!H67)</f>
        <v/>
      </c>
      <c r="I68" s="158" t="str">
        <f>IF($G68="","",IF($C68=Listes!$B$32,IF('Instruction Forfaitaires'!$E68&lt;Listes!$B$53,('Instruction Forfaitaires'!$E68*(VLOOKUP('Instruction Forfaitaires'!$D68,Listes!$A$54:$E$60,2,FALSE))),IF('Instruction Forfaitaires'!$E68&gt;Listes!$E$53,('Instruction Forfaitaires'!$E68*(VLOOKUP('Instruction Forfaitaires'!$D68,Listes!$A$54:$E$60,5,FALSE))),('Instruction Forfaitaires'!$E68*(VLOOKUP('Instruction Forfaitaires'!$D68,Listes!$A$54:$E$60,3,FALSE))+(VLOOKUP('Instruction Forfaitaires'!$D68,Listes!$A$54:$E$60,4,FALSE)))))))</f>
        <v/>
      </c>
      <c r="J68" s="158" t="str">
        <f>IF($G68="","",IF($C68=Listes!$B$31,IF('Instruction Forfaitaires'!$E68&lt;Listes!$B$42,('Instruction Forfaitaires'!$E68*(VLOOKUP('Instruction Forfaitaires'!$D68,Listes!$A$43:$E$49,2,FALSE))),IF('Instruction Forfaitaires'!$E68&gt;Listes!$D$42,('Instruction Forfaitaires'!$E68*(VLOOKUP('Instruction Forfaitaires'!$D68,Listes!$A$43:$E$49,5,FALSE))),('Instruction Forfaitaires'!$E68*(VLOOKUP('Instruction Forfaitaires'!$D68,Listes!$A$43:$E$49,3,FALSE))+(VLOOKUP('Instruction Forfaitaires'!$D68,Listes!$A$43:$E$49,4,FALSE)))))))</f>
        <v/>
      </c>
      <c r="K68" s="238" t="str">
        <f>IF($G68="","",IF($C68=Listes!$B$34,Listes!$I$31,IF($C68=Listes!$B$35,(VLOOKUP('Instruction Forfaitaires'!$F68,Listes!$E$31:$F$36,2,FALSE)),IF($C68=Listes!$B$33,IF('Instruction Forfaitaires'!$E68&lt;Listes!$A$64,'Instruction Forfaitaires'!$E68*Listes!$A$65,IF('Instruction Forfaitaires'!$E68&gt;Listes!$D$64,'Instruction Forfaitaires'!$E68*Listes!$D$65,(('Instruction Forfaitaires'!$E68*Listes!$B$65)+Listes!$C$65)))))))</f>
        <v/>
      </c>
      <c r="L68" s="268" t="str">
        <f>IF(Forfaitaires!I67="","",Forfaitaires!I67)</f>
        <v/>
      </c>
      <c r="M68" s="268" t="str">
        <f>IF(Forfaitaires!J67="","",Forfaitaires!J67)</f>
        <v/>
      </c>
      <c r="N68" s="177" t="str">
        <f>IF(Forfaitaires!N67="","",Forfaitaires!N67)</f>
        <v/>
      </c>
      <c r="O68" s="267" t="str">
        <f t="shared" si="0"/>
        <v/>
      </c>
      <c r="P68" s="259" t="str">
        <f t="shared" si="1"/>
        <v/>
      </c>
      <c r="Q68" s="280" t="str">
        <f t="shared" si="2"/>
        <v/>
      </c>
      <c r="R68" s="264" t="str">
        <f t="shared" si="3"/>
        <v/>
      </c>
      <c r="S68" s="262" t="str">
        <f t="shared" si="4"/>
        <v/>
      </c>
      <c r="T68" s="119"/>
    </row>
    <row r="69" spans="1:20" ht="20.100000000000001" customHeight="1" x14ac:dyDescent="0.25">
      <c r="A69" s="162">
        <v>63</v>
      </c>
      <c r="B69" s="158" t="str">
        <f>IF(Forfaitaires!B68="","",Forfaitaires!B68)</f>
        <v/>
      </c>
      <c r="C69" s="158" t="str">
        <f>IF(Forfaitaires!C68="","",Forfaitaires!C68)</f>
        <v/>
      </c>
      <c r="D69" s="158" t="str">
        <f>IF(Forfaitaires!D68="","",Forfaitaires!D68)</f>
        <v/>
      </c>
      <c r="E69" s="158" t="str">
        <f>IF(Forfaitaires!E68="","",Forfaitaires!E68)</f>
        <v/>
      </c>
      <c r="F69" s="158" t="str">
        <f>IF(Forfaitaires!F68="","",Forfaitaires!F68)</f>
        <v/>
      </c>
      <c r="G69" s="158" t="str">
        <f>IF(Forfaitaires!G68="","",Forfaitaires!G68)</f>
        <v/>
      </c>
      <c r="H69" s="158" t="str">
        <f>IF(Forfaitaires!H68="","",Forfaitaires!H68)</f>
        <v/>
      </c>
      <c r="I69" s="158" t="str">
        <f>IF($G69="","",IF($C69=Listes!$B$32,IF('Instruction Forfaitaires'!$E69&lt;Listes!$B$53,('Instruction Forfaitaires'!$E69*(VLOOKUP('Instruction Forfaitaires'!$D69,Listes!$A$54:$E$60,2,FALSE))),IF('Instruction Forfaitaires'!$E69&gt;Listes!$E$53,('Instruction Forfaitaires'!$E69*(VLOOKUP('Instruction Forfaitaires'!$D69,Listes!$A$54:$E$60,5,FALSE))),('Instruction Forfaitaires'!$E69*(VLOOKUP('Instruction Forfaitaires'!$D69,Listes!$A$54:$E$60,3,FALSE))+(VLOOKUP('Instruction Forfaitaires'!$D69,Listes!$A$54:$E$60,4,FALSE)))))))</f>
        <v/>
      </c>
      <c r="J69" s="158" t="str">
        <f>IF($G69="","",IF($C69=Listes!$B$31,IF('Instruction Forfaitaires'!$E69&lt;Listes!$B$42,('Instruction Forfaitaires'!$E69*(VLOOKUP('Instruction Forfaitaires'!$D69,Listes!$A$43:$E$49,2,FALSE))),IF('Instruction Forfaitaires'!$E69&gt;Listes!$D$42,('Instruction Forfaitaires'!$E69*(VLOOKUP('Instruction Forfaitaires'!$D69,Listes!$A$43:$E$49,5,FALSE))),('Instruction Forfaitaires'!$E69*(VLOOKUP('Instruction Forfaitaires'!$D69,Listes!$A$43:$E$49,3,FALSE))+(VLOOKUP('Instruction Forfaitaires'!$D69,Listes!$A$43:$E$49,4,FALSE)))))))</f>
        <v/>
      </c>
      <c r="K69" s="238" t="str">
        <f>IF($G69="","",IF($C69=Listes!$B$34,Listes!$I$31,IF($C69=Listes!$B$35,(VLOOKUP('Instruction Forfaitaires'!$F69,Listes!$E$31:$F$36,2,FALSE)),IF($C69=Listes!$B$33,IF('Instruction Forfaitaires'!$E69&lt;Listes!$A$64,'Instruction Forfaitaires'!$E69*Listes!$A$65,IF('Instruction Forfaitaires'!$E69&gt;Listes!$D$64,'Instruction Forfaitaires'!$E69*Listes!$D$65,(('Instruction Forfaitaires'!$E69*Listes!$B$65)+Listes!$C$65)))))))</f>
        <v/>
      </c>
      <c r="L69" s="268" t="str">
        <f>IF(Forfaitaires!I68="","",Forfaitaires!I68)</f>
        <v/>
      </c>
      <c r="M69" s="268" t="str">
        <f>IF(Forfaitaires!J68="","",Forfaitaires!J68)</f>
        <v/>
      </c>
      <c r="N69" s="177" t="str">
        <f>IF(Forfaitaires!N68="","",Forfaitaires!N68)</f>
        <v/>
      </c>
      <c r="O69" s="267" t="str">
        <f t="shared" si="0"/>
        <v/>
      </c>
      <c r="P69" s="259" t="str">
        <f t="shared" si="1"/>
        <v/>
      </c>
      <c r="Q69" s="280" t="str">
        <f t="shared" si="2"/>
        <v/>
      </c>
      <c r="R69" s="264" t="str">
        <f t="shared" si="3"/>
        <v/>
      </c>
      <c r="S69" s="262" t="str">
        <f t="shared" si="4"/>
        <v/>
      </c>
      <c r="T69" s="119"/>
    </row>
    <row r="70" spans="1:20" ht="20.100000000000001" customHeight="1" x14ac:dyDescent="0.25">
      <c r="A70" s="162">
        <v>64</v>
      </c>
      <c r="B70" s="158" t="str">
        <f>IF(Forfaitaires!B69="","",Forfaitaires!B69)</f>
        <v/>
      </c>
      <c r="C70" s="158" t="str">
        <f>IF(Forfaitaires!C69="","",Forfaitaires!C69)</f>
        <v/>
      </c>
      <c r="D70" s="158" t="str">
        <f>IF(Forfaitaires!D69="","",Forfaitaires!D69)</f>
        <v/>
      </c>
      <c r="E70" s="158" t="str">
        <f>IF(Forfaitaires!E69="","",Forfaitaires!E69)</f>
        <v/>
      </c>
      <c r="F70" s="158" t="str">
        <f>IF(Forfaitaires!F69="","",Forfaitaires!F69)</f>
        <v/>
      </c>
      <c r="G70" s="158" t="str">
        <f>IF(Forfaitaires!G69="","",Forfaitaires!G69)</f>
        <v/>
      </c>
      <c r="H70" s="158" t="str">
        <f>IF(Forfaitaires!H69="","",Forfaitaires!H69)</f>
        <v/>
      </c>
      <c r="I70" s="158" t="str">
        <f>IF($G70="","",IF($C70=Listes!$B$32,IF('Instruction Forfaitaires'!$E70&lt;Listes!$B$53,('Instruction Forfaitaires'!$E70*(VLOOKUP('Instruction Forfaitaires'!$D70,Listes!$A$54:$E$60,2,FALSE))),IF('Instruction Forfaitaires'!$E70&gt;Listes!$E$53,('Instruction Forfaitaires'!$E70*(VLOOKUP('Instruction Forfaitaires'!$D70,Listes!$A$54:$E$60,5,FALSE))),('Instruction Forfaitaires'!$E70*(VLOOKUP('Instruction Forfaitaires'!$D70,Listes!$A$54:$E$60,3,FALSE))+(VLOOKUP('Instruction Forfaitaires'!$D70,Listes!$A$54:$E$60,4,FALSE)))))))</f>
        <v/>
      </c>
      <c r="J70" s="158" t="str">
        <f>IF($G70="","",IF($C70=Listes!$B$31,IF('Instruction Forfaitaires'!$E70&lt;Listes!$B$42,('Instruction Forfaitaires'!$E70*(VLOOKUP('Instruction Forfaitaires'!$D70,Listes!$A$43:$E$49,2,FALSE))),IF('Instruction Forfaitaires'!$E70&gt;Listes!$D$42,('Instruction Forfaitaires'!$E70*(VLOOKUP('Instruction Forfaitaires'!$D70,Listes!$A$43:$E$49,5,FALSE))),('Instruction Forfaitaires'!$E70*(VLOOKUP('Instruction Forfaitaires'!$D70,Listes!$A$43:$E$49,3,FALSE))+(VLOOKUP('Instruction Forfaitaires'!$D70,Listes!$A$43:$E$49,4,FALSE)))))))</f>
        <v/>
      </c>
      <c r="K70" s="238" t="str">
        <f>IF($G70="","",IF($C70=Listes!$B$34,Listes!$I$31,IF($C70=Listes!$B$35,(VLOOKUP('Instruction Forfaitaires'!$F70,Listes!$E$31:$F$36,2,FALSE)),IF($C70=Listes!$B$33,IF('Instruction Forfaitaires'!$E70&lt;Listes!$A$64,'Instruction Forfaitaires'!$E70*Listes!$A$65,IF('Instruction Forfaitaires'!$E70&gt;Listes!$D$64,'Instruction Forfaitaires'!$E70*Listes!$D$65,(('Instruction Forfaitaires'!$E70*Listes!$B$65)+Listes!$C$65)))))))</f>
        <v/>
      </c>
      <c r="L70" s="268" t="str">
        <f>IF(Forfaitaires!I69="","",Forfaitaires!I69)</f>
        <v/>
      </c>
      <c r="M70" s="268" t="str">
        <f>IF(Forfaitaires!J69="","",Forfaitaires!J69)</f>
        <v/>
      </c>
      <c r="N70" s="177" t="str">
        <f>IF(Forfaitaires!N69="","",Forfaitaires!N69)</f>
        <v/>
      </c>
      <c r="O70" s="267" t="str">
        <f t="shared" si="0"/>
        <v/>
      </c>
      <c r="P70" s="259" t="str">
        <f t="shared" si="1"/>
        <v/>
      </c>
      <c r="Q70" s="280" t="str">
        <f t="shared" si="2"/>
        <v/>
      </c>
      <c r="R70" s="264" t="str">
        <f t="shared" si="3"/>
        <v/>
      </c>
      <c r="S70" s="262" t="str">
        <f t="shared" si="4"/>
        <v/>
      </c>
      <c r="T70" s="119"/>
    </row>
    <row r="71" spans="1:20" ht="20.100000000000001" customHeight="1" x14ac:dyDescent="0.25">
      <c r="A71" s="162">
        <v>65</v>
      </c>
      <c r="B71" s="158" t="str">
        <f>IF(Forfaitaires!B70="","",Forfaitaires!B70)</f>
        <v/>
      </c>
      <c r="C71" s="158" t="str">
        <f>IF(Forfaitaires!C70="","",Forfaitaires!C70)</f>
        <v/>
      </c>
      <c r="D71" s="158" t="str">
        <f>IF(Forfaitaires!D70="","",Forfaitaires!D70)</f>
        <v/>
      </c>
      <c r="E71" s="158" t="str">
        <f>IF(Forfaitaires!E70="","",Forfaitaires!E70)</f>
        <v/>
      </c>
      <c r="F71" s="158" t="str">
        <f>IF(Forfaitaires!F70="","",Forfaitaires!F70)</f>
        <v/>
      </c>
      <c r="G71" s="158" t="str">
        <f>IF(Forfaitaires!G70="","",Forfaitaires!G70)</f>
        <v/>
      </c>
      <c r="H71" s="158" t="str">
        <f>IF(Forfaitaires!H70="","",Forfaitaires!H70)</f>
        <v/>
      </c>
      <c r="I71" s="158" t="str">
        <f>IF($G71="","",IF($C71=Listes!$B$32,IF('Instruction Forfaitaires'!$E71&lt;Listes!$B$53,('Instruction Forfaitaires'!$E71*(VLOOKUP('Instruction Forfaitaires'!$D71,Listes!$A$54:$E$60,2,FALSE))),IF('Instruction Forfaitaires'!$E71&gt;Listes!$E$53,('Instruction Forfaitaires'!$E71*(VLOOKUP('Instruction Forfaitaires'!$D71,Listes!$A$54:$E$60,5,FALSE))),('Instruction Forfaitaires'!$E71*(VLOOKUP('Instruction Forfaitaires'!$D71,Listes!$A$54:$E$60,3,FALSE))+(VLOOKUP('Instruction Forfaitaires'!$D71,Listes!$A$54:$E$60,4,FALSE)))))))</f>
        <v/>
      </c>
      <c r="J71" s="158" t="str">
        <f>IF($G71="","",IF($C71=Listes!$B$31,IF('Instruction Forfaitaires'!$E71&lt;Listes!$B$42,('Instruction Forfaitaires'!$E71*(VLOOKUP('Instruction Forfaitaires'!$D71,Listes!$A$43:$E$49,2,FALSE))),IF('Instruction Forfaitaires'!$E71&gt;Listes!$D$42,('Instruction Forfaitaires'!$E71*(VLOOKUP('Instruction Forfaitaires'!$D71,Listes!$A$43:$E$49,5,FALSE))),('Instruction Forfaitaires'!$E71*(VLOOKUP('Instruction Forfaitaires'!$D71,Listes!$A$43:$E$49,3,FALSE))+(VLOOKUP('Instruction Forfaitaires'!$D71,Listes!$A$43:$E$49,4,FALSE)))))))</f>
        <v/>
      </c>
      <c r="K71" s="238" t="str">
        <f>IF($G71="","",IF($C71=Listes!$B$34,Listes!$I$31,IF($C71=Listes!$B$35,(VLOOKUP('Instruction Forfaitaires'!$F71,Listes!$E$31:$F$36,2,FALSE)),IF($C71=Listes!$B$33,IF('Instruction Forfaitaires'!$E71&lt;Listes!$A$64,'Instruction Forfaitaires'!$E71*Listes!$A$65,IF('Instruction Forfaitaires'!$E71&gt;Listes!$D$64,'Instruction Forfaitaires'!$E71*Listes!$D$65,(('Instruction Forfaitaires'!$E71*Listes!$B$65)+Listes!$C$65)))))))</f>
        <v/>
      </c>
      <c r="L71" s="268" t="str">
        <f>IF(Forfaitaires!I70="","",Forfaitaires!I70)</f>
        <v/>
      </c>
      <c r="M71" s="268" t="str">
        <f>IF(Forfaitaires!J70="","",Forfaitaires!J70)</f>
        <v/>
      </c>
      <c r="N71" s="177" t="str">
        <f>IF(Forfaitaires!N70="","",Forfaitaires!N70)</f>
        <v/>
      </c>
      <c r="O71" s="267" t="str">
        <f t="shared" si="0"/>
        <v/>
      </c>
      <c r="P71" s="259" t="str">
        <f t="shared" si="1"/>
        <v/>
      </c>
      <c r="Q71" s="280" t="str">
        <f t="shared" si="2"/>
        <v/>
      </c>
      <c r="R71" s="264" t="str">
        <f t="shared" si="3"/>
        <v/>
      </c>
      <c r="S71" s="262" t="str">
        <f t="shared" si="4"/>
        <v/>
      </c>
      <c r="T71" s="119"/>
    </row>
    <row r="72" spans="1:20" ht="20.100000000000001" customHeight="1" x14ac:dyDescent="0.25">
      <c r="A72" s="162">
        <v>66</v>
      </c>
      <c r="B72" s="158" t="str">
        <f>IF(Forfaitaires!B71="","",Forfaitaires!B71)</f>
        <v/>
      </c>
      <c r="C72" s="158" t="str">
        <f>IF(Forfaitaires!C71="","",Forfaitaires!C71)</f>
        <v/>
      </c>
      <c r="D72" s="158" t="str">
        <f>IF(Forfaitaires!D71="","",Forfaitaires!D71)</f>
        <v/>
      </c>
      <c r="E72" s="158" t="str">
        <f>IF(Forfaitaires!E71="","",Forfaitaires!E71)</f>
        <v/>
      </c>
      <c r="F72" s="158" t="str">
        <f>IF(Forfaitaires!F71="","",Forfaitaires!F71)</f>
        <v/>
      </c>
      <c r="G72" s="158" t="str">
        <f>IF(Forfaitaires!G71="","",Forfaitaires!G71)</f>
        <v/>
      </c>
      <c r="H72" s="158" t="str">
        <f>IF(Forfaitaires!H71="","",Forfaitaires!H71)</f>
        <v/>
      </c>
      <c r="I72" s="158" t="str">
        <f>IF($G72="","",IF($C72=Listes!$B$32,IF('Instruction Forfaitaires'!$E72&lt;Listes!$B$53,('Instruction Forfaitaires'!$E72*(VLOOKUP('Instruction Forfaitaires'!$D72,Listes!$A$54:$E$60,2,FALSE))),IF('Instruction Forfaitaires'!$E72&gt;Listes!$E$53,('Instruction Forfaitaires'!$E72*(VLOOKUP('Instruction Forfaitaires'!$D72,Listes!$A$54:$E$60,5,FALSE))),('Instruction Forfaitaires'!$E72*(VLOOKUP('Instruction Forfaitaires'!$D72,Listes!$A$54:$E$60,3,FALSE))+(VLOOKUP('Instruction Forfaitaires'!$D72,Listes!$A$54:$E$60,4,FALSE)))))))</f>
        <v/>
      </c>
      <c r="J72" s="158" t="str">
        <f>IF($G72="","",IF($C72=Listes!$B$31,IF('Instruction Forfaitaires'!$E72&lt;Listes!$B$42,('Instruction Forfaitaires'!$E72*(VLOOKUP('Instruction Forfaitaires'!$D72,Listes!$A$43:$E$49,2,FALSE))),IF('Instruction Forfaitaires'!$E72&gt;Listes!$D$42,('Instruction Forfaitaires'!$E72*(VLOOKUP('Instruction Forfaitaires'!$D72,Listes!$A$43:$E$49,5,FALSE))),('Instruction Forfaitaires'!$E72*(VLOOKUP('Instruction Forfaitaires'!$D72,Listes!$A$43:$E$49,3,FALSE))+(VLOOKUP('Instruction Forfaitaires'!$D72,Listes!$A$43:$E$49,4,FALSE)))))))</f>
        <v/>
      </c>
      <c r="K72" s="238" t="str">
        <f>IF($G72="","",IF($C72=Listes!$B$34,Listes!$I$31,IF($C72=Listes!$B$35,(VLOOKUP('Instruction Forfaitaires'!$F72,Listes!$E$31:$F$36,2,FALSE)),IF($C72=Listes!$B$33,IF('Instruction Forfaitaires'!$E72&lt;Listes!$A$64,'Instruction Forfaitaires'!$E72*Listes!$A$65,IF('Instruction Forfaitaires'!$E72&gt;Listes!$D$64,'Instruction Forfaitaires'!$E72*Listes!$D$65,(('Instruction Forfaitaires'!$E72*Listes!$B$65)+Listes!$C$65)))))))</f>
        <v/>
      </c>
      <c r="L72" s="268" t="str">
        <f>IF(Forfaitaires!I71="","",Forfaitaires!I71)</f>
        <v/>
      </c>
      <c r="M72" s="268" t="str">
        <f>IF(Forfaitaires!J71="","",Forfaitaires!J71)</f>
        <v/>
      </c>
      <c r="N72" s="177" t="str">
        <f>IF(Forfaitaires!N71="","",Forfaitaires!N71)</f>
        <v/>
      </c>
      <c r="O72" s="267" t="str">
        <f t="shared" ref="O72:O135" si="5">IF($H72="","",($K72+$J72+$I72)*$H72)</f>
        <v/>
      </c>
      <c r="P72" s="259" t="str">
        <f t="shared" ref="P72:P135" si="6">IF($N72="","",IF($O72&gt;$N72,"Le montant éligible ne peut etre supérieur au montant présenté",""))</f>
        <v/>
      </c>
      <c r="Q72" s="280" t="str">
        <f t="shared" ref="Q72:Q135" si="7">IF(O72="","",O72)</f>
        <v/>
      </c>
      <c r="R72" s="264" t="str">
        <f t="shared" ref="R72:R135" si="8">IF($O72="","",$O72)</f>
        <v/>
      </c>
      <c r="S72" s="262" t="str">
        <f t="shared" ref="S72:S135" si="9">IF($R72 &gt; $O72, "Le montant éligible retenu ne peut pas être supérieur au montant éligible","")</f>
        <v/>
      </c>
      <c r="T72" s="119"/>
    </row>
    <row r="73" spans="1:20" ht="20.100000000000001" customHeight="1" x14ac:dyDescent="0.25">
      <c r="A73" s="162">
        <v>67</v>
      </c>
      <c r="B73" s="158" t="str">
        <f>IF(Forfaitaires!B72="","",Forfaitaires!B72)</f>
        <v/>
      </c>
      <c r="C73" s="158" t="str">
        <f>IF(Forfaitaires!C72="","",Forfaitaires!C72)</f>
        <v/>
      </c>
      <c r="D73" s="158" t="str">
        <f>IF(Forfaitaires!D72="","",Forfaitaires!D72)</f>
        <v/>
      </c>
      <c r="E73" s="158" t="str">
        <f>IF(Forfaitaires!E72="","",Forfaitaires!E72)</f>
        <v/>
      </c>
      <c r="F73" s="158" t="str">
        <f>IF(Forfaitaires!F72="","",Forfaitaires!F72)</f>
        <v/>
      </c>
      <c r="G73" s="158" t="str">
        <f>IF(Forfaitaires!G72="","",Forfaitaires!G72)</f>
        <v/>
      </c>
      <c r="H73" s="158" t="str">
        <f>IF(Forfaitaires!H72="","",Forfaitaires!H72)</f>
        <v/>
      </c>
      <c r="I73" s="158" t="str">
        <f>IF($G73="","",IF($C73=Listes!$B$32,IF('Instruction Forfaitaires'!$E73&lt;Listes!$B$53,('Instruction Forfaitaires'!$E73*(VLOOKUP('Instruction Forfaitaires'!$D73,Listes!$A$54:$E$60,2,FALSE))),IF('Instruction Forfaitaires'!$E73&gt;Listes!$E$53,('Instruction Forfaitaires'!$E73*(VLOOKUP('Instruction Forfaitaires'!$D73,Listes!$A$54:$E$60,5,FALSE))),('Instruction Forfaitaires'!$E73*(VLOOKUP('Instruction Forfaitaires'!$D73,Listes!$A$54:$E$60,3,FALSE))+(VLOOKUP('Instruction Forfaitaires'!$D73,Listes!$A$54:$E$60,4,FALSE)))))))</f>
        <v/>
      </c>
      <c r="J73" s="158" t="str">
        <f>IF($G73="","",IF($C73=Listes!$B$31,IF('Instruction Forfaitaires'!$E73&lt;Listes!$B$42,('Instruction Forfaitaires'!$E73*(VLOOKUP('Instruction Forfaitaires'!$D73,Listes!$A$43:$E$49,2,FALSE))),IF('Instruction Forfaitaires'!$E73&gt;Listes!$D$42,('Instruction Forfaitaires'!$E73*(VLOOKUP('Instruction Forfaitaires'!$D73,Listes!$A$43:$E$49,5,FALSE))),('Instruction Forfaitaires'!$E73*(VLOOKUP('Instruction Forfaitaires'!$D73,Listes!$A$43:$E$49,3,FALSE))+(VLOOKUP('Instruction Forfaitaires'!$D73,Listes!$A$43:$E$49,4,FALSE)))))))</f>
        <v/>
      </c>
      <c r="K73" s="238" t="str">
        <f>IF($G73="","",IF($C73=Listes!$B$34,Listes!$I$31,IF($C73=Listes!$B$35,(VLOOKUP('Instruction Forfaitaires'!$F73,Listes!$E$31:$F$36,2,FALSE)),IF($C73=Listes!$B$33,IF('Instruction Forfaitaires'!$E73&lt;Listes!$A$64,'Instruction Forfaitaires'!$E73*Listes!$A$65,IF('Instruction Forfaitaires'!$E73&gt;Listes!$D$64,'Instruction Forfaitaires'!$E73*Listes!$D$65,(('Instruction Forfaitaires'!$E73*Listes!$B$65)+Listes!$C$65)))))))</f>
        <v/>
      </c>
      <c r="L73" s="268" t="str">
        <f>IF(Forfaitaires!I72="","",Forfaitaires!I72)</f>
        <v/>
      </c>
      <c r="M73" s="268" t="str">
        <f>IF(Forfaitaires!J72="","",Forfaitaires!J72)</f>
        <v/>
      </c>
      <c r="N73" s="177" t="str">
        <f>IF(Forfaitaires!N72="","",Forfaitaires!N72)</f>
        <v/>
      </c>
      <c r="O73" s="267" t="str">
        <f t="shared" si="5"/>
        <v/>
      </c>
      <c r="P73" s="259" t="str">
        <f t="shared" si="6"/>
        <v/>
      </c>
      <c r="Q73" s="280" t="str">
        <f t="shared" si="7"/>
        <v/>
      </c>
      <c r="R73" s="264" t="str">
        <f t="shared" si="8"/>
        <v/>
      </c>
      <c r="S73" s="262" t="str">
        <f t="shared" si="9"/>
        <v/>
      </c>
      <c r="T73" s="119"/>
    </row>
    <row r="74" spans="1:20" ht="20.100000000000001" customHeight="1" x14ac:dyDescent="0.25">
      <c r="A74" s="162">
        <v>68</v>
      </c>
      <c r="B74" s="158" t="str">
        <f>IF(Forfaitaires!B73="","",Forfaitaires!B73)</f>
        <v/>
      </c>
      <c r="C74" s="158" t="str">
        <f>IF(Forfaitaires!C73="","",Forfaitaires!C73)</f>
        <v/>
      </c>
      <c r="D74" s="158" t="str">
        <f>IF(Forfaitaires!D73="","",Forfaitaires!D73)</f>
        <v/>
      </c>
      <c r="E74" s="158" t="str">
        <f>IF(Forfaitaires!E73="","",Forfaitaires!E73)</f>
        <v/>
      </c>
      <c r="F74" s="158" t="str">
        <f>IF(Forfaitaires!F73="","",Forfaitaires!F73)</f>
        <v/>
      </c>
      <c r="G74" s="158" t="str">
        <f>IF(Forfaitaires!G73="","",Forfaitaires!G73)</f>
        <v/>
      </c>
      <c r="H74" s="158" t="str">
        <f>IF(Forfaitaires!H73="","",Forfaitaires!H73)</f>
        <v/>
      </c>
      <c r="I74" s="158" t="str">
        <f>IF($G74="","",IF($C74=Listes!$B$32,IF('Instruction Forfaitaires'!$E74&lt;Listes!$B$53,('Instruction Forfaitaires'!$E74*(VLOOKUP('Instruction Forfaitaires'!$D74,Listes!$A$54:$E$60,2,FALSE))),IF('Instruction Forfaitaires'!$E74&gt;Listes!$E$53,('Instruction Forfaitaires'!$E74*(VLOOKUP('Instruction Forfaitaires'!$D74,Listes!$A$54:$E$60,5,FALSE))),('Instruction Forfaitaires'!$E74*(VLOOKUP('Instruction Forfaitaires'!$D74,Listes!$A$54:$E$60,3,FALSE))+(VLOOKUP('Instruction Forfaitaires'!$D74,Listes!$A$54:$E$60,4,FALSE)))))))</f>
        <v/>
      </c>
      <c r="J74" s="158" t="str">
        <f>IF($G74="","",IF($C74=Listes!$B$31,IF('Instruction Forfaitaires'!$E74&lt;Listes!$B$42,('Instruction Forfaitaires'!$E74*(VLOOKUP('Instruction Forfaitaires'!$D74,Listes!$A$43:$E$49,2,FALSE))),IF('Instruction Forfaitaires'!$E74&gt;Listes!$D$42,('Instruction Forfaitaires'!$E74*(VLOOKUP('Instruction Forfaitaires'!$D74,Listes!$A$43:$E$49,5,FALSE))),('Instruction Forfaitaires'!$E74*(VLOOKUP('Instruction Forfaitaires'!$D74,Listes!$A$43:$E$49,3,FALSE))+(VLOOKUP('Instruction Forfaitaires'!$D74,Listes!$A$43:$E$49,4,FALSE)))))))</f>
        <v/>
      </c>
      <c r="K74" s="238" t="str">
        <f>IF($G74="","",IF($C74=Listes!$B$34,Listes!$I$31,IF($C74=Listes!$B$35,(VLOOKUP('Instruction Forfaitaires'!$F74,Listes!$E$31:$F$36,2,FALSE)),IF($C74=Listes!$B$33,IF('Instruction Forfaitaires'!$E74&lt;Listes!$A$64,'Instruction Forfaitaires'!$E74*Listes!$A$65,IF('Instruction Forfaitaires'!$E74&gt;Listes!$D$64,'Instruction Forfaitaires'!$E74*Listes!$D$65,(('Instruction Forfaitaires'!$E74*Listes!$B$65)+Listes!$C$65)))))))</f>
        <v/>
      </c>
      <c r="L74" s="268" t="str">
        <f>IF(Forfaitaires!I73="","",Forfaitaires!I73)</f>
        <v/>
      </c>
      <c r="M74" s="268" t="str">
        <f>IF(Forfaitaires!J73="","",Forfaitaires!J73)</f>
        <v/>
      </c>
      <c r="N74" s="177" t="str">
        <f>IF(Forfaitaires!N73="","",Forfaitaires!N73)</f>
        <v/>
      </c>
      <c r="O74" s="267" t="str">
        <f t="shared" si="5"/>
        <v/>
      </c>
      <c r="P74" s="259" t="str">
        <f t="shared" si="6"/>
        <v/>
      </c>
      <c r="Q74" s="280" t="str">
        <f t="shared" si="7"/>
        <v/>
      </c>
      <c r="R74" s="264" t="str">
        <f t="shared" si="8"/>
        <v/>
      </c>
      <c r="S74" s="262" t="str">
        <f t="shared" si="9"/>
        <v/>
      </c>
      <c r="T74" s="119"/>
    </row>
    <row r="75" spans="1:20" ht="20.100000000000001" customHeight="1" x14ac:dyDescent="0.25">
      <c r="A75" s="162">
        <v>69</v>
      </c>
      <c r="B75" s="158" t="str">
        <f>IF(Forfaitaires!B74="","",Forfaitaires!B74)</f>
        <v/>
      </c>
      <c r="C75" s="158" t="str">
        <f>IF(Forfaitaires!C74="","",Forfaitaires!C74)</f>
        <v/>
      </c>
      <c r="D75" s="158" t="str">
        <f>IF(Forfaitaires!D74="","",Forfaitaires!D74)</f>
        <v/>
      </c>
      <c r="E75" s="158" t="str">
        <f>IF(Forfaitaires!E74="","",Forfaitaires!E74)</f>
        <v/>
      </c>
      <c r="F75" s="158" t="str">
        <f>IF(Forfaitaires!F74="","",Forfaitaires!F74)</f>
        <v/>
      </c>
      <c r="G75" s="158" t="str">
        <f>IF(Forfaitaires!G74="","",Forfaitaires!G74)</f>
        <v/>
      </c>
      <c r="H75" s="158" t="str">
        <f>IF(Forfaitaires!H74="","",Forfaitaires!H74)</f>
        <v/>
      </c>
      <c r="I75" s="158" t="str">
        <f>IF($G75="","",IF($C75=Listes!$B$32,IF('Instruction Forfaitaires'!$E75&lt;Listes!$B$53,('Instruction Forfaitaires'!$E75*(VLOOKUP('Instruction Forfaitaires'!$D75,Listes!$A$54:$E$60,2,FALSE))),IF('Instruction Forfaitaires'!$E75&gt;Listes!$E$53,('Instruction Forfaitaires'!$E75*(VLOOKUP('Instruction Forfaitaires'!$D75,Listes!$A$54:$E$60,5,FALSE))),('Instruction Forfaitaires'!$E75*(VLOOKUP('Instruction Forfaitaires'!$D75,Listes!$A$54:$E$60,3,FALSE))+(VLOOKUP('Instruction Forfaitaires'!$D75,Listes!$A$54:$E$60,4,FALSE)))))))</f>
        <v/>
      </c>
      <c r="J75" s="158" t="str">
        <f>IF($G75="","",IF($C75=Listes!$B$31,IF('Instruction Forfaitaires'!$E75&lt;Listes!$B$42,('Instruction Forfaitaires'!$E75*(VLOOKUP('Instruction Forfaitaires'!$D75,Listes!$A$43:$E$49,2,FALSE))),IF('Instruction Forfaitaires'!$E75&gt;Listes!$D$42,('Instruction Forfaitaires'!$E75*(VLOOKUP('Instruction Forfaitaires'!$D75,Listes!$A$43:$E$49,5,FALSE))),('Instruction Forfaitaires'!$E75*(VLOOKUP('Instruction Forfaitaires'!$D75,Listes!$A$43:$E$49,3,FALSE))+(VLOOKUP('Instruction Forfaitaires'!$D75,Listes!$A$43:$E$49,4,FALSE)))))))</f>
        <v/>
      </c>
      <c r="K75" s="238" t="str">
        <f>IF($G75="","",IF($C75=Listes!$B$34,Listes!$I$31,IF($C75=Listes!$B$35,(VLOOKUP('Instruction Forfaitaires'!$F75,Listes!$E$31:$F$36,2,FALSE)),IF($C75=Listes!$B$33,IF('Instruction Forfaitaires'!$E75&lt;Listes!$A$64,'Instruction Forfaitaires'!$E75*Listes!$A$65,IF('Instruction Forfaitaires'!$E75&gt;Listes!$D$64,'Instruction Forfaitaires'!$E75*Listes!$D$65,(('Instruction Forfaitaires'!$E75*Listes!$B$65)+Listes!$C$65)))))))</f>
        <v/>
      </c>
      <c r="L75" s="268" t="str">
        <f>IF(Forfaitaires!I74="","",Forfaitaires!I74)</f>
        <v/>
      </c>
      <c r="M75" s="268" t="str">
        <f>IF(Forfaitaires!J74="","",Forfaitaires!J74)</f>
        <v/>
      </c>
      <c r="N75" s="177" t="str">
        <f>IF(Forfaitaires!N74="","",Forfaitaires!N74)</f>
        <v/>
      </c>
      <c r="O75" s="267" t="str">
        <f t="shared" si="5"/>
        <v/>
      </c>
      <c r="P75" s="259" t="str">
        <f t="shared" si="6"/>
        <v/>
      </c>
      <c r="Q75" s="280" t="str">
        <f t="shared" si="7"/>
        <v/>
      </c>
      <c r="R75" s="264" t="str">
        <f t="shared" si="8"/>
        <v/>
      </c>
      <c r="S75" s="262" t="str">
        <f t="shared" si="9"/>
        <v/>
      </c>
      <c r="T75" s="119"/>
    </row>
    <row r="76" spans="1:20" ht="20.100000000000001" customHeight="1" x14ac:dyDescent="0.25">
      <c r="A76" s="162">
        <v>70</v>
      </c>
      <c r="B76" s="158" t="str">
        <f>IF(Forfaitaires!B75="","",Forfaitaires!B75)</f>
        <v/>
      </c>
      <c r="C76" s="158" t="str">
        <f>IF(Forfaitaires!C75="","",Forfaitaires!C75)</f>
        <v/>
      </c>
      <c r="D76" s="158" t="str">
        <f>IF(Forfaitaires!D75="","",Forfaitaires!D75)</f>
        <v/>
      </c>
      <c r="E76" s="158" t="str">
        <f>IF(Forfaitaires!E75="","",Forfaitaires!E75)</f>
        <v/>
      </c>
      <c r="F76" s="158" t="str">
        <f>IF(Forfaitaires!F75="","",Forfaitaires!F75)</f>
        <v/>
      </c>
      <c r="G76" s="158" t="str">
        <f>IF(Forfaitaires!G75="","",Forfaitaires!G75)</f>
        <v/>
      </c>
      <c r="H76" s="158" t="str">
        <f>IF(Forfaitaires!H75="","",Forfaitaires!H75)</f>
        <v/>
      </c>
      <c r="I76" s="158" t="str">
        <f>IF($G76="","",IF($C76=Listes!$B$32,IF('Instruction Forfaitaires'!$E76&lt;Listes!$B$53,('Instruction Forfaitaires'!$E76*(VLOOKUP('Instruction Forfaitaires'!$D76,Listes!$A$54:$E$60,2,FALSE))),IF('Instruction Forfaitaires'!$E76&gt;Listes!$E$53,('Instruction Forfaitaires'!$E76*(VLOOKUP('Instruction Forfaitaires'!$D76,Listes!$A$54:$E$60,5,FALSE))),('Instruction Forfaitaires'!$E76*(VLOOKUP('Instruction Forfaitaires'!$D76,Listes!$A$54:$E$60,3,FALSE))+(VLOOKUP('Instruction Forfaitaires'!$D76,Listes!$A$54:$E$60,4,FALSE)))))))</f>
        <v/>
      </c>
      <c r="J76" s="158" t="str">
        <f>IF($G76="","",IF($C76=Listes!$B$31,IF('Instruction Forfaitaires'!$E76&lt;Listes!$B$42,('Instruction Forfaitaires'!$E76*(VLOOKUP('Instruction Forfaitaires'!$D76,Listes!$A$43:$E$49,2,FALSE))),IF('Instruction Forfaitaires'!$E76&gt;Listes!$D$42,('Instruction Forfaitaires'!$E76*(VLOOKUP('Instruction Forfaitaires'!$D76,Listes!$A$43:$E$49,5,FALSE))),('Instruction Forfaitaires'!$E76*(VLOOKUP('Instruction Forfaitaires'!$D76,Listes!$A$43:$E$49,3,FALSE))+(VLOOKUP('Instruction Forfaitaires'!$D76,Listes!$A$43:$E$49,4,FALSE)))))))</f>
        <v/>
      </c>
      <c r="K76" s="238" t="str">
        <f>IF($G76="","",IF($C76=Listes!$B$34,Listes!$I$31,IF($C76=Listes!$B$35,(VLOOKUP('Instruction Forfaitaires'!$F76,Listes!$E$31:$F$36,2,FALSE)),IF($C76=Listes!$B$33,IF('Instruction Forfaitaires'!$E76&lt;Listes!$A$64,'Instruction Forfaitaires'!$E76*Listes!$A$65,IF('Instruction Forfaitaires'!$E76&gt;Listes!$D$64,'Instruction Forfaitaires'!$E76*Listes!$D$65,(('Instruction Forfaitaires'!$E76*Listes!$B$65)+Listes!$C$65)))))))</f>
        <v/>
      </c>
      <c r="L76" s="268" t="str">
        <f>IF(Forfaitaires!I75="","",Forfaitaires!I75)</f>
        <v/>
      </c>
      <c r="M76" s="268" t="str">
        <f>IF(Forfaitaires!J75="","",Forfaitaires!J75)</f>
        <v/>
      </c>
      <c r="N76" s="177" t="str">
        <f>IF(Forfaitaires!N75="","",Forfaitaires!N75)</f>
        <v/>
      </c>
      <c r="O76" s="267" t="str">
        <f t="shared" si="5"/>
        <v/>
      </c>
      <c r="P76" s="259" t="str">
        <f t="shared" si="6"/>
        <v/>
      </c>
      <c r="Q76" s="280" t="str">
        <f t="shared" si="7"/>
        <v/>
      </c>
      <c r="R76" s="264" t="str">
        <f t="shared" si="8"/>
        <v/>
      </c>
      <c r="S76" s="262" t="str">
        <f t="shared" si="9"/>
        <v/>
      </c>
      <c r="T76" s="119"/>
    </row>
    <row r="77" spans="1:20" ht="20.100000000000001" customHeight="1" x14ac:dyDescent="0.25">
      <c r="A77" s="162">
        <v>71</v>
      </c>
      <c r="B77" s="158" t="str">
        <f>IF(Forfaitaires!B76="","",Forfaitaires!B76)</f>
        <v/>
      </c>
      <c r="C77" s="158" t="str">
        <f>IF(Forfaitaires!C76="","",Forfaitaires!C76)</f>
        <v/>
      </c>
      <c r="D77" s="158" t="str">
        <f>IF(Forfaitaires!D76="","",Forfaitaires!D76)</f>
        <v/>
      </c>
      <c r="E77" s="158" t="str">
        <f>IF(Forfaitaires!E76="","",Forfaitaires!E76)</f>
        <v/>
      </c>
      <c r="F77" s="158" t="str">
        <f>IF(Forfaitaires!F76="","",Forfaitaires!F76)</f>
        <v/>
      </c>
      <c r="G77" s="158" t="str">
        <f>IF(Forfaitaires!G76="","",Forfaitaires!G76)</f>
        <v/>
      </c>
      <c r="H77" s="158" t="str">
        <f>IF(Forfaitaires!H76="","",Forfaitaires!H76)</f>
        <v/>
      </c>
      <c r="I77" s="158" t="str">
        <f>IF($G77="","",IF($C77=Listes!$B$32,IF('Instruction Forfaitaires'!$E77&lt;Listes!$B$53,('Instruction Forfaitaires'!$E77*(VLOOKUP('Instruction Forfaitaires'!$D77,Listes!$A$54:$E$60,2,FALSE))),IF('Instruction Forfaitaires'!$E77&gt;Listes!$E$53,('Instruction Forfaitaires'!$E77*(VLOOKUP('Instruction Forfaitaires'!$D77,Listes!$A$54:$E$60,5,FALSE))),('Instruction Forfaitaires'!$E77*(VLOOKUP('Instruction Forfaitaires'!$D77,Listes!$A$54:$E$60,3,FALSE))+(VLOOKUP('Instruction Forfaitaires'!$D77,Listes!$A$54:$E$60,4,FALSE)))))))</f>
        <v/>
      </c>
      <c r="J77" s="158" t="str">
        <f>IF($G77="","",IF($C77=Listes!$B$31,IF('Instruction Forfaitaires'!$E77&lt;Listes!$B$42,('Instruction Forfaitaires'!$E77*(VLOOKUP('Instruction Forfaitaires'!$D77,Listes!$A$43:$E$49,2,FALSE))),IF('Instruction Forfaitaires'!$E77&gt;Listes!$D$42,('Instruction Forfaitaires'!$E77*(VLOOKUP('Instruction Forfaitaires'!$D77,Listes!$A$43:$E$49,5,FALSE))),('Instruction Forfaitaires'!$E77*(VLOOKUP('Instruction Forfaitaires'!$D77,Listes!$A$43:$E$49,3,FALSE))+(VLOOKUP('Instruction Forfaitaires'!$D77,Listes!$A$43:$E$49,4,FALSE)))))))</f>
        <v/>
      </c>
      <c r="K77" s="238" t="str">
        <f>IF($G77="","",IF($C77=Listes!$B$34,Listes!$I$31,IF($C77=Listes!$B$35,(VLOOKUP('Instruction Forfaitaires'!$F77,Listes!$E$31:$F$36,2,FALSE)),IF($C77=Listes!$B$33,IF('Instruction Forfaitaires'!$E77&lt;Listes!$A$64,'Instruction Forfaitaires'!$E77*Listes!$A$65,IF('Instruction Forfaitaires'!$E77&gt;Listes!$D$64,'Instruction Forfaitaires'!$E77*Listes!$D$65,(('Instruction Forfaitaires'!$E77*Listes!$B$65)+Listes!$C$65)))))))</f>
        <v/>
      </c>
      <c r="L77" s="268" t="str">
        <f>IF(Forfaitaires!I76="","",Forfaitaires!I76)</f>
        <v/>
      </c>
      <c r="M77" s="268" t="str">
        <f>IF(Forfaitaires!J76="","",Forfaitaires!J76)</f>
        <v/>
      </c>
      <c r="N77" s="177" t="str">
        <f>IF(Forfaitaires!N76="","",Forfaitaires!N76)</f>
        <v/>
      </c>
      <c r="O77" s="267" t="str">
        <f t="shared" si="5"/>
        <v/>
      </c>
      <c r="P77" s="259" t="str">
        <f t="shared" si="6"/>
        <v/>
      </c>
      <c r="Q77" s="280" t="str">
        <f t="shared" si="7"/>
        <v/>
      </c>
      <c r="R77" s="264" t="str">
        <f t="shared" si="8"/>
        <v/>
      </c>
      <c r="S77" s="262" t="str">
        <f t="shared" si="9"/>
        <v/>
      </c>
      <c r="T77" s="119"/>
    </row>
    <row r="78" spans="1:20" ht="20.100000000000001" customHeight="1" x14ac:dyDescent="0.25">
      <c r="A78" s="162">
        <v>72</v>
      </c>
      <c r="B78" s="158" t="str">
        <f>IF(Forfaitaires!B77="","",Forfaitaires!B77)</f>
        <v/>
      </c>
      <c r="C78" s="158" t="str">
        <f>IF(Forfaitaires!C77="","",Forfaitaires!C77)</f>
        <v/>
      </c>
      <c r="D78" s="158" t="str">
        <f>IF(Forfaitaires!D77="","",Forfaitaires!D77)</f>
        <v/>
      </c>
      <c r="E78" s="158" t="str">
        <f>IF(Forfaitaires!E77="","",Forfaitaires!E77)</f>
        <v/>
      </c>
      <c r="F78" s="158" t="str">
        <f>IF(Forfaitaires!F77="","",Forfaitaires!F77)</f>
        <v/>
      </c>
      <c r="G78" s="158" t="str">
        <f>IF(Forfaitaires!G77="","",Forfaitaires!G77)</f>
        <v/>
      </c>
      <c r="H78" s="158" t="str">
        <f>IF(Forfaitaires!H77="","",Forfaitaires!H77)</f>
        <v/>
      </c>
      <c r="I78" s="158" t="str">
        <f>IF($G78="","",IF($C78=Listes!$B$32,IF('Instruction Forfaitaires'!$E78&lt;Listes!$B$53,('Instruction Forfaitaires'!$E78*(VLOOKUP('Instruction Forfaitaires'!$D78,Listes!$A$54:$E$60,2,FALSE))),IF('Instruction Forfaitaires'!$E78&gt;Listes!$E$53,('Instruction Forfaitaires'!$E78*(VLOOKUP('Instruction Forfaitaires'!$D78,Listes!$A$54:$E$60,5,FALSE))),('Instruction Forfaitaires'!$E78*(VLOOKUP('Instruction Forfaitaires'!$D78,Listes!$A$54:$E$60,3,FALSE))+(VLOOKUP('Instruction Forfaitaires'!$D78,Listes!$A$54:$E$60,4,FALSE)))))))</f>
        <v/>
      </c>
      <c r="J78" s="158" t="str">
        <f>IF($G78="","",IF($C78=Listes!$B$31,IF('Instruction Forfaitaires'!$E78&lt;Listes!$B$42,('Instruction Forfaitaires'!$E78*(VLOOKUP('Instruction Forfaitaires'!$D78,Listes!$A$43:$E$49,2,FALSE))),IF('Instruction Forfaitaires'!$E78&gt;Listes!$D$42,('Instruction Forfaitaires'!$E78*(VLOOKUP('Instruction Forfaitaires'!$D78,Listes!$A$43:$E$49,5,FALSE))),('Instruction Forfaitaires'!$E78*(VLOOKUP('Instruction Forfaitaires'!$D78,Listes!$A$43:$E$49,3,FALSE))+(VLOOKUP('Instruction Forfaitaires'!$D78,Listes!$A$43:$E$49,4,FALSE)))))))</f>
        <v/>
      </c>
      <c r="K78" s="238" t="str">
        <f>IF($G78="","",IF($C78=Listes!$B$34,Listes!$I$31,IF($C78=Listes!$B$35,(VLOOKUP('Instruction Forfaitaires'!$F78,Listes!$E$31:$F$36,2,FALSE)),IF($C78=Listes!$B$33,IF('Instruction Forfaitaires'!$E78&lt;Listes!$A$64,'Instruction Forfaitaires'!$E78*Listes!$A$65,IF('Instruction Forfaitaires'!$E78&gt;Listes!$D$64,'Instruction Forfaitaires'!$E78*Listes!$D$65,(('Instruction Forfaitaires'!$E78*Listes!$B$65)+Listes!$C$65)))))))</f>
        <v/>
      </c>
      <c r="L78" s="268" t="str">
        <f>IF(Forfaitaires!I77="","",Forfaitaires!I77)</f>
        <v/>
      </c>
      <c r="M78" s="268" t="str">
        <f>IF(Forfaitaires!J77="","",Forfaitaires!J77)</f>
        <v/>
      </c>
      <c r="N78" s="177" t="str">
        <f>IF(Forfaitaires!N77="","",Forfaitaires!N77)</f>
        <v/>
      </c>
      <c r="O78" s="267" t="str">
        <f t="shared" si="5"/>
        <v/>
      </c>
      <c r="P78" s="259" t="str">
        <f t="shared" si="6"/>
        <v/>
      </c>
      <c r="Q78" s="280" t="str">
        <f t="shared" si="7"/>
        <v/>
      </c>
      <c r="R78" s="264" t="str">
        <f t="shared" si="8"/>
        <v/>
      </c>
      <c r="S78" s="262" t="str">
        <f t="shared" si="9"/>
        <v/>
      </c>
      <c r="T78" s="119"/>
    </row>
    <row r="79" spans="1:20" ht="20.100000000000001" customHeight="1" x14ac:dyDescent="0.25">
      <c r="A79" s="162">
        <v>73</v>
      </c>
      <c r="B79" s="158" t="str">
        <f>IF(Forfaitaires!B78="","",Forfaitaires!B78)</f>
        <v/>
      </c>
      <c r="C79" s="158" t="str">
        <f>IF(Forfaitaires!C78="","",Forfaitaires!C78)</f>
        <v/>
      </c>
      <c r="D79" s="158" t="str">
        <f>IF(Forfaitaires!D78="","",Forfaitaires!D78)</f>
        <v/>
      </c>
      <c r="E79" s="158" t="str">
        <f>IF(Forfaitaires!E78="","",Forfaitaires!E78)</f>
        <v/>
      </c>
      <c r="F79" s="158" t="str">
        <f>IF(Forfaitaires!F78="","",Forfaitaires!F78)</f>
        <v/>
      </c>
      <c r="G79" s="158" t="str">
        <f>IF(Forfaitaires!G78="","",Forfaitaires!G78)</f>
        <v/>
      </c>
      <c r="H79" s="158" t="str">
        <f>IF(Forfaitaires!H78="","",Forfaitaires!H78)</f>
        <v/>
      </c>
      <c r="I79" s="158" t="str">
        <f>IF($G79="","",IF($C79=Listes!$B$32,IF('Instruction Forfaitaires'!$E79&lt;Listes!$B$53,('Instruction Forfaitaires'!$E79*(VLOOKUP('Instruction Forfaitaires'!$D79,Listes!$A$54:$E$60,2,FALSE))),IF('Instruction Forfaitaires'!$E79&gt;Listes!$E$53,('Instruction Forfaitaires'!$E79*(VLOOKUP('Instruction Forfaitaires'!$D79,Listes!$A$54:$E$60,5,FALSE))),('Instruction Forfaitaires'!$E79*(VLOOKUP('Instruction Forfaitaires'!$D79,Listes!$A$54:$E$60,3,FALSE))+(VLOOKUP('Instruction Forfaitaires'!$D79,Listes!$A$54:$E$60,4,FALSE)))))))</f>
        <v/>
      </c>
      <c r="J79" s="158" t="str">
        <f>IF($G79="","",IF($C79=Listes!$B$31,IF('Instruction Forfaitaires'!$E79&lt;Listes!$B$42,('Instruction Forfaitaires'!$E79*(VLOOKUP('Instruction Forfaitaires'!$D79,Listes!$A$43:$E$49,2,FALSE))),IF('Instruction Forfaitaires'!$E79&gt;Listes!$D$42,('Instruction Forfaitaires'!$E79*(VLOOKUP('Instruction Forfaitaires'!$D79,Listes!$A$43:$E$49,5,FALSE))),('Instruction Forfaitaires'!$E79*(VLOOKUP('Instruction Forfaitaires'!$D79,Listes!$A$43:$E$49,3,FALSE))+(VLOOKUP('Instruction Forfaitaires'!$D79,Listes!$A$43:$E$49,4,FALSE)))))))</f>
        <v/>
      </c>
      <c r="K79" s="238" t="str">
        <f>IF($G79="","",IF($C79=Listes!$B$34,Listes!$I$31,IF($C79=Listes!$B$35,(VLOOKUP('Instruction Forfaitaires'!$F79,Listes!$E$31:$F$36,2,FALSE)),IF($C79=Listes!$B$33,IF('Instruction Forfaitaires'!$E79&lt;Listes!$A$64,'Instruction Forfaitaires'!$E79*Listes!$A$65,IF('Instruction Forfaitaires'!$E79&gt;Listes!$D$64,'Instruction Forfaitaires'!$E79*Listes!$D$65,(('Instruction Forfaitaires'!$E79*Listes!$B$65)+Listes!$C$65)))))))</f>
        <v/>
      </c>
      <c r="L79" s="268" t="str">
        <f>IF(Forfaitaires!I78="","",Forfaitaires!I78)</f>
        <v/>
      </c>
      <c r="M79" s="268" t="str">
        <f>IF(Forfaitaires!J78="","",Forfaitaires!J78)</f>
        <v/>
      </c>
      <c r="N79" s="177" t="str">
        <f>IF(Forfaitaires!N78="","",Forfaitaires!N78)</f>
        <v/>
      </c>
      <c r="O79" s="267" t="str">
        <f t="shared" si="5"/>
        <v/>
      </c>
      <c r="P79" s="259" t="str">
        <f t="shared" si="6"/>
        <v/>
      </c>
      <c r="Q79" s="280" t="str">
        <f t="shared" si="7"/>
        <v/>
      </c>
      <c r="R79" s="264" t="str">
        <f t="shared" si="8"/>
        <v/>
      </c>
      <c r="S79" s="262" t="str">
        <f t="shared" si="9"/>
        <v/>
      </c>
      <c r="T79" s="119"/>
    </row>
    <row r="80" spans="1:20" ht="20.100000000000001" customHeight="1" x14ac:dyDescent="0.25">
      <c r="A80" s="162">
        <v>74</v>
      </c>
      <c r="B80" s="158" t="str">
        <f>IF(Forfaitaires!B79="","",Forfaitaires!B79)</f>
        <v/>
      </c>
      <c r="C80" s="158" t="str">
        <f>IF(Forfaitaires!C79="","",Forfaitaires!C79)</f>
        <v/>
      </c>
      <c r="D80" s="158" t="str">
        <f>IF(Forfaitaires!D79="","",Forfaitaires!D79)</f>
        <v/>
      </c>
      <c r="E80" s="158" t="str">
        <f>IF(Forfaitaires!E79="","",Forfaitaires!E79)</f>
        <v/>
      </c>
      <c r="F80" s="158" t="str">
        <f>IF(Forfaitaires!F79="","",Forfaitaires!F79)</f>
        <v/>
      </c>
      <c r="G80" s="158" t="str">
        <f>IF(Forfaitaires!G79="","",Forfaitaires!G79)</f>
        <v/>
      </c>
      <c r="H80" s="158" t="str">
        <f>IF(Forfaitaires!H79="","",Forfaitaires!H79)</f>
        <v/>
      </c>
      <c r="I80" s="158" t="str">
        <f>IF($G80="","",IF($C80=Listes!$B$32,IF('Instruction Forfaitaires'!$E80&lt;Listes!$B$53,('Instruction Forfaitaires'!$E80*(VLOOKUP('Instruction Forfaitaires'!$D80,Listes!$A$54:$E$60,2,FALSE))),IF('Instruction Forfaitaires'!$E80&gt;Listes!$E$53,('Instruction Forfaitaires'!$E80*(VLOOKUP('Instruction Forfaitaires'!$D80,Listes!$A$54:$E$60,5,FALSE))),('Instruction Forfaitaires'!$E80*(VLOOKUP('Instruction Forfaitaires'!$D80,Listes!$A$54:$E$60,3,FALSE))+(VLOOKUP('Instruction Forfaitaires'!$D80,Listes!$A$54:$E$60,4,FALSE)))))))</f>
        <v/>
      </c>
      <c r="J80" s="158" t="str">
        <f>IF($G80="","",IF($C80=Listes!$B$31,IF('Instruction Forfaitaires'!$E80&lt;Listes!$B$42,('Instruction Forfaitaires'!$E80*(VLOOKUP('Instruction Forfaitaires'!$D80,Listes!$A$43:$E$49,2,FALSE))),IF('Instruction Forfaitaires'!$E80&gt;Listes!$D$42,('Instruction Forfaitaires'!$E80*(VLOOKUP('Instruction Forfaitaires'!$D80,Listes!$A$43:$E$49,5,FALSE))),('Instruction Forfaitaires'!$E80*(VLOOKUP('Instruction Forfaitaires'!$D80,Listes!$A$43:$E$49,3,FALSE))+(VLOOKUP('Instruction Forfaitaires'!$D80,Listes!$A$43:$E$49,4,FALSE)))))))</f>
        <v/>
      </c>
      <c r="K80" s="238" t="str">
        <f>IF($G80="","",IF($C80=Listes!$B$34,Listes!$I$31,IF($C80=Listes!$B$35,(VLOOKUP('Instruction Forfaitaires'!$F80,Listes!$E$31:$F$36,2,FALSE)),IF($C80=Listes!$B$33,IF('Instruction Forfaitaires'!$E80&lt;Listes!$A$64,'Instruction Forfaitaires'!$E80*Listes!$A$65,IF('Instruction Forfaitaires'!$E80&gt;Listes!$D$64,'Instruction Forfaitaires'!$E80*Listes!$D$65,(('Instruction Forfaitaires'!$E80*Listes!$B$65)+Listes!$C$65)))))))</f>
        <v/>
      </c>
      <c r="L80" s="268" t="str">
        <f>IF(Forfaitaires!I79="","",Forfaitaires!I79)</f>
        <v/>
      </c>
      <c r="M80" s="268" t="str">
        <f>IF(Forfaitaires!J79="","",Forfaitaires!J79)</f>
        <v/>
      </c>
      <c r="N80" s="177" t="str">
        <f>IF(Forfaitaires!N79="","",Forfaitaires!N79)</f>
        <v/>
      </c>
      <c r="O80" s="267" t="str">
        <f t="shared" si="5"/>
        <v/>
      </c>
      <c r="P80" s="259" t="str">
        <f t="shared" si="6"/>
        <v/>
      </c>
      <c r="Q80" s="280" t="str">
        <f t="shared" si="7"/>
        <v/>
      </c>
      <c r="R80" s="264" t="str">
        <f t="shared" si="8"/>
        <v/>
      </c>
      <c r="S80" s="262" t="str">
        <f t="shared" si="9"/>
        <v/>
      </c>
      <c r="T80" s="119"/>
    </row>
    <row r="81" spans="1:20" ht="20.100000000000001" customHeight="1" x14ac:dyDescent="0.25">
      <c r="A81" s="162">
        <v>75</v>
      </c>
      <c r="B81" s="158" t="str">
        <f>IF(Forfaitaires!B80="","",Forfaitaires!B80)</f>
        <v/>
      </c>
      <c r="C81" s="158" t="str">
        <f>IF(Forfaitaires!C80="","",Forfaitaires!C80)</f>
        <v/>
      </c>
      <c r="D81" s="158" t="str">
        <f>IF(Forfaitaires!D80="","",Forfaitaires!D80)</f>
        <v/>
      </c>
      <c r="E81" s="158" t="str">
        <f>IF(Forfaitaires!E80="","",Forfaitaires!E80)</f>
        <v/>
      </c>
      <c r="F81" s="158" t="str">
        <f>IF(Forfaitaires!F80="","",Forfaitaires!F80)</f>
        <v/>
      </c>
      <c r="G81" s="158" t="str">
        <f>IF(Forfaitaires!G80="","",Forfaitaires!G80)</f>
        <v/>
      </c>
      <c r="H81" s="158" t="str">
        <f>IF(Forfaitaires!H80="","",Forfaitaires!H80)</f>
        <v/>
      </c>
      <c r="I81" s="158" t="str">
        <f>IF($G81="","",IF($C81=Listes!$B$32,IF('Instruction Forfaitaires'!$E81&lt;Listes!$B$53,('Instruction Forfaitaires'!$E81*(VLOOKUP('Instruction Forfaitaires'!$D81,Listes!$A$54:$E$60,2,FALSE))),IF('Instruction Forfaitaires'!$E81&gt;Listes!$E$53,('Instruction Forfaitaires'!$E81*(VLOOKUP('Instruction Forfaitaires'!$D81,Listes!$A$54:$E$60,5,FALSE))),('Instruction Forfaitaires'!$E81*(VLOOKUP('Instruction Forfaitaires'!$D81,Listes!$A$54:$E$60,3,FALSE))+(VLOOKUP('Instruction Forfaitaires'!$D81,Listes!$A$54:$E$60,4,FALSE)))))))</f>
        <v/>
      </c>
      <c r="J81" s="158" t="str">
        <f>IF($G81="","",IF($C81=Listes!$B$31,IF('Instruction Forfaitaires'!$E81&lt;Listes!$B$42,('Instruction Forfaitaires'!$E81*(VLOOKUP('Instruction Forfaitaires'!$D81,Listes!$A$43:$E$49,2,FALSE))),IF('Instruction Forfaitaires'!$E81&gt;Listes!$D$42,('Instruction Forfaitaires'!$E81*(VLOOKUP('Instruction Forfaitaires'!$D81,Listes!$A$43:$E$49,5,FALSE))),('Instruction Forfaitaires'!$E81*(VLOOKUP('Instruction Forfaitaires'!$D81,Listes!$A$43:$E$49,3,FALSE))+(VLOOKUP('Instruction Forfaitaires'!$D81,Listes!$A$43:$E$49,4,FALSE)))))))</f>
        <v/>
      </c>
      <c r="K81" s="238" t="str">
        <f>IF($G81="","",IF($C81=Listes!$B$34,Listes!$I$31,IF($C81=Listes!$B$35,(VLOOKUP('Instruction Forfaitaires'!$F81,Listes!$E$31:$F$36,2,FALSE)),IF($C81=Listes!$B$33,IF('Instruction Forfaitaires'!$E81&lt;Listes!$A$64,'Instruction Forfaitaires'!$E81*Listes!$A$65,IF('Instruction Forfaitaires'!$E81&gt;Listes!$D$64,'Instruction Forfaitaires'!$E81*Listes!$D$65,(('Instruction Forfaitaires'!$E81*Listes!$B$65)+Listes!$C$65)))))))</f>
        <v/>
      </c>
      <c r="L81" s="268" t="str">
        <f>IF(Forfaitaires!I80="","",Forfaitaires!I80)</f>
        <v/>
      </c>
      <c r="M81" s="268" t="str">
        <f>IF(Forfaitaires!J80="","",Forfaitaires!J80)</f>
        <v/>
      </c>
      <c r="N81" s="177" t="str">
        <f>IF(Forfaitaires!N80="","",Forfaitaires!N80)</f>
        <v/>
      </c>
      <c r="O81" s="267" t="str">
        <f t="shared" si="5"/>
        <v/>
      </c>
      <c r="P81" s="259" t="str">
        <f t="shared" si="6"/>
        <v/>
      </c>
      <c r="Q81" s="280" t="str">
        <f t="shared" si="7"/>
        <v/>
      </c>
      <c r="R81" s="264" t="str">
        <f t="shared" si="8"/>
        <v/>
      </c>
      <c r="S81" s="262" t="str">
        <f t="shared" si="9"/>
        <v/>
      </c>
      <c r="T81" s="119"/>
    </row>
    <row r="82" spans="1:20" ht="20.100000000000001" customHeight="1" x14ac:dyDescent="0.25">
      <c r="A82" s="162">
        <v>76</v>
      </c>
      <c r="B82" s="158" t="str">
        <f>IF(Forfaitaires!B81="","",Forfaitaires!B81)</f>
        <v/>
      </c>
      <c r="C82" s="158" t="str">
        <f>IF(Forfaitaires!C81="","",Forfaitaires!C81)</f>
        <v/>
      </c>
      <c r="D82" s="158" t="str">
        <f>IF(Forfaitaires!D81="","",Forfaitaires!D81)</f>
        <v/>
      </c>
      <c r="E82" s="158" t="str">
        <f>IF(Forfaitaires!E81="","",Forfaitaires!E81)</f>
        <v/>
      </c>
      <c r="F82" s="158" t="str">
        <f>IF(Forfaitaires!F81="","",Forfaitaires!F81)</f>
        <v/>
      </c>
      <c r="G82" s="158" t="str">
        <f>IF(Forfaitaires!G81="","",Forfaitaires!G81)</f>
        <v/>
      </c>
      <c r="H82" s="158" t="str">
        <f>IF(Forfaitaires!H81="","",Forfaitaires!H81)</f>
        <v/>
      </c>
      <c r="I82" s="158" t="str">
        <f>IF($G82="","",IF($C82=Listes!$B$32,IF('Instruction Forfaitaires'!$E82&lt;Listes!$B$53,('Instruction Forfaitaires'!$E82*(VLOOKUP('Instruction Forfaitaires'!$D82,Listes!$A$54:$E$60,2,FALSE))),IF('Instruction Forfaitaires'!$E82&gt;Listes!$E$53,('Instruction Forfaitaires'!$E82*(VLOOKUP('Instruction Forfaitaires'!$D82,Listes!$A$54:$E$60,5,FALSE))),('Instruction Forfaitaires'!$E82*(VLOOKUP('Instruction Forfaitaires'!$D82,Listes!$A$54:$E$60,3,FALSE))+(VLOOKUP('Instruction Forfaitaires'!$D82,Listes!$A$54:$E$60,4,FALSE)))))))</f>
        <v/>
      </c>
      <c r="J82" s="158" t="str">
        <f>IF($G82="","",IF($C82=Listes!$B$31,IF('Instruction Forfaitaires'!$E82&lt;Listes!$B$42,('Instruction Forfaitaires'!$E82*(VLOOKUP('Instruction Forfaitaires'!$D82,Listes!$A$43:$E$49,2,FALSE))),IF('Instruction Forfaitaires'!$E82&gt;Listes!$D$42,('Instruction Forfaitaires'!$E82*(VLOOKUP('Instruction Forfaitaires'!$D82,Listes!$A$43:$E$49,5,FALSE))),('Instruction Forfaitaires'!$E82*(VLOOKUP('Instruction Forfaitaires'!$D82,Listes!$A$43:$E$49,3,FALSE))+(VLOOKUP('Instruction Forfaitaires'!$D82,Listes!$A$43:$E$49,4,FALSE)))))))</f>
        <v/>
      </c>
      <c r="K82" s="238" t="str">
        <f>IF($G82="","",IF($C82=Listes!$B$34,Listes!$I$31,IF($C82=Listes!$B$35,(VLOOKUP('Instruction Forfaitaires'!$F82,Listes!$E$31:$F$36,2,FALSE)),IF($C82=Listes!$B$33,IF('Instruction Forfaitaires'!$E82&lt;Listes!$A$64,'Instruction Forfaitaires'!$E82*Listes!$A$65,IF('Instruction Forfaitaires'!$E82&gt;Listes!$D$64,'Instruction Forfaitaires'!$E82*Listes!$D$65,(('Instruction Forfaitaires'!$E82*Listes!$B$65)+Listes!$C$65)))))))</f>
        <v/>
      </c>
      <c r="L82" s="268" t="str">
        <f>IF(Forfaitaires!I81="","",Forfaitaires!I81)</f>
        <v/>
      </c>
      <c r="M82" s="268" t="str">
        <f>IF(Forfaitaires!J81="","",Forfaitaires!J81)</f>
        <v/>
      </c>
      <c r="N82" s="177" t="str">
        <f>IF(Forfaitaires!N81="","",Forfaitaires!N81)</f>
        <v/>
      </c>
      <c r="O82" s="267" t="str">
        <f t="shared" si="5"/>
        <v/>
      </c>
      <c r="P82" s="259" t="str">
        <f t="shared" si="6"/>
        <v/>
      </c>
      <c r="Q82" s="280" t="str">
        <f t="shared" si="7"/>
        <v/>
      </c>
      <c r="R82" s="264" t="str">
        <f t="shared" si="8"/>
        <v/>
      </c>
      <c r="S82" s="262" t="str">
        <f t="shared" si="9"/>
        <v/>
      </c>
      <c r="T82" s="119"/>
    </row>
    <row r="83" spans="1:20" ht="20.100000000000001" customHeight="1" x14ac:dyDescent="0.25">
      <c r="A83" s="162">
        <v>77</v>
      </c>
      <c r="B83" s="158" t="str">
        <f>IF(Forfaitaires!B82="","",Forfaitaires!B82)</f>
        <v/>
      </c>
      <c r="C83" s="158" t="str">
        <f>IF(Forfaitaires!C82="","",Forfaitaires!C82)</f>
        <v/>
      </c>
      <c r="D83" s="158" t="str">
        <f>IF(Forfaitaires!D82="","",Forfaitaires!D82)</f>
        <v/>
      </c>
      <c r="E83" s="158" t="str">
        <f>IF(Forfaitaires!E82="","",Forfaitaires!E82)</f>
        <v/>
      </c>
      <c r="F83" s="158" t="str">
        <f>IF(Forfaitaires!F82="","",Forfaitaires!F82)</f>
        <v/>
      </c>
      <c r="G83" s="158" t="str">
        <f>IF(Forfaitaires!G82="","",Forfaitaires!G82)</f>
        <v/>
      </c>
      <c r="H83" s="158" t="str">
        <f>IF(Forfaitaires!H82="","",Forfaitaires!H82)</f>
        <v/>
      </c>
      <c r="I83" s="158" t="str">
        <f>IF($G83="","",IF($C83=Listes!$B$32,IF('Instruction Forfaitaires'!$E83&lt;Listes!$B$53,('Instruction Forfaitaires'!$E83*(VLOOKUP('Instruction Forfaitaires'!$D83,Listes!$A$54:$E$60,2,FALSE))),IF('Instruction Forfaitaires'!$E83&gt;Listes!$E$53,('Instruction Forfaitaires'!$E83*(VLOOKUP('Instruction Forfaitaires'!$D83,Listes!$A$54:$E$60,5,FALSE))),('Instruction Forfaitaires'!$E83*(VLOOKUP('Instruction Forfaitaires'!$D83,Listes!$A$54:$E$60,3,FALSE))+(VLOOKUP('Instruction Forfaitaires'!$D83,Listes!$A$54:$E$60,4,FALSE)))))))</f>
        <v/>
      </c>
      <c r="J83" s="158" t="str">
        <f>IF($G83="","",IF($C83=Listes!$B$31,IF('Instruction Forfaitaires'!$E83&lt;Listes!$B$42,('Instruction Forfaitaires'!$E83*(VLOOKUP('Instruction Forfaitaires'!$D83,Listes!$A$43:$E$49,2,FALSE))),IF('Instruction Forfaitaires'!$E83&gt;Listes!$D$42,('Instruction Forfaitaires'!$E83*(VLOOKUP('Instruction Forfaitaires'!$D83,Listes!$A$43:$E$49,5,FALSE))),('Instruction Forfaitaires'!$E83*(VLOOKUP('Instruction Forfaitaires'!$D83,Listes!$A$43:$E$49,3,FALSE))+(VLOOKUP('Instruction Forfaitaires'!$D83,Listes!$A$43:$E$49,4,FALSE)))))))</f>
        <v/>
      </c>
      <c r="K83" s="238" t="str">
        <f>IF($G83="","",IF($C83=Listes!$B$34,Listes!$I$31,IF($C83=Listes!$B$35,(VLOOKUP('Instruction Forfaitaires'!$F83,Listes!$E$31:$F$36,2,FALSE)),IF($C83=Listes!$B$33,IF('Instruction Forfaitaires'!$E83&lt;Listes!$A$64,'Instruction Forfaitaires'!$E83*Listes!$A$65,IF('Instruction Forfaitaires'!$E83&gt;Listes!$D$64,'Instruction Forfaitaires'!$E83*Listes!$D$65,(('Instruction Forfaitaires'!$E83*Listes!$B$65)+Listes!$C$65)))))))</f>
        <v/>
      </c>
      <c r="L83" s="268" t="str">
        <f>IF(Forfaitaires!I82="","",Forfaitaires!I82)</f>
        <v/>
      </c>
      <c r="M83" s="268" t="str">
        <f>IF(Forfaitaires!J82="","",Forfaitaires!J82)</f>
        <v/>
      </c>
      <c r="N83" s="177" t="str">
        <f>IF(Forfaitaires!N82="","",Forfaitaires!N82)</f>
        <v/>
      </c>
      <c r="O83" s="267" t="str">
        <f t="shared" si="5"/>
        <v/>
      </c>
      <c r="P83" s="259" t="str">
        <f t="shared" si="6"/>
        <v/>
      </c>
      <c r="Q83" s="280" t="str">
        <f t="shared" si="7"/>
        <v/>
      </c>
      <c r="R83" s="264" t="str">
        <f t="shared" si="8"/>
        <v/>
      </c>
      <c r="S83" s="262" t="str">
        <f t="shared" si="9"/>
        <v/>
      </c>
      <c r="T83" s="119"/>
    </row>
    <row r="84" spans="1:20" ht="20.100000000000001" customHeight="1" x14ac:dyDescent="0.25">
      <c r="A84" s="162">
        <v>78</v>
      </c>
      <c r="B84" s="158" t="str">
        <f>IF(Forfaitaires!B83="","",Forfaitaires!B83)</f>
        <v/>
      </c>
      <c r="C84" s="158" t="str">
        <f>IF(Forfaitaires!C83="","",Forfaitaires!C83)</f>
        <v/>
      </c>
      <c r="D84" s="158" t="str">
        <f>IF(Forfaitaires!D83="","",Forfaitaires!D83)</f>
        <v/>
      </c>
      <c r="E84" s="158" t="str">
        <f>IF(Forfaitaires!E83="","",Forfaitaires!E83)</f>
        <v/>
      </c>
      <c r="F84" s="158" t="str">
        <f>IF(Forfaitaires!F83="","",Forfaitaires!F83)</f>
        <v/>
      </c>
      <c r="G84" s="158" t="str">
        <f>IF(Forfaitaires!G83="","",Forfaitaires!G83)</f>
        <v/>
      </c>
      <c r="H84" s="158" t="str">
        <f>IF(Forfaitaires!H83="","",Forfaitaires!H83)</f>
        <v/>
      </c>
      <c r="I84" s="158" t="str">
        <f>IF($G84="","",IF($C84=Listes!$B$32,IF('Instruction Forfaitaires'!$E84&lt;Listes!$B$53,('Instruction Forfaitaires'!$E84*(VLOOKUP('Instruction Forfaitaires'!$D84,Listes!$A$54:$E$60,2,FALSE))),IF('Instruction Forfaitaires'!$E84&gt;Listes!$E$53,('Instruction Forfaitaires'!$E84*(VLOOKUP('Instruction Forfaitaires'!$D84,Listes!$A$54:$E$60,5,FALSE))),('Instruction Forfaitaires'!$E84*(VLOOKUP('Instruction Forfaitaires'!$D84,Listes!$A$54:$E$60,3,FALSE))+(VLOOKUP('Instruction Forfaitaires'!$D84,Listes!$A$54:$E$60,4,FALSE)))))))</f>
        <v/>
      </c>
      <c r="J84" s="158" t="str">
        <f>IF($G84="","",IF($C84=Listes!$B$31,IF('Instruction Forfaitaires'!$E84&lt;Listes!$B$42,('Instruction Forfaitaires'!$E84*(VLOOKUP('Instruction Forfaitaires'!$D84,Listes!$A$43:$E$49,2,FALSE))),IF('Instruction Forfaitaires'!$E84&gt;Listes!$D$42,('Instruction Forfaitaires'!$E84*(VLOOKUP('Instruction Forfaitaires'!$D84,Listes!$A$43:$E$49,5,FALSE))),('Instruction Forfaitaires'!$E84*(VLOOKUP('Instruction Forfaitaires'!$D84,Listes!$A$43:$E$49,3,FALSE))+(VLOOKUP('Instruction Forfaitaires'!$D84,Listes!$A$43:$E$49,4,FALSE)))))))</f>
        <v/>
      </c>
      <c r="K84" s="238" t="str">
        <f>IF($G84="","",IF($C84=Listes!$B$34,Listes!$I$31,IF($C84=Listes!$B$35,(VLOOKUP('Instruction Forfaitaires'!$F84,Listes!$E$31:$F$36,2,FALSE)),IF($C84=Listes!$B$33,IF('Instruction Forfaitaires'!$E84&lt;Listes!$A$64,'Instruction Forfaitaires'!$E84*Listes!$A$65,IF('Instruction Forfaitaires'!$E84&gt;Listes!$D$64,'Instruction Forfaitaires'!$E84*Listes!$D$65,(('Instruction Forfaitaires'!$E84*Listes!$B$65)+Listes!$C$65)))))))</f>
        <v/>
      </c>
      <c r="L84" s="268" t="str">
        <f>IF(Forfaitaires!I83="","",Forfaitaires!I83)</f>
        <v/>
      </c>
      <c r="M84" s="268" t="str">
        <f>IF(Forfaitaires!J83="","",Forfaitaires!J83)</f>
        <v/>
      </c>
      <c r="N84" s="177" t="str">
        <f>IF(Forfaitaires!N83="","",Forfaitaires!N83)</f>
        <v/>
      </c>
      <c r="O84" s="267" t="str">
        <f t="shared" si="5"/>
        <v/>
      </c>
      <c r="P84" s="259" t="str">
        <f t="shared" si="6"/>
        <v/>
      </c>
      <c r="Q84" s="280" t="str">
        <f t="shared" si="7"/>
        <v/>
      </c>
      <c r="R84" s="264" t="str">
        <f t="shared" si="8"/>
        <v/>
      </c>
      <c r="S84" s="262" t="str">
        <f t="shared" si="9"/>
        <v/>
      </c>
      <c r="T84" s="119"/>
    </row>
    <row r="85" spans="1:20" ht="20.100000000000001" customHeight="1" x14ac:dyDescent="0.25">
      <c r="A85" s="162">
        <v>79</v>
      </c>
      <c r="B85" s="158" t="str">
        <f>IF(Forfaitaires!B84="","",Forfaitaires!B84)</f>
        <v/>
      </c>
      <c r="C85" s="158" t="str">
        <f>IF(Forfaitaires!C84="","",Forfaitaires!C84)</f>
        <v/>
      </c>
      <c r="D85" s="158" t="str">
        <f>IF(Forfaitaires!D84="","",Forfaitaires!D84)</f>
        <v/>
      </c>
      <c r="E85" s="158" t="str">
        <f>IF(Forfaitaires!E84="","",Forfaitaires!E84)</f>
        <v/>
      </c>
      <c r="F85" s="158" t="str">
        <f>IF(Forfaitaires!F84="","",Forfaitaires!F84)</f>
        <v/>
      </c>
      <c r="G85" s="158" t="str">
        <f>IF(Forfaitaires!G84="","",Forfaitaires!G84)</f>
        <v/>
      </c>
      <c r="H85" s="158" t="str">
        <f>IF(Forfaitaires!H84="","",Forfaitaires!H84)</f>
        <v/>
      </c>
      <c r="I85" s="158" t="str">
        <f>IF($G85="","",IF($C85=Listes!$B$32,IF('Instruction Forfaitaires'!$E85&lt;Listes!$B$53,('Instruction Forfaitaires'!$E85*(VLOOKUP('Instruction Forfaitaires'!$D85,Listes!$A$54:$E$60,2,FALSE))),IF('Instruction Forfaitaires'!$E85&gt;Listes!$E$53,('Instruction Forfaitaires'!$E85*(VLOOKUP('Instruction Forfaitaires'!$D85,Listes!$A$54:$E$60,5,FALSE))),('Instruction Forfaitaires'!$E85*(VLOOKUP('Instruction Forfaitaires'!$D85,Listes!$A$54:$E$60,3,FALSE))+(VLOOKUP('Instruction Forfaitaires'!$D85,Listes!$A$54:$E$60,4,FALSE)))))))</f>
        <v/>
      </c>
      <c r="J85" s="158" t="str">
        <f>IF($G85="","",IF($C85=Listes!$B$31,IF('Instruction Forfaitaires'!$E85&lt;Listes!$B$42,('Instruction Forfaitaires'!$E85*(VLOOKUP('Instruction Forfaitaires'!$D85,Listes!$A$43:$E$49,2,FALSE))),IF('Instruction Forfaitaires'!$E85&gt;Listes!$D$42,('Instruction Forfaitaires'!$E85*(VLOOKUP('Instruction Forfaitaires'!$D85,Listes!$A$43:$E$49,5,FALSE))),('Instruction Forfaitaires'!$E85*(VLOOKUP('Instruction Forfaitaires'!$D85,Listes!$A$43:$E$49,3,FALSE))+(VLOOKUP('Instruction Forfaitaires'!$D85,Listes!$A$43:$E$49,4,FALSE)))))))</f>
        <v/>
      </c>
      <c r="K85" s="238" t="str">
        <f>IF($G85="","",IF($C85=Listes!$B$34,Listes!$I$31,IF($C85=Listes!$B$35,(VLOOKUP('Instruction Forfaitaires'!$F85,Listes!$E$31:$F$36,2,FALSE)),IF($C85=Listes!$B$33,IF('Instruction Forfaitaires'!$E85&lt;Listes!$A$64,'Instruction Forfaitaires'!$E85*Listes!$A$65,IF('Instruction Forfaitaires'!$E85&gt;Listes!$D$64,'Instruction Forfaitaires'!$E85*Listes!$D$65,(('Instruction Forfaitaires'!$E85*Listes!$B$65)+Listes!$C$65)))))))</f>
        <v/>
      </c>
      <c r="L85" s="268" t="str">
        <f>IF(Forfaitaires!I84="","",Forfaitaires!I84)</f>
        <v/>
      </c>
      <c r="M85" s="268" t="str">
        <f>IF(Forfaitaires!J84="","",Forfaitaires!J84)</f>
        <v/>
      </c>
      <c r="N85" s="177" t="str">
        <f>IF(Forfaitaires!N84="","",Forfaitaires!N84)</f>
        <v/>
      </c>
      <c r="O85" s="267" t="str">
        <f t="shared" si="5"/>
        <v/>
      </c>
      <c r="P85" s="259" t="str">
        <f t="shared" si="6"/>
        <v/>
      </c>
      <c r="Q85" s="280" t="str">
        <f t="shared" si="7"/>
        <v/>
      </c>
      <c r="R85" s="264" t="str">
        <f t="shared" si="8"/>
        <v/>
      </c>
      <c r="S85" s="262" t="str">
        <f t="shared" si="9"/>
        <v/>
      </c>
      <c r="T85" s="119"/>
    </row>
    <row r="86" spans="1:20" ht="20.100000000000001" customHeight="1" x14ac:dyDescent="0.25">
      <c r="A86" s="162">
        <v>80</v>
      </c>
      <c r="B86" s="158" t="str">
        <f>IF(Forfaitaires!B85="","",Forfaitaires!B85)</f>
        <v/>
      </c>
      <c r="C86" s="158" t="str">
        <f>IF(Forfaitaires!C85="","",Forfaitaires!C85)</f>
        <v/>
      </c>
      <c r="D86" s="158" t="str">
        <f>IF(Forfaitaires!D85="","",Forfaitaires!D85)</f>
        <v/>
      </c>
      <c r="E86" s="158" t="str">
        <f>IF(Forfaitaires!E85="","",Forfaitaires!E85)</f>
        <v/>
      </c>
      <c r="F86" s="158" t="str">
        <f>IF(Forfaitaires!F85="","",Forfaitaires!F85)</f>
        <v/>
      </c>
      <c r="G86" s="158" t="str">
        <f>IF(Forfaitaires!G85="","",Forfaitaires!G85)</f>
        <v/>
      </c>
      <c r="H86" s="158" t="str">
        <f>IF(Forfaitaires!H85="","",Forfaitaires!H85)</f>
        <v/>
      </c>
      <c r="I86" s="158" t="str">
        <f>IF($G86="","",IF($C86=Listes!$B$32,IF('Instruction Forfaitaires'!$E86&lt;Listes!$B$53,('Instruction Forfaitaires'!$E86*(VLOOKUP('Instruction Forfaitaires'!$D86,Listes!$A$54:$E$60,2,FALSE))),IF('Instruction Forfaitaires'!$E86&gt;Listes!$E$53,('Instruction Forfaitaires'!$E86*(VLOOKUP('Instruction Forfaitaires'!$D86,Listes!$A$54:$E$60,5,FALSE))),('Instruction Forfaitaires'!$E86*(VLOOKUP('Instruction Forfaitaires'!$D86,Listes!$A$54:$E$60,3,FALSE))+(VLOOKUP('Instruction Forfaitaires'!$D86,Listes!$A$54:$E$60,4,FALSE)))))))</f>
        <v/>
      </c>
      <c r="J86" s="158" t="str">
        <f>IF($G86="","",IF($C86=Listes!$B$31,IF('Instruction Forfaitaires'!$E86&lt;Listes!$B$42,('Instruction Forfaitaires'!$E86*(VLOOKUP('Instruction Forfaitaires'!$D86,Listes!$A$43:$E$49,2,FALSE))),IF('Instruction Forfaitaires'!$E86&gt;Listes!$D$42,('Instruction Forfaitaires'!$E86*(VLOOKUP('Instruction Forfaitaires'!$D86,Listes!$A$43:$E$49,5,FALSE))),('Instruction Forfaitaires'!$E86*(VLOOKUP('Instruction Forfaitaires'!$D86,Listes!$A$43:$E$49,3,FALSE))+(VLOOKUP('Instruction Forfaitaires'!$D86,Listes!$A$43:$E$49,4,FALSE)))))))</f>
        <v/>
      </c>
      <c r="K86" s="238" t="str">
        <f>IF($G86="","",IF($C86=Listes!$B$34,Listes!$I$31,IF($C86=Listes!$B$35,(VLOOKUP('Instruction Forfaitaires'!$F86,Listes!$E$31:$F$36,2,FALSE)),IF($C86=Listes!$B$33,IF('Instruction Forfaitaires'!$E86&lt;Listes!$A$64,'Instruction Forfaitaires'!$E86*Listes!$A$65,IF('Instruction Forfaitaires'!$E86&gt;Listes!$D$64,'Instruction Forfaitaires'!$E86*Listes!$D$65,(('Instruction Forfaitaires'!$E86*Listes!$B$65)+Listes!$C$65)))))))</f>
        <v/>
      </c>
      <c r="L86" s="268" t="str">
        <f>IF(Forfaitaires!I85="","",Forfaitaires!I85)</f>
        <v/>
      </c>
      <c r="M86" s="268" t="str">
        <f>IF(Forfaitaires!J85="","",Forfaitaires!J85)</f>
        <v/>
      </c>
      <c r="N86" s="177" t="str">
        <f>IF(Forfaitaires!N85="","",Forfaitaires!N85)</f>
        <v/>
      </c>
      <c r="O86" s="267" t="str">
        <f t="shared" si="5"/>
        <v/>
      </c>
      <c r="P86" s="259" t="str">
        <f t="shared" si="6"/>
        <v/>
      </c>
      <c r="Q86" s="280" t="str">
        <f t="shared" si="7"/>
        <v/>
      </c>
      <c r="R86" s="264" t="str">
        <f t="shared" si="8"/>
        <v/>
      </c>
      <c r="S86" s="262" t="str">
        <f t="shared" si="9"/>
        <v/>
      </c>
      <c r="T86" s="119"/>
    </row>
    <row r="87" spans="1:20" ht="20.100000000000001" customHeight="1" x14ac:dyDescent="0.25">
      <c r="A87" s="162">
        <v>81</v>
      </c>
      <c r="B87" s="158" t="str">
        <f>IF(Forfaitaires!B86="","",Forfaitaires!B86)</f>
        <v/>
      </c>
      <c r="C87" s="158" t="str">
        <f>IF(Forfaitaires!C86="","",Forfaitaires!C86)</f>
        <v/>
      </c>
      <c r="D87" s="158" t="str">
        <f>IF(Forfaitaires!D86="","",Forfaitaires!D86)</f>
        <v/>
      </c>
      <c r="E87" s="158" t="str">
        <f>IF(Forfaitaires!E86="","",Forfaitaires!E86)</f>
        <v/>
      </c>
      <c r="F87" s="158" t="str">
        <f>IF(Forfaitaires!F86="","",Forfaitaires!F86)</f>
        <v/>
      </c>
      <c r="G87" s="158" t="str">
        <f>IF(Forfaitaires!G86="","",Forfaitaires!G86)</f>
        <v/>
      </c>
      <c r="H87" s="158" t="str">
        <f>IF(Forfaitaires!H86="","",Forfaitaires!H86)</f>
        <v/>
      </c>
      <c r="I87" s="158" t="str">
        <f>IF($G87="","",IF($C87=Listes!$B$32,IF('Instruction Forfaitaires'!$E87&lt;Listes!$B$53,('Instruction Forfaitaires'!$E87*(VLOOKUP('Instruction Forfaitaires'!$D87,Listes!$A$54:$E$60,2,FALSE))),IF('Instruction Forfaitaires'!$E87&gt;Listes!$E$53,('Instruction Forfaitaires'!$E87*(VLOOKUP('Instruction Forfaitaires'!$D87,Listes!$A$54:$E$60,5,FALSE))),('Instruction Forfaitaires'!$E87*(VLOOKUP('Instruction Forfaitaires'!$D87,Listes!$A$54:$E$60,3,FALSE))+(VLOOKUP('Instruction Forfaitaires'!$D87,Listes!$A$54:$E$60,4,FALSE)))))))</f>
        <v/>
      </c>
      <c r="J87" s="158" t="str">
        <f>IF($G87="","",IF($C87=Listes!$B$31,IF('Instruction Forfaitaires'!$E87&lt;Listes!$B$42,('Instruction Forfaitaires'!$E87*(VLOOKUP('Instruction Forfaitaires'!$D87,Listes!$A$43:$E$49,2,FALSE))),IF('Instruction Forfaitaires'!$E87&gt;Listes!$D$42,('Instruction Forfaitaires'!$E87*(VLOOKUP('Instruction Forfaitaires'!$D87,Listes!$A$43:$E$49,5,FALSE))),('Instruction Forfaitaires'!$E87*(VLOOKUP('Instruction Forfaitaires'!$D87,Listes!$A$43:$E$49,3,FALSE))+(VLOOKUP('Instruction Forfaitaires'!$D87,Listes!$A$43:$E$49,4,FALSE)))))))</f>
        <v/>
      </c>
      <c r="K87" s="238" t="str">
        <f>IF($G87="","",IF($C87=Listes!$B$34,Listes!$I$31,IF($C87=Listes!$B$35,(VLOOKUP('Instruction Forfaitaires'!$F87,Listes!$E$31:$F$36,2,FALSE)),IF($C87=Listes!$B$33,IF('Instruction Forfaitaires'!$E87&lt;Listes!$A$64,'Instruction Forfaitaires'!$E87*Listes!$A$65,IF('Instruction Forfaitaires'!$E87&gt;Listes!$D$64,'Instruction Forfaitaires'!$E87*Listes!$D$65,(('Instruction Forfaitaires'!$E87*Listes!$B$65)+Listes!$C$65)))))))</f>
        <v/>
      </c>
      <c r="L87" s="268" t="str">
        <f>IF(Forfaitaires!I86="","",Forfaitaires!I86)</f>
        <v/>
      </c>
      <c r="M87" s="268" t="str">
        <f>IF(Forfaitaires!J86="","",Forfaitaires!J86)</f>
        <v/>
      </c>
      <c r="N87" s="177" t="str">
        <f>IF(Forfaitaires!N86="","",Forfaitaires!N86)</f>
        <v/>
      </c>
      <c r="O87" s="267" t="str">
        <f t="shared" si="5"/>
        <v/>
      </c>
      <c r="P87" s="259" t="str">
        <f t="shared" si="6"/>
        <v/>
      </c>
      <c r="Q87" s="280" t="str">
        <f t="shared" si="7"/>
        <v/>
      </c>
      <c r="R87" s="264" t="str">
        <f t="shared" si="8"/>
        <v/>
      </c>
      <c r="S87" s="262" t="str">
        <f t="shared" si="9"/>
        <v/>
      </c>
      <c r="T87" s="119"/>
    </row>
    <row r="88" spans="1:20" ht="20.100000000000001" customHeight="1" x14ac:dyDescent="0.25">
      <c r="A88" s="162">
        <v>82</v>
      </c>
      <c r="B88" s="158" t="str">
        <f>IF(Forfaitaires!B87="","",Forfaitaires!B87)</f>
        <v/>
      </c>
      <c r="C88" s="158" t="str">
        <f>IF(Forfaitaires!C87="","",Forfaitaires!C87)</f>
        <v/>
      </c>
      <c r="D88" s="158" t="str">
        <f>IF(Forfaitaires!D87="","",Forfaitaires!D87)</f>
        <v/>
      </c>
      <c r="E88" s="158" t="str">
        <f>IF(Forfaitaires!E87="","",Forfaitaires!E87)</f>
        <v/>
      </c>
      <c r="F88" s="158" t="str">
        <f>IF(Forfaitaires!F87="","",Forfaitaires!F87)</f>
        <v/>
      </c>
      <c r="G88" s="158" t="str">
        <f>IF(Forfaitaires!G87="","",Forfaitaires!G87)</f>
        <v/>
      </c>
      <c r="H88" s="158" t="str">
        <f>IF(Forfaitaires!H87="","",Forfaitaires!H87)</f>
        <v/>
      </c>
      <c r="I88" s="158" t="str">
        <f>IF($G88="","",IF($C88=Listes!$B$32,IF('Instruction Forfaitaires'!$E88&lt;Listes!$B$53,('Instruction Forfaitaires'!$E88*(VLOOKUP('Instruction Forfaitaires'!$D88,Listes!$A$54:$E$60,2,FALSE))),IF('Instruction Forfaitaires'!$E88&gt;Listes!$E$53,('Instruction Forfaitaires'!$E88*(VLOOKUP('Instruction Forfaitaires'!$D88,Listes!$A$54:$E$60,5,FALSE))),('Instruction Forfaitaires'!$E88*(VLOOKUP('Instruction Forfaitaires'!$D88,Listes!$A$54:$E$60,3,FALSE))+(VLOOKUP('Instruction Forfaitaires'!$D88,Listes!$A$54:$E$60,4,FALSE)))))))</f>
        <v/>
      </c>
      <c r="J88" s="158" t="str">
        <f>IF($G88="","",IF($C88=Listes!$B$31,IF('Instruction Forfaitaires'!$E88&lt;Listes!$B$42,('Instruction Forfaitaires'!$E88*(VLOOKUP('Instruction Forfaitaires'!$D88,Listes!$A$43:$E$49,2,FALSE))),IF('Instruction Forfaitaires'!$E88&gt;Listes!$D$42,('Instruction Forfaitaires'!$E88*(VLOOKUP('Instruction Forfaitaires'!$D88,Listes!$A$43:$E$49,5,FALSE))),('Instruction Forfaitaires'!$E88*(VLOOKUP('Instruction Forfaitaires'!$D88,Listes!$A$43:$E$49,3,FALSE))+(VLOOKUP('Instruction Forfaitaires'!$D88,Listes!$A$43:$E$49,4,FALSE)))))))</f>
        <v/>
      </c>
      <c r="K88" s="238" t="str">
        <f>IF($G88="","",IF($C88=Listes!$B$34,Listes!$I$31,IF($C88=Listes!$B$35,(VLOOKUP('Instruction Forfaitaires'!$F88,Listes!$E$31:$F$36,2,FALSE)),IF($C88=Listes!$B$33,IF('Instruction Forfaitaires'!$E88&lt;Listes!$A$64,'Instruction Forfaitaires'!$E88*Listes!$A$65,IF('Instruction Forfaitaires'!$E88&gt;Listes!$D$64,'Instruction Forfaitaires'!$E88*Listes!$D$65,(('Instruction Forfaitaires'!$E88*Listes!$B$65)+Listes!$C$65)))))))</f>
        <v/>
      </c>
      <c r="L88" s="268" t="str">
        <f>IF(Forfaitaires!I87="","",Forfaitaires!I87)</f>
        <v/>
      </c>
      <c r="M88" s="268" t="str">
        <f>IF(Forfaitaires!J87="","",Forfaitaires!J87)</f>
        <v/>
      </c>
      <c r="N88" s="177" t="str">
        <f>IF(Forfaitaires!N87="","",Forfaitaires!N87)</f>
        <v/>
      </c>
      <c r="O88" s="267" t="str">
        <f t="shared" si="5"/>
        <v/>
      </c>
      <c r="P88" s="259" t="str">
        <f t="shared" si="6"/>
        <v/>
      </c>
      <c r="Q88" s="280" t="str">
        <f t="shared" si="7"/>
        <v/>
      </c>
      <c r="R88" s="264" t="str">
        <f t="shared" si="8"/>
        <v/>
      </c>
      <c r="S88" s="262" t="str">
        <f t="shared" si="9"/>
        <v/>
      </c>
      <c r="T88" s="119"/>
    </row>
    <row r="89" spans="1:20" ht="20.100000000000001" customHeight="1" x14ac:dyDescent="0.25">
      <c r="A89" s="162">
        <v>83</v>
      </c>
      <c r="B89" s="158" t="str">
        <f>IF(Forfaitaires!B88="","",Forfaitaires!B88)</f>
        <v/>
      </c>
      <c r="C89" s="158" t="str">
        <f>IF(Forfaitaires!C88="","",Forfaitaires!C88)</f>
        <v/>
      </c>
      <c r="D89" s="158" t="str">
        <f>IF(Forfaitaires!D88="","",Forfaitaires!D88)</f>
        <v/>
      </c>
      <c r="E89" s="158" t="str">
        <f>IF(Forfaitaires!E88="","",Forfaitaires!E88)</f>
        <v/>
      </c>
      <c r="F89" s="158" t="str">
        <f>IF(Forfaitaires!F88="","",Forfaitaires!F88)</f>
        <v/>
      </c>
      <c r="G89" s="158" t="str">
        <f>IF(Forfaitaires!G88="","",Forfaitaires!G88)</f>
        <v/>
      </c>
      <c r="H89" s="158" t="str">
        <f>IF(Forfaitaires!H88="","",Forfaitaires!H88)</f>
        <v/>
      </c>
      <c r="I89" s="158" t="str">
        <f>IF($G89="","",IF($C89=Listes!$B$32,IF('Instruction Forfaitaires'!$E89&lt;Listes!$B$53,('Instruction Forfaitaires'!$E89*(VLOOKUP('Instruction Forfaitaires'!$D89,Listes!$A$54:$E$60,2,FALSE))),IF('Instruction Forfaitaires'!$E89&gt;Listes!$E$53,('Instruction Forfaitaires'!$E89*(VLOOKUP('Instruction Forfaitaires'!$D89,Listes!$A$54:$E$60,5,FALSE))),('Instruction Forfaitaires'!$E89*(VLOOKUP('Instruction Forfaitaires'!$D89,Listes!$A$54:$E$60,3,FALSE))+(VLOOKUP('Instruction Forfaitaires'!$D89,Listes!$A$54:$E$60,4,FALSE)))))))</f>
        <v/>
      </c>
      <c r="J89" s="158" t="str">
        <f>IF($G89="","",IF($C89=Listes!$B$31,IF('Instruction Forfaitaires'!$E89&lt;Listes!$B$42,('Instruction Forfaitaires'!$E89*(VLOOKUP('Instruction Forfaitaires'!$D89,Listes!$A$43:$E$49,2,FALSE))),IF('Instruction Forfaitaires'!$E89&gt;Listes!$D$42,('Instruction Forfaitaires'!$E89*(VLOOKUP('Instruction Forfaitaires'!$D89,Listes!$A$43:$E$49,5,FALSE))),('Instruction Forfaitaires'!$E89*(VLOOKUP('Instruction Forfaitaires'!$D89,Listes!$A$43:$E$49,3,FALSE))+(VLOOKUP('Instruction Forfaitaires'!$D89,Listes!$A$43:$E$49,4,FALSE)))))))</f>
        <v/>
      </c>
      <c r="K89" s="238" t="str">
        <f>IF($G89="","",IF($C89=Listes!$B$34,Listes!$I$31,IF($C89=Listes!$B$35,(VLOOKUP('Instruction Forfaitaires'!$F89,Listes!$E$31:$F$36,2,FALSE)),IF($C89=Listes!$B$33,IF('Instruction Forfaitaires'!$E89&lt;Listes!$A$64,'Instruction Forfaitaires'!$E89*Listes!$A$65,IF('Instruction Forfaitaires'!$E89&gt;Listes!$D$64,'Instruction Forfaitaires'!$E89*Listes!$D$65,(('Instruction Forfaitaires'!$E89*Listes!$B$65)+Listes!$C$65)))))))</f>
        <v/>
      </c>
      <c r="L89" s="268" t="str">
        <f>IF(Forfaitaires!I88="","",Forfaitaires!I88)</f>
        <v/>
      </c>
      <c r="M89" s="268" t="str">
        <f>IF(Forfaitaires!J88="","",Forfaitaires!J88)</f>
        <v/>
      </c>
      <c r="N89" s="177" t="str">
        <f>IF(Forfaitaires!N88="","",Forfaitaires!N88)</f>
        <v/>
      </c>
      <c r="O89" s="267" t="str">
        <f t="shared" si="5"/>
        <v/>
      </c>
      <c r="P89" s="259" t="str">
        <f t="shared" si="6"/>
        <v/>
      </c>
      <c r="Q89" s="280" t="str">
        <f t="shared" si="7"/>
        <v/>
      </c>
      <c r="R89" s="264" t="str">
        <f t="shared" si="8"/>
        <v/>
      </c>
      <c r="S89" s="262" t="str">
        <f t="shared" si="9"/>
        <v/>
      </c>
      <c r="T89" s="119"/>
    </row>
    <row r="90" spans="1:20" ht="20.100000000000001" customHeight="1" x14ac:dyDescent="0.25">
      <c r="A90" s="162">
        <v>84</v>
      </c>
      <c r="B90" s="158" t="str">
        <f>IF(Forfaitaires!B89="","",Forfaitaires!B89)</f>
        <v/>
      </c>
      <c r="C90" s="158" t="str">
        <f>IF(Forfaitaires!C89="","",Forfaitaires!C89)</f>
        <v/>
      </c>
      <c r="D90" s="158" t="str">
        <f>IF(Forfaitaires!D89="","",Forfaitaires!D89)</f>
        <v/>
      </c>
      <c r="E90" s="158" t="str">
        <f>IF(Forfaitaires!E89="","",Forfaitaires!E89)</f>
        <v/>
      </c>
      <c r="F90" s="158" t="str">
        <f>IF(Forfaitaires!F89="","",Forfaitaires!F89)</f>
        <v/>
      </c>
      <c r="G90" s="158" t="str">
        <f>IF(Forfaitaires!G89="","",Forfaitaires!G89)</f>
        <v/>
      </c>
      <c r="H90" s="158" t="str">
        <f>IF(Forfaitaires!H89="","",Forfaitaires!H89)</f>
        <v/>
      </c>
      <c r="I90" s="158" t="str">
        <f>IF($G90="","",IF($C90=Listes!$B$32,IF('Instruction Forfaitaires'!$E90&lt;Listes!$B$53,('Instruction Forfaitaires'!$E90*(VLOOKUP('Instruction Forfaitaires'!$D90,Listes!$A$54:$E$60,2,FALSE))),IF('Instruction Forfaitaires'!$E90&gt;Listes!$E$53,('Instruction Forfaitaires'!$E90*(VLOOKUP('Instruction Forfaitaires'!$D90,Listes!$A$54:$E$60,5,FALSE))),('Instruction Forfaitaires'!$E90*(VLOOKUP('Instruction Forfaitaires'!$D90,Listes!$A$54:$E$60,3,FALSE))+(VLOOKUP('Instruction Forfaitaires'!$D90,Listes!$A$54:$E$60,4,FALSE)))))))</f>
        <v/>
      </c>
      <c r="J90" s="158" t="str">
        <f>IF($G90="","",IF($C90=Listes!$B$31,IF('Instruction Forfaitaires'!$E90&lt;Listes!$B$42,('Instruction Forfaitaires'!$E90*(VLOOKUP('Instruction Forfaitaires'!$D90,Listes!$A$43:$E$49,2,FALSE))),IF('Instruction Forfaitaires'!$E90&gt;Listes!$D$42,('Instruction Forfaitaires'!$E90*(VLOOKUP('Instruction Forfaitaires'!$D90,Listes!$A$43:$E$49,5,FALSE))),('Instruction Forfaitaires'!$E90*(VLOOKUP('Instruction Forfaitaires'!$D90,Listes!$A$43:$E$49,3,FALSE))+(VLOOKUP('Instruction Forfaitaires'!$D90,Listes!$A$43:$E$49,4,FALSE)))))))</f>
        <v/>
      </c>
      <c r="K90" s="238" t="str">
        <f>IF($G90="","",IF($C90=Listes!$B$34,Listes!$I$31,IF($C90=Listes!$B$35,(VLOOKUP('Instruction Forfaitaires'!$F90,Listes!$E$31:$F$36,2,FALSE)),IF($C90=Listes!$B$33,IF('Instruction Forfaitaires'!$E90&lt;Listes!$A$64,'Instruction Forfaitaires'!$E90*Listes!$A$65,IF('Instruction Forfaitaires'!$E90&gt;Listes!$D$64,'Instruction Forfaitaires'!$E90*Listes!$D$65,(('Instruction Forfaitaires'!$E90*Listes!$B$65)+Listes!$C$65)))))))</f>
        <v/>
      </c>
      <c r="L90" s="268" t="str">
        <f>IF(Forfaitaires!I89="","",Forfaitaires!I89)</f>
        <v/>
      </c>
      <c r="M90" s="268" t="str">
        <f>IF(Forfaitaires!J89="","",Forfaitaires!J89)</f>
        <v/>
      </c>
      <c r="N90" s="177" t="str">
        <f>IF(Forfaitaires!N89="","",Forfaitaires!N89)</f>
        <v/>
      </c>
      <c r="O90" s="267" t="str">
        <f t="shared" si="5"/>
        <v/>
      </c>
      <c r="P90" s="259" t="str">
        <f t="shared" si="6"/>
        <v/>
      </c>
      <c r="Q90" s="280" t="str">
        <f t="shared" si="7"/>
        <v/>
      </c>
      <c r="R90" s="264" t="str">
        <f t="shared" si="8"/>
        <v/>
      </c>
      <c r="S90" s="262" t="str">
        <f t="shared" si="9"/>
        <v/>
      </c>
      <c r="T90" s="119"/>
    </row>
    <row r="91" spans="1:20" ht="20.100000000000001" customHeight="1" x14ac:dyDescent="0.25">
      <c r="A91" s="162">
        <v>85</v>
      </c>
      <c r="B91" s="158" t="str">
        <f>IF(Forfaitaires!B90="","",Forfaitaires!B90)</f>
        <v/>
      </c>
      <c r="C91" s="158" t="str">
        <f>IF(Forfaitaires!C90="","",Forfaitaires!C90)</f>
        <v/>
      </c>
      <c r="D91" s="158" t="str">
        <f>IF(Forfaitaires!D90="","",Forfaitaires!D90)</f>
        <v/>
      </c>
      <c r="E91" s="158" t="str">
        <f>IF(Forfaitaires!E90="","",Forfaitaires!E90)</f>
        <v/>
      </c>
      <c r="F91" s="158" t="str">
        <f>IF(Forfaitaires!F90="","",Forfaitaires!F90)</f>
        <v/>
      </c>
      <c r="G91" s="158" t="str">
        <f>IF(Forfaitaires!G90="","",Forfaitaires!G90)</f>
        <v/>
      </c>
      <c r="H91" s="158" t="str">
        <f>IF(Forfaitaires!H90="","",Forfaitaires!H90)</f>
        <v/>
      </c>
      <c r="I91" s="158" t="str">
        <f>IF($G91="","",IF($C91=Listes!$B$32,IF('Instruction Forfaitaires'!$E91&lt;Listes!$B$53,('Instruction Forfaitaires'!$E91*(VLOOKUP('Instruction Forfaitaires'!$D91,Listes!$A$54:$E$60,2,FALSE))),IF('Instruction Forfaitaires'!$E91&gt;Listes!$E$53,('Instruction Forfaitaires'!$E91*(VLOOKUP('Instruction Forfaitaires'!$D91,Listes!$A$54:$E$60,5,FALSE))),('Instruction Forfaitaires'!$E91*(VLOOKUP('Instruction Forfaitaires'!$D91,Listes!$A$54:$E$60,3,FALSE))+(VLOOKUP('Instruction Forfaitaires'!$D91,Listes!$A$54:$E$60,4,FALSE)))))))</f>
        <v/>
      </c>
      <c r="J91" s="158" t="str">
        <f>IF($G91="","",IF($C91=Listes!$B$31,IF('Instruction Forfaitaires'!$E91&lt;Listes!$B$42,('Instruction Forfaitaires'!$E91*(VLOOKUP('Instruction Forfaitaires'!$D91,Listes!$A$43:$E$49,2,FALSE))),IF('Instruction Forfaitaires'!$E91&gt;Listes!$D$42,('Instruction Forfaitaires'!$E91*(VLOOKUP('Instruction Forfaitaires'!$D91,Listes!$A$43:$E$49,5,FALSE))),('Instruction Forfaitaires'!$E91*(VLOOKUP('Instruction Forfaitaires'!$D91,Listes!$A$43:$E$49,3,FALSE))+(VLOOKUP('Instruction Forfaitaires'!$D91,Listes!$A$43:$E$49,4,FALSE)))))))</f>
        <v/>
      </c>
      <c r="K91" s="238" t="str">
        <f>IF($G91="","",IF($C91=Listes!$B$34,Listes!$I$31,IF($C91=Listes!$B$35,(VLOOKUP('Instruction Forfaitaires'!$F91,Listes!$E$31:$F$36,2,FALSE)),IF($C91=Listes!$B$33,IF('Instruction Forfaitaires'!$E91&lt;Listes!$A$64,'Instruction Forfaitaires'!$E91*Listes!$A$65,IF('Instruction Forfaitaires'!$E91&gt;Listes!$D$64,'Instruction Forfaitaires'!$E91*Listes!$D$65,(('Instruction Forfaitaires'!$E91*Listes!$B$65)+Listes!$C$65)))))))</f>
        <v/>
      </c>
      <c r="L91" s="268" t="str">
        <f>IF(Forfaitaires!I90="","",Forfaitaires!I90)</f>
        <v/>
      </c>
      <c r="M91" s="268" t="str">
        <f>IF(Forfaitaires!J90="","",Forfaitaires!J90)</f>
        <v/>
      </c>
      <c r="N91" s="177" t="str">
        <f>IF(Forfaitaires!N90="","",Forfaitaires!N90)</f>
        <v/>
      </c>
      <c r="O91" s="267" t="str">
        <f t="shared" si="5"/>
        <v/>
      </c>
      <c r="P91" s="259" t="str">
        <f t="shared" si="6"/>
        <v/>
      </c>
      <c r="Q91" s="280" t="str">
        <f t="shared" si="7"/>
        <v/>
      </c>
      <c r="R91" s="264" t="str">
        <f t="shared" si="8"/>
        <v/>
      </c>
      <c r="S91" s="262" t="str">
        <f t="shared" si="9"/>
        <v/>
      </c>
      <c r="T91" s="119"/>
    </row>
    <row r="92" spans="1:20" ht="20.100000000000001" customHeight="1" x14ac:dyDescent="0.25">
      <c r="A92" s="162">
        <v>86</v>
      </c>
      <c r="B92" s="158" t="str">
        <f>IF(Forfaitaires!B91="","",Forfaitaires!B91)</f>
        <v/>
      </c>
      <c r="C92" s="158" t="str">
        <f>IF(Forfaitaires!C91="","",Forfaitaires!C91)</f>
        <v/>
      </c>
      <c r="D92" s="158" t="str">
        <f>IF(Forfaitaires!D91="","",Forfaitaires!D91)</f>
        <v/>
      </c>
      <c r="E92" s="158" t="str">
        <f>IF(Forfaitaires!E91="","",Forfaitaires!E91)</f>
        <v/>
      </c>
      <c r="F92" s="158" t="str">
        <f>IF(Forfaitaires!F91="","",Forfaitaires!F91)</f>
        <v/>
      </c>
      <c r="G92" s="158" t="str">
        <f>IF(Forfaitaires!G91="","",Forfaitaires!G91)</f>
        <v/>
      </c>
      <c r="H92" s="158" t="str">
        <f>IF(Forfaitaires!H91="","",Forfaitaires!H91)</f>
        <v/>
      </c>
      <c r="I92" s="158" t="str">
        <f>IF($G92="","",IF($C92=Listes!$B$32,IF('Instruction Forfaitaires'!$E92&lt;Listes!$B$53,('Instruction Forfaitaires'!$E92*(VLOOKUP('Instruction Forfaitaires'!$D92,Listes!$A$54:$E$60,2,FALSE))),IF('Instruction Forfaitaires'!$E92&gt;Listes!$E$53,('Instruction Forfaitaires'!$E92*(VLOOKUP('Instruction Forfaitaires'!$D92,Listes!$A$54:$E$60,5,FALSE))),('Instruction Forfaitaires'!$E92*(VLOOKUP('Instruction Forfaitaires'!$D92,Listes!$A$54:$E$60,3,FALSE))+(VLOOKUP('Instruction Forfaitaires'!$D92,Listes!$A$54:$E$60,4,FALSE)))))))</f>
        <v/>
      </c>
      <c r="J92" s="158" t="str">
        <f>IF($G92="","",IF($C92=Listes!$B$31,IF('Instruction Forfaitaires'!$E92&lt;Listes!$B$42,('Instruction Forfaitaires'!$E92*(VLOOKUP('Instruction Forfaitaires'!$D92,Listes!$A$43:$E$49,2,FALSE))),IF('Instruction Forfaitaires'!$E92&gt;Listes!$D$42,('Instruction Forfaitaires'!$E92*(VLOOKUP('Instruction Forfaitaires'!$D92,Listes!$A$43:$E$49,5,FALSE))),('Instruction Forfaitaires'!$E92*(VLOOKUP('Instruction Forfaitaires'!$D92,Listes!$A$43:$E$49,3,FALSE))+(VLOOKUP('Instruction Forfaitaires'!$D92,Listes!$A$43:$E$49,4,FALSE)))))))</f>
        <v/>
      </c>
      <c r="K92" s="238" t="str">
        <f>IF($G92="","",IF($C92=Listes!$B$34,Listes!$I$31,IF($C92=Listes!$B$35,(VLOOKUP('Instruction Forfaitaires'!$F92,Listes!$E$31:$F$36,2,FALSE)),IF($C92=Listes!$B$33,IF('Instruction Forfaitaires'!$E92&lt;Listes!$A$64,'Instruction Forfaitaires'!$E92*Listes!$A$65,IF('Instruction Forfaitaires'!$E92&gt;Listes!$D$64,'Instruction Forfaitaires'!$E92*Listes!$D$65,(('Instruction Forfaitaires'!$E92*Listes!$B$65)+Listes!$C$65)))))))</f>
        <v/>
      </c>
      <c r="L92" s="268" t="str">
        <f>IF(Forfaitaires!I91="","",Forfaitaires!I91)</f>
        <v/>
      </c>
      <c r="M92" s="268" t="str">
        <f>IF(Forfaitaires!J91="","",Forfaitaires!J91)</f>
        <v/>
      </c>
      <c r="N92" s="177" t="str">
        <f>IF(Forfaitaires!N91="","",Forfaitaires!N91)</f>
        <v/>
      </c>
      <c r="O92" s="267" t="str">
        <f t="shared" si="5"/>
        <v/>
      </c>
      <c r="P92" s="259" t="str">
        <f t="shared" si="6"/>
        <v/>
      </c>
      <c r="Q92" s="280" t="str">
        <f t="shared" si="7"/>
        <v/>
      </c>
      <c r="R92" s="264" t="str">
        <f t="shared" si="8"/>
        <v/>
      </c>
      <c r="S92" s="262" t="str">
        <f t="shared" si="9"/>
        <v/>
      </c>
      <c r="T92" s="119"/>
    </row>
    <row r="93" spans="1:20" ht="20.100000000000001" customHeight="1" x14ac:dyDescent="0.25">
      <c r="A93" s="162">
        <v>87</v>
      </c>
      <c r="B93" s="158" t="str">
        <f>IF(Forfaitaires!B92="","",Forfaitaires!B92)</f>
        <v/>
      </c>
      <c r="C93" s="158" t="str">
        <f>IF(Forfaitaires!C92="","",Forfaitaires!C92)</f>
        <v/>
      </c>
      <c r="D93" s="158" t="str">
        <f>IF(Forfaitaires!D92="","",Forfaitaires!D92)</f>
        <v/>
      </c>
      <c r="E93" s="158" t="str">
        <f>IF(Forfaitaires!E92="","",Forfaitaires!E92)</f>
        <v/>
      </c>
      <c r="F93" s="158" t="str">
        <f>IF(Forfaitaires!F92="","",Forfaitaires!F92)</f>
        <v/>
      </c>
      <c r="G93" s="158" t="str">
        <f>IF(Forfaitaires!G92="","",Forfaitaires!G92)</f>
        <v/>
      </c>
      <c r="H93" s="158" t="str">
        <f>IF(Forfaitaires!H92="","",Forfaitaires!H92)</f>
        <v/>
      </c>
      <c r="I93" s="158" t="str">
        <f>IF($G93="","",IF($C93=Listes!$B$32,IF('Instruction Forfaitaires'!$E93&lt;Listes!$B$53,('Instruction Forfaitaires'!$E93*(VLOOKUP('Instruction Forfaitaires'!$D93,Listes!$A$54:$E$60,2,FALSE))),IF('Instruction Forfaitaires'!$E93&gt;Listes!$E$53,('Instruction Forfaitaires'!$E93*(VLOOKUP('Instruction Forfaitaires'!$D93,Listes!$A$54:$E$60,5,FALSE))),('Instruction Forfaitaires'!$E93*(VLOOKUP('Instruction Forfaitaires'!$D93,Listes!$A$54:$E$60,3,FALSE))+(VLOOKUP('Instruction Forfaitaires'!$D93,Listes!$A$54:$E$60,4,FALSE)))))))</f>
        <v/>
      </c>
      <c r="J93" s="158" t="str">
        <f>IF($G93="","",IF($C93=Listes!$B$31,IF('Instruction Forfaitaires'!$E93&lt;Listes!$B$42,('Instruction Forfaitaires'!$E93*(VLOOKUP('Instruction Forfaitaires'!$D93,Listes!$A$43:$E$49,2,FALSE))),IF('Instruction Forfaitaires'!$E93&gt;Listes!$D$42,('Instruction Forfaitaires'!$E93*(VLOOKUP('Instruction Forfaitaires'!$D93,Listes!$A$43:$E$49,5,FALSE))),('Instruction Forfaitaires'!$E93*(VLOOKUP('Instruction Forfaitaires'!$D93,Listes!$A$43:$E$49,3,FALSE))+(VLOOKUP('Instruction Forfaitaires'!$D93,Listes!$A$43:$E$49,4,FALSE)))))))</f>
        <v/>
      </c>
      <c r="K93" s="238" t="str">
        <f>IF($G93="","",IF($C93=Listes!$B$34,Listes!$I$31,IF($C93=Listes!$B$35,(VLOOKUP('Instruction Forfaitaires'!$F93,Listes!$E$31:$F$36,2,FALSE)),IF($C93=Listes!$B$33,IF('Instruction Forfaitaires'!$E93&lt;Listes!$A$64,'Instruction Forfaitaires'!$E93*Listes!$A$65,IF('Instruction Forfaitaires'!$E93&gt;Listes!$D$64,'Instruction Forfaitaires'!$E93*Listes!$D$65,(('Instruction Forfaitaires'!$E93*Listes!$B$65)+Listes!$C$65)))))))</f>
        <v/>
      </c>
      <c r="L93" s="268" t="str">
        <f>IF(Forfaitaires!I92="","",Forfaitaires!I92)</f>
        <v/>
      </c>
      <c r="M93" s="268" t="str">
        <f>IF(Forfaitaires!J92="","",Forfaitaires!J92)</f>
        <v/>
      </c>
      <c r="N93" s="177" t="str">
        <f>IF(Forfaitaires!N92="","",Forfaitaires!N92)</f>
        <v/>
      </c>
      <c r="O93" s="267" t="str">
        <f t="shared" si="5"/>
        <v/>
      </c>
      <c r="P93" s="259" t="str">
        <f t="shared" si="6"/>
        <v/>
      </c>
      <c r="Q93" s="280" t="str">
        <f t="shared" si="7"/>
        <v/>
      </c>
      <c r="R93" s="264" t="str">
        <f t="shared" si="8"/>
        <v/>
      </c>
      <c r="S93" s="262" t="str">
        <f t="shared" si="9"/>
        <v/>
      </c>
      <c r="T93" s="119"/>
    </row>
    <row r="94" spans="1:20" ht="20.100000000000001" customHeight="1" x14ac:dyDescent="0.25">
      <c r="A94" s="162">
        <v>88</v>
      </c>
      <c r="B94" s="158" t="str">
        <f>IF(Forfaitaires!B93="","",Forfaitaires!B93)</f>
        <v/>
      </c>
      <c r="C94" s="158" t="str">
        <f>IF(Forfaitaires!C93="","",Forfaitaires!C93)</f>
        <v/>
      </c>
      <c r="D94" s="158" t="str">
        <f>IF(Forfaitaires!D93="","",Forfaitaires!D93)</f>
        <v/>
      </c>
      <c r="E94" s="158" t="str">
        <f>IF(Forfaitaires!E93="","",Forfaitaires!E93)</f>
        <v/>
      </c>
      <c r="F94" s="158" t="str">
        <f>IF(Forfaitaires!F93="","",Forfaitaires!F93)</f>
        <v/>
      </c>
      <c r="G94" s="158" t="str">
        <f>IF(Forfaitaires!G93="","",Forfaitaires!G93)</f>
        <v/>
      </c>
      <c r="H94" s="158" t="str">
        <f>IF(Forfaitaires!H93="","",Forfaitaires!H93)</f>
        <v/>
      </c>
      <c r="I94" s="158" t="str">
        <f>IF($G94="","",IF($C94=Listes!$B$32,IF('Instruction Forfaitaires'!$E94&lt;Listes!$B$53,('Instruction Forfaitaires'!$E94*(VLOOKUP('Instruction Forfaitaires'!$D94,Listes!$A$54:$E$60,2,FALSE))),IF('Instruction Forfaitaires'!$E94&gt;Listes!$E$53,('Instruction Forfaitaires'!$E94*(VLOOKUP('Instruction Forfaitaires'!$D94,Listes!$A$54:$E$60,5,FALSE))),('Instruction Forfaitaires'!$E94*(VLOOKUP('Instruction Forfaitaires'!$D94,Listes!$A$54:$E$60,3,FALSE))+(VLOOKUP('Instruction Forfaitaires'!$D94,Listes!$A$54:$E$60,4,FALSE)))))))</f>
        <v/>
      </c>
      <c r="J94" s="158" t="str">
        <f>IF($G94="","",IF($C94=Listes!$B$31,IF('Instruction Forfaitaires'!$E94&lt;Listes!$B$42,('Instruction Forfaitaires'!$E94*(VLOOKUP('Instruction Forfaitaires'!$D94,Listes!$A$43:$E$49,2,FALSE))),IF('Instruction Forfaitaires'!$E94&gt;Listes!$D$42,('Instruction Forfaitaires'!$E94*(VLOOKUP('Instruction Forfaitaires'!$D94,Listes!$A$43:$E$49,5,FALSE))),('Instruction Forfaitaires'!$E94*(VLOOKUP('Instruction Forfaitaires'!$D94,Listes!$A$43:$E$49,3,FALSE))+(VLOOKUP('Instruction Forfaitaires'!$D94,Listes!$A$43:$E$49,4,FALSE)))))))</f>
        <v/>
      </c>
      <c r="K94" s="238" t="str">
        <f>IF($G94="","",IF($C94=Listes!$B$34,Listes!$I$31,IF($C94=Listes!$B$35,(VLOOKUP('Instruction Forfaitaires'!$F94,Listes!$E$31:$F$36,2,FALSE)),IF($C94=Listes!$B$33,IF('Instruction Forfaitaires'!$E94&lt;Listes!$A$64,'Instruction Forfaitaires'!$E94*Listes!$A$65,IF('Instruction Forfaitaires'!$E94&gt;Listes!$D$64,'Instruction Forfaitaires'!$E94*Listes!$D$65,(('Instruction Forfaitaires'!$E94*Listes!$B$65)+Listes!$C$65)))))))</f>
        <v/>
      </c>
      <c r="L94" s="268" t="str">
        <f>IF(Forfaitaires!I93="","",Forfaitaires!I93)</f>
        <v/>
      </c>
      <c r="M94" s="268" t="str">
        <f>IF(Forfaitaires!J93="","",Forfaitaires!J93)</f>
        <v/>
      </c>
      <c r="N94" s="177" t="str">
        <f>IF(Forfaitaires!N93="","",Forfaitaires!N93)</f>
        <v/>
      </c>
      <c r="O94" s="267" t="str">
        <f t="shared" si="5"/>
        <v/>
      </c>
      <c r="P94" s="259" t="str">
        <f t="shared" si="6"/>
        <v/>
      </c>
      <c r="Q94" s="280" t="str">
        <f t="shared" si="7"/>
        <v/>
      </c>
      <c r="R94" s="264" t="str">
        <f t="shared" si="8"/>
        <v/>
      </c>
      <c r="S94" s="262" t="str">
        <f t="shared" si="9"/>
        <v/>
      </c>
      <c r="T94" s="119"/>
    </row>
    <row r="95" spans="1:20" ht="20.100000000000001" customHeight="1" x14ac:dyDescent="0.25">
      <c r="A95" s="162">
        <v>89</v>
      </c>
      <c r="B95" s="158" t="str">
        <f>IF(Forfaitaires!B94="","",Forfaitaires!B94)</f>
        <v/>
      </c>
      <c r="C95" s="158" t="str">
        <f>IF(Forfaitaires!C94="","",Forfaitaires!C94)</f>
        <v/>
      </c>
      <c r="D95" s="158" t="str">
        <f>IF(Forfaitaires!D94="","",Forfaitaires!D94)</f>
        <v/>
      </c>
      <c r="E95" s="158" t="str">
        <f>IF(Forfaitaires!E94="","",Forfaitaires!E94)</f>
        <v/>
      </c>
      <c r="F95" s="158" t="str">
        <f>IF(Forfaitaires!F94="","",Forfaitaires!F94)</f>
        <v/>
      </c>
      <c r="G95" s="158" t="str">
        <f>IF(Forfaitaires!G94="","",Forfaitaires!G94)</f>
        <v/>
      </c>
      <c r="H95" s="158" t="str">
        <f>IF(Forfaitaires!H94="","",Forfaitaires!H94)</f>
        <v/>
      </c>
      <c r="I95" s="158" t="str">
        <f>IF($G95="","",IF($C95=Listes!$B$32,IF('Instruction Forfaitaires'!$E95&lt;Listes!$B$53,('Instruction Forfaitaires'!$E95*(VLOOKUP('Instruction Forfaitaires'!$D95,Listes!$A$54:$E$60,2,FALSE))),IF('Instruction Forfaitaires'!$E95&gt;Listes!$E$53,('Instruction Forfaitaires'!$E95*(VLOOKUP('Instruction Forfaitaires'!$D95,Listes!$A$54:$E$60,5,FALSE))),('Instruction Forfaitaires'!$E95*(VLOOKUP('Instruction Forfaitaires'!$D95,Listes!$A$54:$E$60,3,FALSE))+(VLOOKUP('Instruction Forfaitaires'!$D95,Listes!$A$54:$E$60,4,FALSE)))))))</f>
        <v/>
      </c>
      <c r="J95" s="158" t="str">
        <f>IF($G95="","",IF($C95=Listes!$B$31,IF('Instruction Forfaitaires'!$E95&lt;Listes!$B$42,('Instruction Forfaitaires'!$E95*(VLOOKUP('Instruction Forfaitaires'!$D95,Listes!$A$43:$E$49,2,FALSE))),IF('Instruction Forfaitaires'!$E95&gt;Listes!$D$42,('Instruction Forfaitaires'!$E95*(VLOOKUP('Instruction Forfaitaires'!$D95,Listes!$A$43:$E$49,5,FALSE))),('Instruction Forfaitaires'!$E95*(VLOOKUP('Instruction Forfaitaires'!$D95,Listes!$A$43:$E$49,3,FALSE))+(VLOOKUP('Instruction Forfaitaires'!$D95,Listes!$A$43:$E$49,4,FALSE)))))))</f>
        <v/>
      </c>
      <c r="K95" s="238" t="str">
        <f>IF($G95="","",IF($C95=Listes!$B$34,Listes!$I$31,IF($C95=Listes!$B$35,(VLOOKUP('Instruction Forfaitaires'!$F95,Listes!$E$31:$F$36,2,FALSE)),IF($C95=Listes!$B$33,IF('Instruction Forfaitaires'!$E95&lt;Listes!$A$64,'Instruction Forfaitaires'!$E95*Listes!$A$65,IF('Instruction Forfaitaires'!$E95&gt;Listes!$D$64,'Instruction Forfaitaires'!$E95*Listes!$D$65,(('Instruction Forfaitaires'!$E95*Listes!$B$65)+Listes!$C$65)))))))</f>
        <v/>
      </c>
      <c r="L95" s="268" t="str">
        <f>IF(Forfaitaires!I94="","",Forfaitaires!I94)</f>
        <v/>
      </c>
      <c r="M95" s="268" t="str">
        <f>IF(Forfaitaires!J94="","",Forfaitaires!J94)</f>
        <v/>
      </c>
      <c r="N95" s="177" t="str">
        <f>IF(Forfaitaires!N94="","",Forfaitaires!N94)</f>
        <v/>
      </c>
      <c r="O95" s="267" t="str">
        <f t="shared" si="5"/>
        <v/>
      </c>
      <c r="P95" s="259" t="str">
        <f t="shared" si="6"/>
        <v/>
      </c>
      <c r="Q95" s="280" t="str">
        <f t="shared" si="7"/>
        <v/>
      </c>
      <c r="R95" s="264" t="str">
        <f t="shared" si="8"/>
        <v/>
      </c>
      <c r="S95" s="262" t="str">
        <f t="shared" si="9"/>
        <v/>
      </c>
      <c r="T95" s="119"/>
    </row>
    <row r="96" spans="1:20" ht="20.100000000000001" customHeight="1" x14ac:dyDescent="0.25">
      <c r="A96" s="162">
        <v>90</v>
      </c>
      <c r="B96" s="158" t="str">
        <f>IF(Forfaitaires!B95="","",Forfaitaires!B95)</f>
        <v/>
      </c>
      <c r="C96" s="158" t="str">
        <f>IF(Forfaitaires!C95="","",Forfaitaires!C95)</f>
        <v/>
      </c>
      <c r="D96" s="158" t="str">
        <f>IF(Forfaitaires!D95="","",Forfaitaires!D95)</f>
        <v/>
      </c>
      <c r="E96" s="158" t="str">
        <f>IF(Forfaitaires!E95="","",Forfaitaires!E95)</f>
        <v/>
      </c>
      <c r="F96" s="158" t="str">
        <f>IF(Forfaitaires!F95="","",Forfaitaires!F95)</f>
        <v/>
      </c>
      <c r="G96" s="158" t="str">
        <f>IF(Forfaitaires!G95="","",Forfaitaires!G95)</f>
        <v/>
      </c>
      <c r="H96" s="158" t="str">
        <f>IF(Forfaitaires!H95="","",Forfaitaires!H95)</f>
        <v/>
      </c>
      <c r="I96" s="158" t="str">
        <f>IF($G96="","",IF($C96=Listes!$B$32,IF('Instruction Forfaitaires'!$E96&lt;Listes!$B$53,('Instruction Forfaitaires'!$E96*(VLOOKUP('Instruction Forfaitaires'!$D96,Listes!$A$54:$E$60,2,FALSE))),IF('Instruction Forfaitaires'!$E96&gt;Listes!$E$53,('Instruction Forfaitaires'!$E96*(VLOOKUP('Instruction Forfaitaires'!$D96,Listes!$A$54:$E$60,5,FALSE))),('Instruction Forfaitaires'!$E96*(VLOOKUP('Instruction Forfaitaires'!$D96,Listes!$A$54:$E$60,3,FALSE))+(VLOOKUP('Instruction Forfaitaires'!$D96,Listes!$A$54:$E$60,4,FALSE)))))))</f>
        <v/>
      </c>
      <c r="J96" s="158" t="str">
        <f>IF($G96="","",IF($C96=Listes!$B$31,IF('Instruction Forfaitaires'!$E96&lt;Listes!$B$42,('Instruction Forfaitaires'!$E96*(VLOOKUP('Instruction Forfaitaires'!$D96,Listes!$A$43:$E$49,2,FALSE))),IF('Instruction Forfaitaires'!$E96&gt;Listes!$D$42,('Instruction Forfaitaires'!$E96*(VLOOKUP('Instruction Forfaitaires'!$D96,Listes!$A$43:$E$49,5,FALSE))),('Instruction Forfaitaires'!$E96*(VLOOKUP('Instruction Forfaitaires'!$D96,Listes!$A$43:$E$49,3,FALSE))+(VLOOKUP('Instruction Forfaitaires'!$D96,Listes!$A$43:$E$49,4,FALSE)))))))</f>
        <v/>
      </c>
      <c r="K96" s="238" t="str">
        <f>IF($G96="","",IF($C96=Listes!$B$34,Listes!$I$31,IF($C96=Listes!$B$35,(VLOOKUP('Instruction Forfaitaires'!$F96,Listes!$E$31:$F$36,2,FALSE)),IF($C96=Listes!$B$33,IF('Instruction Forfaitaires'!$E96&lt;Listes!$A$64,'Instruction Forfaitaires'!$E96*Listes!$A$65,IF('Instruction Forfaitaires'!$E96&gt;Listes!$D$64,'Instruction Forfaitaires'!$E96*Listes!$D$65,(('Instruction Forfaitaires'!$E96*Listes!$B$65)+Listes!$C$65)))))))</f>
        <v/>
      </c>
      <c r="L96" s="268" t="str">
        <f>IF(Forfaitaires!I95="","",Forfaitaires!I95)</f>
        <v/>
      </c>
      <c r="M96" s="268" t="str">
        <f>IF(Forfaitaires!J95="","",Forfaitaires!J95)</f>
        <v/>
      </c>
      <c r="N96" s="177" t="str">
        <f>IF(Forfaitaires!N95="","",Forfaitaires!N95)</f>
        <v/>
      </c>
      <c r="O96" s="267" t="str">
        <f t="shared" si="5"/>
        <v/>
      </c>
      <c r="P96" s="259" t="str">
        <f t="shared" si="6"/>
        <v/>
      </c>
      <c r="Q96" s="280" t="str">
        <f t="shared" si="7"/>
        <v/>
      </c>
      <c r="R96" s="264" t="str">
        <f t="shared" si="8"/>
        <v/>
      </c>
      <c r="S96" s="262" t="str">
        <f t="shared" si="9"/>
        <v/>
      </c>
      <c r="T96" s="119"/>
    </row>
    <row r="97" spans="1:20" ht="20.100000000000001" customHeight="1" x14ac:dyDescent="0.25">
      <c r="A97" s="162">
        <v>91</v>
      </c>
      <c r="B97" s="158" t="str">
        <f>IF(Forfaitaires!B96="","",Forfaitaires!B96)</f>
        <v/>
      </c>
      <c r="C97" s="158" t="str">
        <f>IF(Forfaitaires!C96="","",Forfaitaires!C96)</f>
        <v/>
      </c>
      <c r="D97" s="158" t="str">
        <f>IF(Forfaitaires!D96="","",Forfaitaires!D96)</f>
        <v/>
      </c>
      <c r="E97" s="158" t="str">
        <f>IF(Forfaitaires!E96="","",Forfaitaires!E96)</f>
        <v/>
      </c>
      <c r="F97" s="158" t="str">
        <f>IF(Forfaitaires!F96="","",Forfaitaires!F96)</f>
        <v/>
      </c>
      <c r="G97" s="158" t="str">
        <f>IF(Forfaitaires!G96="","",Forfaitaires!G96)</f>
        <v/>
      </c>
      <c r="H97" s="158" t="str">
        <f>IF(Forfaitaires!H96="","",Forfaitaires!H96)</f>
        <v/>
      </c>
      <c r="I97" s="158" t="str">
        <f>IF($G97="","",IF($C97=Listes!$B$32,IF('Instruction Forfaitaires'!$E97&lt;Listes!$B$53,('Instruction Forfaitaires'!$E97*(VLOOKUP('Instruction Forfaitaires'!$D97,Listes!$A$54:$E$60,2,FALSE))),IF('Instruction Forfaitaires'!$E97&gt;Listes!$E$53,('Instruction Forfaitaires'!$E97*(VLOOKUP('Instruction Forfaitaires'!$D97,Listes!$A$54:$E$60,5,FALSE))),('Instruction Forfaitaires'!$E97*(VLOOKUP('Instruction Forfaitaires'!$D97,Listes!$A$54:$E$60,3,FALSE))+(VLOOKUP('Instruction Forfaitaires'!$D97,Listes!$A$54:$E$60,4,FALSE)))))))</f>
        <v/>
      </c>
      <c r="J97" s="158" t="str">
        <f>IF($G97="","",IF($C97=Listes!$B$31,IF('Instruction Forfaitaires'!$E97&lt;Listes!$B$42,('Instruction Forfaitaires'!$E97*(VLOOKUP('Instruction Forfaitaires'!$D97,Listes!$A$43:$E$49,2,FALSE))),IF('Instruction Forfaitaires'!$E97&gt;Listes!$D$42,('Instruction Forfaitaires'!$E97*(VLOOKUP('Instruction Forfaitaires'!$D97,Listes!$A$43:$E$49,5,FALSE))),('Instruction Forfaitaires'!$E97*(VLOOKUP('Instruction Forfaitaires'!$D97,Listes!$A$43:$E$49,3,FALSE))+(VLOOKUP('Instruction Forfaitaires'!$D97,Listes!$A$43:$E$49,4,FALSE)))))))</f>
        <v/>
      </c>
      <c r="K97" s="238" t="str">
        <f>IF($G97="","",IF($C97=Listes!$B$34,Listes!$I$31,IF($C97=Listes!$B$35,(VLOOKUP('Instruction Forfaitaires'!$F97,Listes!$E$31:$F$36,2,FALSE)),IF($C97=Listes!$B$33,IF('Instruction Forfaitaires'!$E97&lt;Listes!$A$64,'Instruction Forfaitaires'!$E97*Listes!$A$65,IF('Instruction Forfaitaires'!$E97&gt;Listes!$D$64,'Instruction Forfaitaires'!$E97*Listes!$D$65,(('Instruction Forfaitaires'!$E97*Listes!$B$65)+Listes!$C$65)))))))</f>
        <v/>
      </c>
      <c r="L97" s="268" t="str">
        <f>IF(Forfaitaires!I96="","",Forfaitaires!I96)</f>
        <v/>
      </c>
      <c r="M97" s="268" t="str">
        <f>IF(Forfaitaires!J96="","",Forfaitaires!J96)</f>
        <v/>
      </c>
      <c r="N97" s="177" t="str">
        <f>IF(Forfaitaires!N96="","",Forfaitaires!N96)</f>
        <v/>
      </c>
      <c r="O97" s="267" t="str">
        <f t="shared" si="5"/>
        <v/>
      </c>
      <c r="P97" s="259" t="str">
        <f t="shared" si="6"/>
        <v/>
      </c>
      <c r="Q97" s="280" t="str">
        <f t="shared" si="7"/>
        <v/>
      </c>
      <c r="R97" s="264" t="str">
        <f t="shared" si="8"/>
        <v/>
      </c>
      <c r="S97" s="262" t="str">
        <f t="shared" si="9"/>
        <v/>
      </c>
      <c r="T97" s="119"/>
    </row>
    <row r="98" spans="1:20" ht="20.100000000000001" customHeight="1" x14ac:dyDescent="0.25">
      <c r="A98" s="162">
        <v>92</v>
      </c>
      <c r="B98" s="158" t="str">
        <f>IF(Forfaitaires!B97="","",Forfaitaires!B97)</f>
        <v/>
      </c>
      <c r="C98" s="158" t="str">
        <f>IF(Forfaitaires!C97="","",Forfaitaires!C97)</f>
        <v/>
      </c>
      <c r="D98" s="158" t="str">
        <f>IF(Forfaitaires!D97="","",Forfaitaires!D97)</f>
        <v/>
      </c>
      <c r="E98" s="158" t="str">
        <f>IF(Forfaitaires!E97="","",Forfaitaires!E97)</f>
        <v/>
      </c>
      <c r="F98" s="158" t="str">
        <f>IF(Forfaitaires!F97="","",Forfaitaires!F97)</f>
        <v/>
      </c>
      <c r="G98" s="158" t="str">
        <f>IF(Forfaitaires!G97="","",Forfaitaires!G97)</f>
        <v/>
      </c>
      <c r="H98" s="158" t="str">
        <f>IF(Forfaitaires!H97="","",Forfaitaires!H97)</f>
        <v/>
      </c>
      <c r="I98" s="158" t="str">
        <f>IF($G98="","",IF($C98=Listes!$B$32,IF('Instruction Forfaitaires'!$E98&lt;Listes!$B$53,('Instruction Forfaitaires'!$E98*(VLOOKUP('Instruction Forfaitaires'!$D98,Listes!$A$54:$E$60,2,FALSE))),IF('Instruction Forfaitaires'!$E98&gt;Listes!$E$53,('Instruction Forfaitaires'!$E98*(VLOOKUP('Instruction Forfaitaires'!$D98,Listes!$A$54:$E$60,5,FALSE))),('Instruction Forfaitaires'!$E98*(VLOOKUP('Instruction Forfaitaires'!$D98,Listes!$A$54:$E$60,3,FALSE))+(VLOOKUP('Instruction Forfaitaires'!$D98,Listes!$A$54:$E$60,4,FALSE)))))))</f>
        <v/>
      </c>
      <c r="J98" s="158" t="str">
        <f>IF($G98="","",IF($C98=Listes!$B$31,IF('Instruction Forfaitaires'!$E98&lt;Listes!$B$42,('Instruction Forfaitaires'!$E98*(VLOOKUP('Instruction Forfaitaires'!$D98,Listes!$A$43:$E$49,2,FALSE))),IF('Instruction Forfaitaires'!$E98&gt;Listes!$D$42,('Instruction Forfaitaires'!$E98*(VLOOKUP('Instruction Forfaitaires'!$D98,Listes!$A$43:$E$49,5,FALSE))),('Instruction Forfaitaires'!$E98*(VLOOKUP('Instruction Forfaitaires'!$D98,Listes!$A$43:$E$49,3,FALSE))+(VLOOKUP('Instruction Forfaitaires'!$D98,Listes!$A$43:$E$49,4,FALSE)))))))</f>
        <v/>
      </c>
      <c r="K98" s="238" t="str">
        <f>IF($G98="","",IF($C98=Listes!$B$34,Listes!$I$31,IF($C98=Listes!$B$35,(VLOOKUP('Instruction Forfaitaires'!$F98,Listes!$E$31:$F$36,2,FALSE)),IF($C98=Listes!$B$33,IF('Instruction Forfaitaires'!$E98&lt;Listes!$A$64,'Instruction Forfaitaires'!$E98*Listes!$A$65,IF('Instruction Forfaitaires'!$E98&gt;Listes!$D$64,'Instruction Forfaitaires'!$E98*Listes!$D$65,(('Instruction Forfaitaires'!$E98*Listes!$B$65)+Listes!$C$65)))))))</f>
        <v/>
      </c>
      <c r="L98" s="268" t="str">
        <f>IF(Forfaitaires!I97="","",Forfaitaires!I97)</f>
        <v/>
      </c>
      <c r="M98" s="268" t="str">
        <f>IF(Forfaitaires!J97="","",Forfaitaires!J97)</f>
        <v/>
      </c>
      <c r="N98" s="177" t="str">
        <f>IF(Forfaitaires!N97="","",Forfaitaires!N97)</f>
        <v/>
      </c>
      <c r="O98" s="267" t="str">
        <f t="shared" si="5"/>
        <v/>
      </c>
      <c r="P98" s="259" t="str">
        <f t="shared" si="6"/>
        <v/>
      </c>
      <c r="Q98" s="280" t="str">
        <f t="shared" si="7"/>
        <v/>
      </c>
      <c r="R98" s="264" t="str">
        <f t="shared" si="8"/>
        <v/>
      </c>
      <c r="S98" s="262" t="str">
        <f t="shared" si="9"/>
        <v/>
      </c>
      <c r="T98" s="119"/>
    </row>
    <row r="99" spans="1:20" ht="20.100000000000001" customHeight="1" x14ac:dyDescent="0.25">
      <c r="A99" s="162">
        <v>93</v>
      </c>
      <c r="B99" s="158" t="str">
        <f>IF(Forfaitaires!B98="","",Forfaitaires!B98)</f>
        <v/>
      </c>
      <c r="C99" s="158" t="str">
        <f>IF(Forfaitaires!C98="","",Forfaitaires!C98)</f>
        <v/>
      </c>
      <c r="D99" s="158" t="str">
        <f>IF(Forfaitaires!D98="","",Forfaitaires!D98)</f>
        <v/>
      </c>
      <c r="E99" s="158" t="str">
        <f>IF(Forfaitaires!E98="","",Forfaitaires!E98)</f>
        <v/>
      </c>
      <c r="F99" s="158" t="str">
        <f>IF(Forfaitaires!F98="","",Forfaitaires!F98)</f>
        <v/>
      </c>
      <c r="G99" s="158" t="str">
        <f>IF(Forfaitaires!G98="","",Forfaitaires!G98)</f>
        <v/>
      </c>
      <c r="H99" s="158" t="str">
        <f>IF(Forfaitaires!H98="","",Forfaitaires!H98)</f>
        <v/>
      </c>
      <c r="I99" s="158" t="str">
        <f>IF($G99="","",IF($C99=Listes!$B$32,IF('Instruction Forfaitaires'!$E99&lt;Listes!$B$53,('Instruction Forfaitaires'!$E99*(VLOOKUP('Instruction Forfaitaires'!$D99,Listes!$A$54:$E$60,2,FALSE))),IF('Instruction Forfaitaires'!$E99&gt;Listes!$E$53,('Instruction Forfaitaires'!$E99*(VLOOKUP('Instruction Forfaitaires'!$D99,Listes!$A$54:$E$60,5,FALSE))),('Instruction Forfaitaires'!$E99*(VLOOKUP('Instruction Forfaitaires'!$D99,Listes!$A$54:$E$60,3,FALSE))+(VLOOKUP('Instruction Forfaitaires'!$D99,Listes!$A$54:$E$60,4,FALSE)))))))</f>
        <v/>
      </c>
      <c r="J99" s="158" t="str">
        <f>IF($G99="","",IF($C99=Listes!$B$31,IF('Instruction Forfaitaires'!$E99&lt;Listes!$B$42,('Instruction Forfaitaires'!$E99*(VLOOKUP('Instruction Forfaitaires'!$D99,Listes!$A$43:$E$49,2,FALSE))),IF('Instruction Forfaitaires'!$E99&gt;Listes!$D$42,('Instruction Forfaitaires'!$E99*(VLOOKUP('Instruction Forfaitaires'!$D99,Listes!$A$43:$E$49,5,FALSE))),('Instruction Forfaitaires'!$E99*(VLOOKUP('Instruction Forfaitaires'!$D99,Listes!$A$43:$E$49,3,FALSE))+(VLOOKUP('Instruction Forfaitaires'!$D99,Listes!$A$43:$E$49,4,FALSE)))))))</f>
        <v/>
      </c>
      <c r="K99" s="238" t="str">
        <f>IF($G99="","",IF($C99=Listes!$B$34,Listes!$I$31,IF($C99=Listes!$B$35,(VLOOKUP('Instruction Forfaitaires'!$F99,Listes!$E$31:$F$36,2,FALSE)),IF($C99=Listes!$B$33,IF('Instruction Forfaitaires'!$E99&lt;Listes!$A$64,'Instruction Forfaitaires'!$E99*Listes!$A$65,IF('Instruction Forfaitaires'!$E99&gt;Listes!$D$64,'Instruction Forfaitaires'!$E99*Listes!$D$65,(('Instruction Forfaitaires'!$E99*Listes!$B$65)+Listes!$C$65)))))))</f>
        <v/>
      </c>
      <c r="L99" s="268" t="str">
        <f>IF(Forfaitaires!I98="","",Forfaitaires!I98)</f>
        <v/>
      </c>
      <c r="M99" s="268" t="str">
        <f>IF(Forfaitaires!J98="","",Forfaitaires!J98)</f>
        <v/>
      </c>
      <c r="N99" s="177" t="str">
        <f>IF(Forfaitaires!N98="","",Forfaitaires!N98)</f>
        <v/>
      </c>
      <c r="O99" s="267" t="str">
        <f t="shared" si="5"/>
        <v/>
      </c>
      <c r="P99" s="259" t="str">
        <f t="shared" si="6"/>
        <v/>
      </c>
      <c r="Q99" s="280" t="str">
        <f t="shared" si="7"/>
        <v/>
      </c>
      <c r="R99" s="264" t="str">
        <f t="shared" si="8"/>
        <v/>
      </c>
      <c r="S99" s="262" t="str">
        <f t="shared" si="9"/>
        <v/>
      </c>
      <c r="T99" s="119"/>
    </row>
    <row r="100" spans="1:20" ht="20.100000000000001" customHeight="1" x14ac:dyDescent="0.25">
      <c r="A100" s="162">
        <v>94</v>
      </c>
      <c r="B100" s="158" t="str">
        <f>IF(Forfaitaires!B99="","",Forfaitaires!B99)</f>
        <v/>
      </c>
      <c r="C100" s="158" t="str">
        <f>IF(Forfaitaires!C99="","",Forfaitaires!C99)</f>
        <v/>
      </c>
      <c r="D100" s="158" t="str">
        <f>IF(Forfaitaires!D99="","",Forfaitaires!D99)</f>
        <v/>
      </c>
      <c r="E100" s="158" t="str">
        <f>IF(Forfaitaires!E99="","",Forfaitaires!E99)</f>
        <v/>
      </c>
      <c r="F100" s="158" t="str">
        <f>IF(Forfaitaires!F99="","",Forfaitaires!F99)</f>
        <v/>
      </c>
      <c r="G100" s="158" t="str">
        <f>IF(Forfaitaires!G99="","",Forfaitaires!G99)</f>
        <v/>
      </c>
      <c r="H100" s="158" t="str">
        <f>IF(Forfaitaires!H99="","",Forfaitaires!H99)</f>
        <v/>
      </c>
      <c r="I100" s="158" t="str">
        <f>IF($G100="","",IF($C100=Listes!$B$32,IF('Instruction Forfaitaires'!$E100&lt;Listes!$B$53,('Instruction Forfaitaires'!$E100*(VLOOKUP('Instruction Forfaitaires'!$D100,Listes!$A$54:$E$60,2,FALSE))),IF('Instruction Forfaitaires'!$E100&gt;Listes!$E$53,('Instruction Forfaitaires'!$E100*(VLOOKUP('Instruction Forfaitaires'!$D100,Listes!$A$54:$E$60,5,FALSE))),('Instruction Forfaitaires'!$E100*(VLOOKUP('Instruction Forfaitaires'!$D100,Listes!$A$54:$E$60,3,FALSE))+(VLOOKUP('Instruction Forfaitaires'!$D100,Listes!$A$54:$E$60,4,FALSE)))))))</f>
        <v/>
      </c>
      <c r="J100" s="158" t="str">
        <f>IF($G100="","",IF($C100=Listes!$B$31,IF('Instruction Forfaitaires'!$E100&lt;Listes!$B$42,('Instruction Forfaitaires'!$E100*(VLOOKUP('Instruction Forfaitaires'!$D100,Listes!$A$43:$E$49,2,FALSE))),IF('Instruction Forfaitaires'!$E100&gt;Listes!$D$42,('Instruction Forfaitaires'!$E100*(VLOOKUP('Instruction Forfaitaires'!$D100,Listes!$A$43:$E$49,5,FALSE))),('Instruction Forfaitaires'!$E100*(VLOOKUP('Instruction Forfaitaires'!$D100,Listes!$A$43:$E$49,3,FALSE))+(VLOOKUP('Instruction Forfaitaires'!$D100,Listes!$A$43:$E$49,4,FALSE)))))))</f>
        <v/>
      </c>
      <c r="K100" s="238" t="str">
        <f>IF($G100="","",IF($C100=Listes!$B$34,Listes!$I$31,IF($C100=Listes!$B$35,(VLOOKUP('Instruction Forfaitaires'!$F100,Listes!$E$31:$F$36,2,FALSE)),IF($C100=Listes!$B$33,IF('Instruction Forfaitaires'!$E100&lt;Listes!$A$64,'Instruction Forfaitaires'!$E100*Listes!$A$65,IF('Instruction Forfaitaires'!$E100&gt;Listes!$D$64,'Instruction Forfaitaires'!$E100*Listes!$D$65,(('Instruction Forfaitaires'!$E100*Listes!$B$65)+Listes!$C$65)))))))</f>
        <v/>
      </c>
      <c r="L100" s="268" t="str">
        <f>IF(Forfaitaires!I99="","",Forfaitaires!I99)</f>
        <v/>
      </c>
      <c r="M100" s="268" t="str">
        <f>IF(Forfaitaires!J99="","",Forfaitaires!J99)</f>
        <v/>
      </c>
      <c r="N100" s="177" t="str">
        <f>IF(Forfaitaires!N99="","",Forfaitaires!N99)</f>
        <v/>
      </c>
      <c r="O100" s="267" t="str">
        <f t="shared" si="5"/>
        <v/>
      </c>
      <c r="P100" s="259" t="str">
        <f t="shared" si="6"/>
        <v/>
      </c>
      <c r="Q100" s="280" t="str">
        <f t="shared" si="7"/>
        <v/>
      </c>
      <c r="R100" s="264" t="str">
        <f t="shared" si="8"/>
        <v/>
      </c>
      <c r="S100" s="262" t="str">
        <f t="shared" si="9"/>
        <v/>
      </c>
      <c r="T100" s="119"/>
    </row>
    <row r="101" spans="1:20" ht="20.100000000000001" customHeight="1" x14ac:dyDescent="0.25">
      <c r="A101" s="162">
        <v>95</v>
      </c>
      <c r="B101" s="158" t="str">
        <f>IF(Forfaitaires!B100="","",Forfaitaires!B100)</f>
        <v/>
      </c>
      <c r="C101" s="158" t="str">
        <f>IF(Forfaitaires!C100="","",Forfaitaires!C100)</f>
        <v/>
      </c>
      <c r="D101" s="158" t="str">
        <f>IF(Forfaitaires!D100="","",Forfaitaires!D100)</f>
        <v/>
      </c>
      <c r="E101" s="158" t="str">
        <f>IF(Forfaitaires!E100="","",Forfaitaires!E100)</f>
        <v/>
      </c>
      <c r="F101" s="158" t="str">
        <f>IF(Forfaitaires!F100="","",Forfaitaires!F100)</f>
        <v/>
      </c>
      <c r="G101" s="158" t="str">
        <f>IF(Forfaitaires!G100="","",Forfaitaires!G100)</f>
        <v/>
      </c>
      <c r="H101" s="158" t="str">
        <f>IF(Forfaitaires!H100="","",Forfaitaires!H100)</f>
        <v/>
      </c>
      <c r="I101" s="158" t="str">
        <f>IF($G101="","",IF($C101=Listes!$B$32,IF('Instruction Forfaitaires'!$E101&lt;Listes!$B$53,('Instruction Forfaitaires'!$E101*(VLOOKUP('Instruction Forfaitaires'!$D101,Listes!$A$54:$E$60,2,FALSE))),IF('Instruction Forfaitaires'!$E101&gt;Listes!$E$53,('Instruction Forfaitaires'!$E101*(VLOOKUP('Instruction Forfaitaires'!$D101,Listes!$A$54:$E$60,5,FALSE))),('Instruction Forfaitaires'!$E101*(VLOOKUP('Instruction Forfaitaires'!$D101,Listes!$A$54:$E$60,3,FALSE))+(VLOOKUP('Instruction Forfaitaires'!$D101,Listes!$A$54:$E$60,4,FALSE)))))))</f>
        <v/>
      </c>
      <c r="J101" s="158" t="str">
        <f>IF($G101="","",IF($C101=Listes!$B$31,IF('Instruction Forfaitaires'!$E101&lt;Listes!$B$42,('Instruction Forfaitaires'!$E101*(VLOOKUP('Instruction Forfaitaires'!$D101,Listes!$A$43:$E$49,2,FALSE))),IF('Instruction Forfaitaires'!$E101&gt;Listes!$D$42,('Instruction Forfaitaires'!$E101*(VLOOKUP('Instruction Forfaitaires'!$D101,Listes!$A$43:$E$49,5,FALSE))),('Instruction Forfaitaires'!$E101*(VLOOKUP('Instruction Forfaitaires'!$D101,Listes!$A$43:$E$49,3,FALSE))+(VLOOKUP('Instruction Forfaitaires'!$D101,Listes!$A$43:$E$49,4,FALSE)))))))</f>
        <v/>
      </c>
      <c r="K101" s="238" t="str">
        <f>IF($G101="","",IF($C101=Listes!$B$34,Listes!$I$31,IF($C101=Listes!$B$35,(VLOOKUP('Instruction Forfaitaires'!$F101,Listes!$E$31:$F$36,2,FALSE)),IF($C101=Listes!$B$33,IF('Instruction Forfaitaires'!$E101&lt;Listes!$A$64,'Instruction Forfaitaires'!$E101*Listes!$A$65,IF('Instruction Forfaitaires'!$E101&gt;Listes!$D$64,'Instruction Forfaitaires'!$E101*Listes!$D$65,(('Instruction Forfaitaires'!$E101*Listes!$B$65)+Listes!$C$65)))))))</f>
        <v/>
      </c>
      <c r="L101" s="268" t="str">
        <f>IF(Forfaitaires!I100="","",Forfaitaires!I100)</f>
        <v/>
      </c>
      <c r="M101" s="268" t="str">
        <f>IF(Forfaitaires!J100="","",Forfaitaires!J100)</f>
        <v/>
      </c>
      <c r="N101" s="177" t="str">
        <f>IF(Forfaitaires!N100="","",Forfaitaires!N100)</f>
        <v/>
      </c>
      <c r="O101" s="267" t="str">
        <f t="shared" si="5"/>
        <v/>
      </c>
      <c r="P101" s="259" t="str">
        <f t="shared" si="6"/>
        <v/>
      </c>
      <c r="Q101" s="280" t="str">
        <f t="shared" si="7"/>
        <v/>
      </c>
      <c r="R101" s="264" t="str">
        <f t="shared" si="8"/>
        <v/>
      </c>
      <c r="S101" s="262" t="str">
        <f t="shared" si="9"/>
        <v/>
      </c>
      <c r="T101" s="119"/>
    </row>
    <row r="102" spans="1:20" ht="20.100000000000001" customHeight="1" x14ac:dyDescent="0.25">
      <c r="A102" s="162">
        <v>96</v>
      </c>
      <c r="B102" s="158" t="str">
        <f>IF(Forfaitaires!B101="","",Forfaitaires!B101)</f>
        <v/>
      </c>
      <c r="C102" s="158" t="str">
        <f>IF(Forfaitaires!C101="","",Forfaitaires!C101)</f>
        <v/>
      </c>
      <c r="D102" s="158" t="str">
        <f>IF(Forfaitaires!D101="","",Forfaitaires!D101)</f>
        <v/>
      </c>
      <c r="E102" s="158" t="str">
        <f>IF(Forfaitaires!E101="","",Forfaitaires!E101)</f>
        <v/>
      </c>
      <c r="F102" s="158" t="str">
        <f>IF(Forfaitaires!F101="","",Forfaitaires!F101)</f>
        <v/>
      </c>
      <c r="G102" s="158" t="str">
        <f>IF(Forfaitaires!G101="","",Forfaitaires!G101)</f>
        <v/>
      </c>
      <c r="H102" s="158" t="str">
        <f>IF(Forfaitaires!H101="","",Forfaitaires!H101)</f>
        <v/>
      </c>
      <c r="I102" s="158" t="str">
        <f>IF($G102="","",IF($C102=Listes!$B$32,IF('Instruction Forfaitaires'!$E102&lt;Listes!$B$53,('Instruction Forfaitaires'!$E102*(VLOOKUP('Instruction Forfaitaires'!$D102,Listes!$A$54:$E$60,2,FALSE))),IF('Instruction Forfaitaires'!$E102&gt;Listes!$E$53,('Instruction Forfaitaires'!$E102*(VLOOKUP('Instruction Forfaitaires'!$D102,Listes!$A$54:$E$60,5,FALSE))),('Instruction Forfaitaires'!$E102*(VLOOKUP('Instruction Forfaitaires'!$D102,Listes!$A$54:$E$60,3,FALSE))+(VLOOKUP('Instruction Forfaitaires'!$D102,Listes!$A$54:$E$60,4,FALSE)))))))</f>
        <v/>
      </c>
      <c r="J102" s="158" t="str">
        <f>IF($G102="","",IF($C102=Listes!$B$31,IF('Instruction Forfaitaires'!$E102&lt;Listes!$B$42,('Instruction Forfaitaires'!$E102*(VLOOKUP('Instruction Forfaitaires'!$D102,Listes!$A$43:$E$49,2,FALSE))),IF('Instruction Forfaitaires'!$E102&gt;Listes!$D$42,('Instruction Forfaitaires'!$E102*(VLOOKUP('Instruction Forfaitaires'!$D102,Listes!$A$43:$E$49,5,FALSE))),('Instruction Forfaitaires'!$E102*(VLOOKUP('Instruction Forfaitaires'!$D102,Listes!$A$43:$E$49,3,FALSE))+(VLOOKUP('Instruction Forfaitaires'!$D102,Listes!$A$43:$E$49,4,FALSE)))))))</f>
        <v/>
      </c>
      <c r="K102" s="238" t="str">
        <f>IF($G102="","",IF($C102=Listes!$B$34,Listes!$I$31,IF($C102=Listes!$B$35,(VLOOKUP('Instruction Forfaitaires'!$F102,Listes!$E$31:$F$36,2,FALSE)),IF($C102=Listes!$B$33,IF('Instruction Forfaitaires'!$E102&lt;Listes!$A$64,'Instruction Forfaitaires'!$E102*Listes!$A$65,IF('Instruction Forfaitaires'!$E102&gt;Listes!$D$64,'Instruction Forfaitaires'!$E102*Listes!$D$65,(('Instruction Forfaitaires'!$E102*Listes!$B$65)+Listes!$C$65)))))))</f>
        <v/>
      </c>
      <c r="L102" s="268" t="str">
        <f>IF(Forfaitaires!I101="","",Forfaitaires!I101)</f>
        <v/>
      </c>
      <c r="M102" s="268" t="str">
        <f>IF(Forfaitaires!J101="","",Forfaitaires!J101)</f>
        <v/>
      </c>
      <c r="N102" s="177" t="str">
        <f>IF(Forfaitaires!N101="","",Forfaitaires!N101)</f>
        <v/>
      </c>
      <c r="O102" s="267" t="str">
        <f t="shared" si="5"/>
        <v/>
      </c>
      <c r="P102" s="259" t="str">
        <f t="shared" si="6"/>
        <v/>
      </c>
      <c r="Q102" s="280" t="str">
        <f t="shared" si="7"/>
        <v/>
      </c>
      <c r="R102" s="264" t="str">
        <f t="shared" si="8"/>
        <v/>
      </c>
      <c r="S102" s="262" t="str">
        <f t="shared" si="9"/>
        <v/>
      </c>
      <c r="T102" s="119"/>
    </row>
    <row r="103" spans="1:20" ht="20.100000000000001" customHeight="1" x14ac:dyDescent="0.25">
      <c r="A103" s="162">
        <v>97</v>
      </c>
      <c r="B103" s="158" t="str">
        <f>IF(Forfaitaires!B102="","",Forfaitaires!B102)</f>
        <v/>
      </c>
      <c r="C103" s="158" t="str">
        <f>IF(Forfaitaires!C102="","",Forfaitaires!C102)</f>
        <v/>
      </c>
      <c r="D103" s="158" t="str">
        <f>IF(Forfaitaires!D102="","",Forfaitaires!D102)</f>
        <v/>
      </c>
      <c r="E103" s="158" t="str">
        <f>IF(Forfaitaires!E102="","",Forfaitaires!E102)</f>
        <v/>
      </c>
      <c r="F103" s="158" t="str">
        <f>IF(Forfaitaires!F102="","",Forfaitaires!F102)</f>
        <v/>
      </c>
      <c r="G103" s="158" t="str">
        <f>IF(Forfaitaires!G102="","",Forfaitaires!G102)</f>
        <v/>
      </c>
      <c r="H103" s="158" t="str">
        <f>IF(Forfaitaires!H102="","",Forfaitaires!H102)</f>
        <v/>
      </c>
      <c r="I103" s="158" t="str">
        <f>IF($G103="","",IF($C103=Listes!$B$32,IF('Instruction Forfaitaires'!$E103&lt;Listes!$B$53,('Instruction Forfaitaires'!$E103*(VLOOKUP('Instruction Forfaitaires'!$D103,Listes!$A$54:$E$60,2,FALSE))),IF('Instruction Forfaitaires'!$E103&gt;Listes!$E$53,('Instruction Forfaitaires'!$E103*(VLOOKUP('Instruction Forfaitaires'!$D103,Listes!$A$54:$E$60,5,FALSE))),('Instruction Forfaitaires'!$E103*(VLOOKUP('Instruction Forfaitaires'!$D103,Listes!$A$54:$E$60,3,FALSE))+(VLOOKUP('Instruction Forfaitaires'!$D103,Listes!$A$54:$E$60,4,FALSE)))))))</f>
        <v/>
      </c>
      <c r="J103" s="158" t="str">
        <f>IF($G103="","",IF($C103=Listes!$B$31,IF('Instruction Forfaitaires'!$E103&lt;Listes!$B$42,('Instruction Forfaitaires'!$E103*(VLOOKUP('Instruction Forfaitaires'!$D103,Listes!$A$43:$E$49,2,FALSE))),IF('Instruction Forfaitaires'!$E103&gt;Listes!$D$42,('Instruction Forfaitaires'!$E103*(VLOOKUP('Instruction Forfaitaires'!$D103,Listes!$A$43:$E$49,5,FALSE))),('Instruction Forfaitaires'!$E103*(VLOOKUP('Instruction Forfaitaires'!$D103,Listes!$A$43:$E$49,3,FALSE))+(VLOOKUP('Instruction Forfaitaires'!$D103,Listes!$A$43:$E$49,4,FALSE)))))))</f>
        <v/>
      </c>
      <c r="K103" s="238" t="str">
        <f>IF($G103="","",IF($C103=Listes!$B$34,Listes!$I$31,IF($C103=Listes!$B$35,(VLOOKUP('Instruction Forfaitaires'!$F103,Listes!$E$31:$F$36,2,FALSE)),IF($C103=Listes!$B$33,IF('Instruction Forfaitaires'!$E103&lt;Listes!$A$64,'Instruction Forfaitaires'!$E103*Listes!$A$65,IF('Instruction Forfaitaires'!$E103&gt;Listes!$D$64,'Instruction Forfaitaires'!$E103*Listes!$D$65,(('Instruction Forfaitaires'!$E103*Listes!$B$65)+Listes!$C$65)))))))</f>
        <v/>
      </c>
      <c r="L103" s="268" t="str">
        <f>IF(Forfaitaires!I102="","",Forfaitaires!I102)</f>
        <v/>
      </c>
      <c r="M103" s="268" t="str">
        <f>IF(Forfaitaires!J102="","",Forfaitaires!J102)</f>
        <v/>
      </c>
      <c r="N103" s="177" t="str">
        <f>IF(Forfaitaires!N102="","",Forfaitaires!N102)</f>
        <v/>
      </c>
      <c r="O103" s="267" t="str">
        <f t="shared" si="5"/>
        <v/>
      </c>
      <c r="P103" s="259" t="str">
        <f t="shared" si="6"/>
        <v/>
      </c>
      <c r="Q103" s="280" t="str">
        <f t="shared" si="7"/>
        <v/>
      </c>
      <c r="R103" s="264" t="str">
        <f t="shared" si="8"/>
        <v/>
      </c>
      <c r="S103" s="262" t="str">
        <f t="shared" si="9"/>
        <v/>
      </c>
      <c r="T103" s="119"/>
    </row>
    <row r="104" spans="1:20" ht="20.100000000000001" customHeight="1" x14ac:dyDescent="0.25">
      <c r="A104" s="162">
        <v>98</v>
      </c>
      <c r="B104" s="158" t="str">
        <f>IF(Forfaitaires!B103="","",Forfaitaires!B103)</f>
        <v/>
      </c>
      <c r="C104" s="158" t="str">
        <f>IF(Forfaitaires!C103="","",Forfaitaires!C103)</f>
        <v/>
      </c>
      <c r="D104" s="158" t="str">
        <f>IF(Forfaitaires!D103="","",Forfaitaires!D103)</f>
        <v/>
      </c>
      <c r="E104" s="158" t="str">
        <f>IF(Forfaitaires!E103="","",Forfaitaires!E103)</f>
        <v/>
      </c>
      <c r="F104" s="158" t="str">
        <f>IF(Forfaitaires!F103="","",Forfaitaires!F103)</f>
        <v/>
      </c>
      <c r="G104" s="158" t="str">
        <f>IF(Forfaitaires!G103="","",Forfaitaires!G103)</f>
        <v/>
      </c>
      <c r="H104" s="158" t="str">
        <f>IF(Forfaitaires!H103="","",Forfaitaires!H103)</f>
        <v/>
      </c>
      <c r="I104" s="158" t="str">
        <f>IF($G104="","",IF($C104=Listes!$B$32,IF('Instruction Forfaitaires'!$E104&lt;Listes!$B$53,('Instruction Forfaitaires'!$E104*(VLOOKUP('Instruction Forfaitaires'!$D104,Listes!$A$54:$E$60,2,FALSE))),IF('Instruction Forfaitaires'!$E104&gt;Listes!$E$53,('Instruction Forfaitaires'!$E104*(VLOOKUP('Instruction Forfaitaires'!$D104,Listes!$A$54:$E$60,5,FALSE))),('Instruction Forfaitaires'!$E104*(VLOOKUP('Instruction Forfaitaires'!$D104,Listes!$A$54:$E$60,3,FALSE))+(VLOOKUP('Instruction Forfaitaires'!$D104,Listes!$A$54:$E$60,4,FALSE)))))))</f>
        <v/>
      </c>
      <c r="J104" s="158" t="str">
        <f>IF($G104="","",IF($C104=Listes!$B$31,IF('Instruction Forfaitaires'!$E104&lt;Listes!$B$42,('Instruction Forfaitaires'!$E104*(VLOOKUP('Instruction Forfaitaires'!$D104,Listes!$A$43:$E$49,2,FALSE))),IF('Instruction Forfaitaires'!$E104&gt;Listes!$D$42,('Instruction Forfaitaires'!$E104*(VLOOKUP('Instruction Forfaitaires'!$D104,Listes!$A$43:$E$49,5,FALSE))),('Instruction Forfaitaires'!$E104*(VLOOKUP('Instruction Forfaitaires'!$D104,Listes!$A$43:$E$49,3,FALSE))+(VLOOKUP('Instruction Forfaitaires'!$D104,Listes!$A$43:$E$49,4,FALSE)))))))</f>
        <v/>
      </c>
      <c r="K104" s="238" t="str">
        <f>IF($G104="","",IF($C104=Listes!$B$34,Listes!$I$31,IF($C104=Listes!$B$35,(VLOOKUP('Instruction Forfaitaires'!$F104,Listes!$E$31:$F$36,2,FALSE)),IF($C104=Listes!$B$33,IF('Instruction Forfaitaires'!$E104&lt;Listes!$A$64,'Instruction Forfaitaires'!$E104*Listes!$A$65,IF('Instruction Forfaitaires'!$E104&gt;Listes!$D$64,'Instruction Forfaitaires'!$E104*Listes!$D$65,(('Instruction Forfaitaires'!$E104*Listes!$B$65)+Listes!$C$65)))))))</f>
        <v/>
      </c>
      <c r="L104" s="268" t="str">
        <f>IF(Forfaitaires!I103="","",Forfaitaires!I103)</f>
        <v/>
      </c>
      <c r="M104" s="268" t="str">
        <f>IF(Forfaitaires!J103="","",Forfaitaires!J103)</f>
        <v/>
      </c>
      <c r="N104" s="177" t="str">
        <f>IF(Forfaitaires!N103="","",Forfaitaires!N103)</f>
        <v/>
      </c>
      <c r="O104" s="267" t="str">
        <f t="shared" si="5"/>
        <v/>
      </c>
      <c r="P104" s="259" t="str">
        <f t="shared" si="6"/>
        <v/>
      </c>
      <c r="Q104" s="280" t="str">
        <f t="shared" si="7"/>
        <v/>
      </c>
      <c r="R104" s="264" t="str">
        <f t="shared" si="8"/>
        <v/>
      </c>
      <c r="S104" s="262" t="str">
        <f t="shared" si="9"/>
        <v/>
      </c>
      <c r="T104" s="119"/>
    </row>
    <row r="105" spans="1:20" ht="20.100000000000001" customHeight="1" x14ac:dyDescent="0.25">
      <c r="A105" s="162">
        <v>99</v>
      </c>
      <c r="B105" s="158" t="str">
        <f>IF(Forfaitaires!B104="","",Forfaitaires!B104)</f>
        <v/>
      </c>
      <c r="C105" s="158" t="str">
        <f>IF(Forfaitaires!C104="","",Forfaitaires!C104)</f>
        <v/>
      </c>
      <c r="D105" s="158" t="str">
        <f>IF(Forfaitaires!D104="","",Forfaitaires!D104)</f>
        <v/>
      </c>
      <c r="E105" s="158" t="str">
        <f>IF(Forfaitaires!E104="","",Forfaitaires!E104)</f>
        <v/>
      </c>
      <c r="F105" s="158" t="str">
        <f>IF(Forfaitaires!F104="","",Forfaitaires!F104)</f>
        <v/>
      </c>
      <c r="G105" s="158" t="str">
        <f>IF(Forfaitaires!G104="","",Forfaitaires!G104)</f>
        <v/>
      </c>
      <c r="H105" s="158" t="str">
        <f>IF(Forfaitaires!H104="","",Forfaitaires!H104)</f>
        <v/>
      </c>
      <c r="I105" s="158" t="str">
        <f>IF($G105="","",IF($C105=Listes!$B$32,IF('Instruction Forfaitaires'!$E105&lt;Listes!$B$53,('Instruction Forfaitaires'!$E105*(VLOOKUP('Instruction Forfaitaires'!$D105,Listes!$A$54:$E$60,2,FALSE))),IF('Instruction Forfaitaires'!$E105&gt;Listes!$E$53,('Instruction Forfaitaires'!$E105*(VLOOKUP('Instruction Forfaitaires'!$D105,Listes!$A$54:$E$60,5,FALSE))),('Instruction Forfaitaires'!$E105*(VLOOKUP('Instruction Forfaitaires'!$D105,Listes!$A$54:$E$60,3,FALSE))+(VLOOKUP('Instruction Forfaitaires'!$D105,Listes!$A$54:$E$60,4,FALSE)))))))</f>
        <v/>
      </c>
      <c r="J105" s="158" t="str">
        <f>IF($G105="","",IF($C105=Listes!$B$31,IF('Instruction Forfaitaires'!$E105&lt;Listes!$B$42,('Instruction Forfaitaires'!$E105*(VLOOKUP('Instruction Forfaitaires'!$D105,Listes!$A$43:$E$49,2,FALSE))),IF('Instruction Forfaitaires'!$E105&gt;Listes!$D$42,('Instruction Forfaitaires'!$E105*(VLOOKUP('Instruction Forfaitaires'!$D105,Listes!$A$43:$E$49,5,FALSE))),('Instruction Forfaitaires'!$E105*(VLOOKUP('Instruction Forfaitaires'!$D105,Listes!$A$43:$E$49,3,FALSE))+(VLOOKUP('Instruction Forfaitaires'!$D105,Listes!$A$43:$E$49,4,FALSE)))))))</f>
        <v/>
      </c>
      <c r="K105" s="238" t="str">
        <f>IF($G105="","",IF($C105=Listes!$B$34,Listes!$I$31,IF($C105=Listes!$B$35,(VLOOKUP('Instruction Forfaitaires'!$F105,Listes!$E$31:$F$36,2,FALSE)),IF($C105=Listes!$B$33,IF('Instruction Forfaitaires'!$E105&lt;Listes!$A$64,'Instruction Forfaitaires'!$E105*Listes!$A$65,IF('Instruction Forfaitaires'!$E105&gt;Listes!$D$64,'Instruction Forfaitaires'!$E105*Listes!$D$65,(('Instruction Forfaitaires'!$E105*Listes!$B$65)+Listes!$C$65)))))))</f>
        <v/>
      </c>
      <c r="L105" s="268" t="str">
        <f>IF(Forfaitaires!I104="","",Forfaitaires!I104)</f>
        <v/>
      </c>
      <c r="M105" s="268" t="str">
        <f>IF(Forfaitaires!J104="","",Forfaitaires!J104)</f>
        <v/>
      </c>
      <c r="N105" s="177" t="str">
        <f>IF(Forfaitaires!N104="","",Forfaitaires!N104)</f>
        <v/>
      </c>
      <c r="O105" s="267" t="str">
        <f t="shared" si="5"/>
        <v/>
      </c>
      <c r="P105" s="259" t="str">
        <f t="shared" si="6"/>
        <v/>
      </c>
      <c r="Q105" s="280" t="str">
        <f t="shared" si="7"/>
        <v/>
      </c>
      <c r="R105" s="264" t="str">
        <f t="shared" si="8"/>
        <v/>
      </c>
      <c r="S105" s="262" t="str">
        <f t="shared" si="9"/>
        <v/>
      </c>
      <c r="T105" s="119"/>
    </row>
    <row r="106" spans="1:20" ht="20.100000000000001" customHeight="1" x14ac:dyDescent="0.25">
      <c r="A106" s="162">
        <v>100</v>
      </c>
      <c r="B106" s="158" t="str">
        <f>IF(Forfaitaires!B105="","",Forfaitaires!B105)</f>
        <v/>
      </c>
      <c r="C106" s="158" t="str">
        <f>IF(Forfaitaires!C105="","",Forfaitaires!C105)</f>
        <v/>
      </c>
      <c r="D106" s="158" t="str">
        <f>IF(Forfaitaires!D105="","",Forfaitaires!D105)</f>
        <v/>
      </c>
      <c r="E106" s="158" t="str">
        <f>IF(Forfaitaires!E105="","",Forfaitaires!E105)</f>
        <v/>
      </c>
      <c r="F106" s="158" t="str">
        <f>IF(Forfaitaires!F105="","",Forfaitaires!F105)</f>
        <v/>
      </c>
      <c r="G106" s="158" t="str">
        <f>IF(Forfaitaires!G105="","",Forfaitaires!G105)</f>
        <v/>
      </c>
      <c r="H106" s="158" t="str">
        <f>IF(Forfaitaires!H105="","",Forfaitaires!H105)</f>
        <v/>
      </c>
      <c r="I106" s="158" t="str">
        <f>IF($G106="","",IF($C106=Listes!$B$32,IF('Instruction Forfaitaires'!$E106&lt;Listes!$B$53,('Instruction Forfaitaires'!$E106*(VLOOKUP('Instruction Forfaitaires'!$D106,Listes!$A$54:$E$60,2,FALSE))),IF('Instruction Forfaitaires'!$E106&gt;Listes!$E$53,('Instruction Forfaitaires'!$E106*(VLOOKUP('Instruction Forfaitaires'!$D106,Listes!$A$54:$E$60,5,FALSE))),('Instruction Forfaitaires'!$E106*(VLOOKUP('Instruction Forfaitaires'!$D106,Listes!$A$54:$E$60,3,FALSE))+(VLOOKUP('Instruction Forfaitaires'!$D106,Listes!$A$54:$E$60,4,FALSE)))))))</f>
        <v/>
      </c>
      <c r="J106" s="158" t="str">
        <f>IF($G106="","",IF($C106=Listes!$B$31,IF('Instruction Forfaitaires'!$E106&lt;Listes!$B$42,('Instruction Forfaitaires'!$E106*(VLOOKUP('Instruction Forfaitaires'!$D106,Listes!$A$43:$E$49,2,FALSE))),IF('Instruction Forfaitaires'!$E106&gt;Listes!$D$42,('Instruction Forfaitaires'!$E106*(VLOOKUP('Instruction Forfaitaires'!$D106,Listes!$A$43:$E$49,5,FALSE))),('Instruction Forfaitaires'!$E106*(VLOOKUP('Instruction Forfaitaires'!$D106,Listes!$A$43:$E$49,3,FALSE))+(VLOOKUP('Instruction Forfaitaires'!$D106,Listes!$A$43:$E$49,4,FALSE)))))))</f>
        <v/>
      </c>
      <c r="K106" s="238" t="str">
        <f>IF($G106="","",IF($C106=Listes!$B$34,Listes!$I$31,IF($C106=Listes!$B$35,(VLOOKUP('Instruction Forfaitaires'!$F106,Listes!$E$31:$F$36,2,FALSE)),IF($C106=Listes!$B$33,IF('Instruction Forfaitaires'!$E106&lt;Listes!$A$64,'Instruction Forfaitaires'!$E106*Listes!$A$65,IF('Instruction Forfaitaires'!$E106&gt;Listes!$D$64,'Instruction Forfaitaires'!$E106*Listes!$D$65,(('Instruction Forfaitaires'!$E106*Listes!$B$65)+Listes!$C$65)))))))</f>
        <v/>
      </c>
      <c r="L106" s="268" t="str">
        <f>IF(Forfaitaires!I105="","",Forfaitaires!I105)</f>
        <v/>
      </c>
      <c r="M106" s="268" t="str">
        <f>IF(Forfaitaires!J105="","",Forfaitaires!J105)</f>
        <v/>
      </c>
      <c r="N106" s="177" t="str">
        <f>IF(Forfaitaires!N105="","",Forfaitaires!N105)</f>
        <v/>
      </c>
      <c r="O106" s="267" t="str">
        <f t="shared" si="5"/>
        <v/>
      </c>
      <c r="P106" s="259" t="str">
        <f t="shared" si="6"/>
        <v/>
      </c>
      <c r="Q106" s="280" t="str">
        <f t="shared" si="7"/>
        <v/>
      </c>
      <c r="R106" s="264" t="str">
        <f t="shared" si="8"/>
        <v/>
      </c>
      <c r="S106" s="262" t="str">
        <f t="shared" si="9"/>
        <v/>
      </c>
      <c r="T106" s="119"/>
    </row>
    <row r="107" spans="1:20" ht="20.100000000000001" customHeight="1" x14ac:dyDescent="0.25">
      <c r="A107" s="162">
        <v>101</v>
      </c>
      <c r="B107" s="158" t="str">
        <f>IF(Forfaitaires!B106="","",Forfaitaires!B106)</f>
        <v/>
      </c>
      <c r="C107" s="158" t="str">
        <f>IF(Forfaitaires!C106="","",Forfaitaires!C106)</f>
        <v/>
      </c>
      <c r="D107" s="158" t="str">
        <f>IF(Forfaitaires!D106="","",Forfaitaires!D106)</f>
        <v/>
      </c>
      <c r="E107" s="158" t="str">
        <f>IF(Forfaitaires!E106="","",Forfaitaires!E106)</f>
        <v/>
      </c>
      <c r="F107" s="158" t="str">
        <f>IF(Forfaitaires!F106="","",Forfaitaires!F106)</f>
        <v/>
      </c>
      <c r="G107" s="158" t="str">
        <f>IF(Forfaitaires!G106="","",Forfaitaires!G106)</f>
        <v/>
      </c>
      <c r="H107" s="158" t="str">
        <f>IF(Forfaitaires!H106="","",Forfaitaires!H106)</f>
        <v/>
      </c>
      <c r="I107" s="158" t="str">
        <f>IF($G107="","",IF($C107=Listes!$B$32,IF('Instruction Forfaitaires'!$E107&lt;Listes!$B$53,('Instruction Forfaitaires'!$E107*(VLOOKUP('Instruction Forfaitaires'!$D107,Listes!$A$54:$E$60,2,FALSE))),IF('Instruction Forfaitaires'!$E107&gt;Listes!$E$53,('Instruction Forfaitaires'!$E107*(VLOOKUP('Instruction Forfaitaires'!$D107,Listes!$A$54:$E$60,5,FALSE))),('Instruction Forfaitaires'!$E107*(VLOOKUP('Instruction Forfaitaires'!$D107,Listes!$A$54:$E$60,3,FALSE))+(VLOOKUP('Instruction Forfaitaires'!$D107,Listes!$A$54:$E$60,4,FALSE)))))))</f>
        <v/>
      </c>
      <c r="J107" s="158" t="str">
        <f>IF($G107="","",IF($C107=Listes!$B$31,IF('Instruction Forfaitaires'!$E107&lt;Listes!$B$42,('Instruction Forfaitaires'!$E107*(VLOOKUP('Instruction Forfaitaires'!$D107,Listes!$A$43:$E$49,2,FALSE))),IF('Instruction Forfaitaires'!$E107&gt;Listes!$D$42,('Instruction Forfaitaires'!$E107*(VLOOKUP('Instruction Forfaitaires'!$D107,Listes!$A$43:$E$49,5,FALSE))),('Instruction Forfaitaires'!$E107*(VLOOKUP('Instruction Forfaitaires'!$D107,Listes!$A$43:$E$49,3,FALSE))+(VLOOKUP('Instruction Forfaitaires'!$D107,Listes!$A$43:$E$49,4,FALSE)))))))</f>
        <v/>
      </c>
      <c r="K107" s="238" t="str">
        <f>IF($G107="","",IF($C107=Listes!$B$34,Listes!$I$31,IF($C107=Listes!$B$35,(VLOOKUP('Instruction Forfaitaires'!$F107,Listes!$E$31:$F$36,2,FALSE)),IF($C107=Listes!$B$33,IF('Instruction Forfaitaires'!$E107&lt;Listes!$A$64,'Instruction Forfaitaires'!$E107*Listes!$A$65,IF('Instruction Forfaitaires'!$E107&gt;Listes!$D$64,'Instruction Forfaitaires'!$E107*Listes!$D$65,(('Instruction Forfaitaires'!$E107*Listes!$B$65)+Listes!$C$65)))))))</f>
        <v/>
      </c>
      <c r="L107" s="268" t="str">
        <f>IF(Forfaitaires!I106="","",Forfaitaires!I106)</f>
        <v/>
      </c>
      <c r="M107" s="268" t="str">
        <f>IF(Forfaitaires!J106="","",Forfaitaires!J106)</f>
        <v/>
      </c>
      <c r="N107" s="177" t="str">
        <f>IF(Forfaitaires!N106="","",Forfaitaires!N106)</f>
        <v/>
      </c>
      <c r="O107" s="267" t="str">
        <f t="shared" si="5"/>
        <v/>
      </c>
      <c r="P107" s="259" t="str">
        <f t="shared" si="6"/>
        <v/>
      </c>
      <c r="Q107" s="280" t="str">
        <f t="shared" si="7"/>
        <v/>
      </c>
      <c r="R107" s="264" t="str">
        <f t="shared" si="8"/>
        <v/>
      </c>
      <c r="S107" s="262" t="str">
        <f t="shared" si="9"/>
        <v/>
      </c>
      <c r="T107" s="119"/>
    </row>
    <row r="108" spans="1:20" ht="20.100000000000001" customHeight="1" x14ac:dyDescent="0.25">
      <c r="A108" s="162">
        <v>102</v>
      </c>
      <c r="B108" s="158" t="str">
        <f>IF(Forfaitaires!B107="","",Forfaitaires!B107)</f>
        <v/>
      </c>
      <c r="C108" s="158" t="str">
        <f>IF(Forfaitaires!C107="","",Forfaitaires!C107)</f>
        <v/>
      </c>
      <c r="D108" s="158" t="str">
        <f>IF(Forfaitaires!D107="","",Forfaitaires!D107)</f>
        <v/>
      </c>
      <c r="E108" s="158" t="str">
        <f>IF(Forfaitaires!E107="","",Forfaitaires!E107)</f>
        <v/>
      </c>
      <c r="F108" s="158" t="str">
        <f>IF(Forfaitaires!F107="","",Forfaitaires!F107)</f>
        <v/>
      </c>
      <c r="G108" s="158" t="str">
        <f>IF(Forfaitaires!G107="","",Forfaitaires!G107)</f>
        <v/>
      </c>
      <c r="H108" s="158" t="str">
        <f>IF(Forfaitaires!H107="","",Forfaitaires!H107)</f>
        <v/>
      </c>
      <c r="I108" s="158" t="str">
        <f>IF($G108="","",IF($C108=Listes!$B$32,IF('Instruction Forfaitaires'!$E108&lt;Listes!$B$53,('Instruction Forfaitaires'!$E108*(VLOOKUP('Instruction Forfaitaires'!$D108,Listes!$A$54:$E$60,2,FALSE))),IF('Instruction Forfaitaires'!$E108&gt;Listes!$E$53,('Instruction Forfaitaires'!$E108*(VLOOKUP('Instruction Forfaitaires'!$D108,Listes!$A$54:$E$60,5,FALSE))),('Instruction Forfaitaires'!$E108*(VLOOKUP('Instruction Forfaitaires'!$D108,Listes!$A$54:$E$60,3,FALSE))+(VLOOKUP('Instruction Forfaitaires'!$D108,Listes!$A$54:$E$60,4,FALSE)))))))</f>
        <v/>
      </c>
      <c r="J108" s="158" t="str">
        <f>IF($G108="","",IF($C108=Listes!$B$31,IF('Instruction Forfaitaires'!$E108&lt;Listes!$B$42,('Instruction Forfaitaires'!$E108*(VLOOKUP('Instruction Forfaitaires'!$D108,Listes!$A$43:$E$49,2,FALSE))),IF('Instruction Forfaitaires'!$E108&gt;Listes!$D$42,('Instruction Forfaitaires'!$E108*(VLOOKUP('Instruction Forfaitaires'!$D108,Listes!$A$43:$E$49,5,FALSE))),('Instruction Forfaitaires'!$E108*(VLOOKUP('Instruction Forfaitaires'!$D108,Listes!$A$43:$E$49,3,FALSE))+(VLOOKUP('Instruction Forfaitaires'!$D108,Listes!$A$43:$E$49,4,FALSE)))))))</f>
        <v/>
      </c>
      <c r="K108" s="238" t="str">
        <f>IF($G108="","",IF($C108=Listes!$B$34,Listes!$I$31,IF($C108=Listes!$B$35,(VLOOKUP('Instruction Forfaitaires'!$F108,Listes!$E$31:$F$36,2,FALSE)),IF($C108=Listes!$B$33,IF('Instruction Forfaitaires'!$E108&lt;Listes!$A$64,'Instruction Forfaitaires'!$E108*Listes!$A$65,IF('Instruction Forfaitaires'!$E108&gt;Listes!$D$64,'Instruction Forfaitaires'!$E108*Listes!$D$65,(('Instruction Forfaitaires'!$E108*Listes!$B$65)+Listes!$C$65)))))))</f>
        <v/>
      </c>
      <c r="L108" s="268" t="str">
        <f>IF(Forfaitaires!I107="","",Forfaitaires!I107)</f>
        <v/>
      </c>
      <c r="M108" s="268" t="str">
        <f>IF(Forfaitaires!J107="","",Forfaitaires!J107)</f>
        <v/>
      </c>
      <c r="N108" s="177" t="str">
        <f>IF(Forfaitaires!N107="","",Forfaitaires!N107)</f>
        <v/>
      </c>
      <c r="O108" s="267" t="str">
        <f t="shared" si="5"/>
        <v/>
      </c>
      <c r="P108" s="259" t="str">
        <f t="shared" si="6"/>
        <v/>
      </c>
      <c r="Q108" s="280" t="str">
        <f t="shared" si="7"/>
        <v/>
      </c>
      <c r="R108" s="264" t="str">
        <f t="shared" si="8"/>
        <v/>
      </c>
      <c r="S108" s="262" t="str">
        <f t="shared" si="9"/>
        <v/>
      </c>
      <c r="T108" s="119"/>
    </row>
    <row r="109" spans="1:20" ht="20.100000000000001" customHeight="1" x14ac:dyDescent="0.25">
      <c r="A109" s="162">
        <v>103</v>
      </c>
      <c r="B109" s="158" t="str">
        <f>IF(Forfaitaires!B108="","",Forfaitaires!B108)</f>
        <v/>
      </c>
      <c r="C109" s="158" t="str">
        <f>IF(Forfaitaires!C108="","",Forfaitaires!C108)</f>
        <v/>
      </c>
      <c r="D109" s="158" t="str">
        <f>IF(Forfaitaires!D108="","",Forfaitaires!D108)</f>
        <v/>
      </c>
      <c r="E109" s="158" t="str">
        <f>IF(Forfaitaires!E108="","",Forfaitaires!E108)</f>
        <v/>
      </c>
      <c r="F109" s="158" t="str">
        <f>IF(Forfaitaires!F108="","",Forfaitaires!F108)</f>
        <v/>
      </c>
      <c r="G109" s="158" t="str">
        <f>IF(Forfaitaires!G108="","",Forfaitaires!G108)</f>
        <v/>
      </c>
      <c r="H109" s="158" t="str">
        <f>IF(Forfaitaires!H108="","",Forfaitaires!H108)</f>
        <v/>
      </c>
      <c r="I109" s="158" t="str">
        <f>IF($G109="","",IF($C109=Listes!$B$32,IF('Instruction Forfaitaires'!$E109&lt;Listes!$B$53,('Instruction Forfaitaires'!$E109*(VLOOKUP('Instruction Forfaitaires'!$D109,Listes!$A$54:$E$60,2,FALSE))),IF('Instruction Forfaitaires'!$E109&gt;Listes!$E$53,('Instruction Forfaitaires'!$E109*(VLOOKUP('Instruction Forfaitaires'!$D109,Listes!$A$54:$E$60,5,FALSE))),('Instruction Forfaitaires'!$E109*(VLOOKUP('Instruction Forfaitaires'!$D109,Listes!$A$54:$E$60,3,FALSE))+(VLOOKUP('Instruction Forfaitaires'!$D109,Listes!$A$54:$E$60,4,FALSE)))))))</f>
        <v/>
      </c>
      <c r="J109" s="158" t="str">
        <f>IF($G109="","",IF($C109=Listes!$B$31,IF('Instruction Forfaitaires'!$E109&lt;Listes!$B$42,('Instruction Forfaitaires'!$E109*(VLOOKUP('Instruction Forfaitaires'!$D109,Listes!$A$43:$E$49,2,FALSE))),IF('Instruction Forfaitaires'!$E109&gt;Listes!$D$42,('Instruction Forfaitaires'!$E109*(VLOOKUP('Instruction Forfaitaires'!$D109,Listes!$A$43:$E$49,5,FALSE))),('Instruction Forfaitaires'!$E109*(VLOOKUP('Instruction Forfaitaires'!$D109,Listes!$A$43:$E$49,3,FALSE))+(VLOOKUP('Instruction Forfaitaires'!$D109,Listes!$A$43:$E$49,4,FALSE)))))))</f>
        <v/>
      </c>
      <c r="K109" s="238" t="str">
        <f>IF($G109="","",IF($C109=Listes!$B$34,Listes!$I$31,IF($C109=Listes!$B$35,(VLOOKUP('Instruction Forfaitaires'!$F109,Listes!$E$31:$F$36,2,FALSE)),IF($C109=Listes!$B$33,IF('Instruction Forfaitaires'!$E109&lt;Listes!$A$64,'Instruction Forfaitaires'!$E109*Listes!$A$65,IF('Instruction Forfaitaires'!$E109&gt;Listes!$D$64,'Instruction Forfaitaires'!$E109*Listes!$D$65,(('Instruction Forfaitaires'!$E109*Listes!$B$65)+Listes!$C$65)))))))</f>
        <v/>
      </c>
      <c r="L109" s="268" t="str">
        <f>IF(Forfaitaires!I108="","",Forfaitaires!I108)</f>
        <v/>
      </c>
      <c r="M109" s="268" t="str">
        <f>IF(Forfaitaires!J108="","",Forfaitaires!J108)</f>
        <v/>
      </c>
      <c r="N109" s="177" t="str">
        <f>IF(Forfaitaires!N108="","",Forfaitaires!N108)</f>
        <v/>
      </c>
      <c r="O109" s="267" t="str">
        <f t="shared" si="5"/>
        <v/>
      </c>
      <c r="P109" s="259" t="str">
        <f t="shared" si="6"/>
        <v/>
      </c>
      <c r="Q109" s="280" t="str">
        <f t="shared" si="7"/>
        <v/>
      </c>
      <c r="R109" s="264" t="str">
        <f t="shared" si="8"/>
        <v/>
      </c>
      <c r="S109" s="262" t="str">
        <f t="shared" si="9"/>
        <v/>
      </c>
      <c r="T109" s="119"/>
    </row>
    <row r="110" spans="1:20" ht="20.100000000000001" customHeight="1" x14ac:dyDescent="0.25">
      <c r="A110" s="162">
        <v>104</v>
      </c>
      <c r="B110" s="158" t="str">
        <f>IF(Forfaitaires!B109="","",Forfaitaires!B109)</f>
        <v/>
      </c>
      <c r="C110" s="158" t="str">
        <f>IF(Forfaitaires!C109="","",Forfaitaires!C109)</f>
        <v/>
      </c>
      <c r="D110" s="158" t="str">
        <f>IF(Forfaitaires!D109="","",Forfaitaires!D109)</f>
        <v/>
      </c>
      <c r="E110" s="158" t="str">
        <f>IF(Forfaitaires!E109="","",Forfaitaires!E109)</f>
        <v/>
      </c>
      <c r="F110" s="158" t="str">
        <f>IF(Forfaitaires!F109="","",Forfaitaires!F109)</f>
        <v/>
      </c>
      <c r="G110" s="158" t="str">
        <f>IF(Forfaitaires!G109="","",Forfaitaires!G109)</f>
        <v/>
      </c>
      <c r="H110" s="158" t="str">
        <f>IF(Forfaitaires!H109="","",Forfaitaires!H109)</f>
        <v/>
      </c>
      <c r="I110" s="158" t="str">
        <f>IF($G110="","",IF($C110=Listes!$B$32,IF('Instruction Forfaitaires'!$E110&lt;Listes!$B$53,('Instruction Forfaitaires'!$E110*(VLOOKUP('Instruction Forfaitaires'!$D110,Listes!$A$54:$E$60,2,FALSE))),IF('Instruction Forfaitaires'!$E110&gt;Listes!$E$53,('Instruction Forfaitaires'!$E110*(VLOOKUP('Instruction Forfaitaires'!$D110,Listes!$A$54:$E$60,5,FALSE))),('Instruction Forfaitaires'!$E110*(VLOOKUP('Instruction Forfaitaires'!$D110,Listes!$A$54:$E$60,3,FALSE))+(VLOOKUP('Instruction Forfaitaires'!$D110,Listes!$A$54:$E$60,4,FALSE)))))))</f>
        <v/>
      </c>
      <c r="J110" s="158" t="str">
        <f>IF($G110="","",IF($C110=Listes!$B$31,IF('Instruction Forfaitaires'!$E110&lt;Listes!$B$42,('Instruction Forfaitaires'!$E110*(VLOOKUP('Instruction Forfaitaires'!$D110,Listes!$A$43:$E$49,2,FALSE))),IF('Instruction Forfaitaires'!$E110&gt;Listes!$D$42,('Instruction Forfaitaires'!$E110*(VLOOKUP('Instruction Forfaitaires'!$D110,Listes!$A$43:$E$49,5,FALSE))),('Instruction Forfaitaires'!$E110*(VLOOKUP('Instruction Forfaitaires'!$D110,Listes!$A$43:$E$49,3,FALSE))+(VLOOKUP('Instruction Forfaitaires'!$D110,Listes!$A$43:$E$49,4,FALSE)))))))</f>
        <v/>
      </c>
      <c r="K110" s="238" t="str">
        <f>IF($G110="","",IF($C110=Listes!$B$34,Listes!$I$31,IF($C110=Listes!$B$35,(VLOOKUP('Instruction Forfaitaires'!$F110,Listes!$E$31:$F$36,2,FALSE)),IF($C110=Listes!$B$33,IF('Instruction Forfaitaires'!$E110&lt;Listes!$A$64,'Instruction Forfaitaires'!$E110*Listes!$A$65,IF('Instruction Forfaitaires'!$E110&gt;Listes!$D$64,'Instruction Forfaitaires'!$E110*Listes!$D$65,(('Instruction Forfaitaires'!$E110*Listes!$B$65)+Listes!$C$65)))))))</f>
        <v/>
      </c>
      <c r="L110" s="268" t="str">
        <f>IF(Forfaitaires!I109="","",Forfaitaires!I109)</f>
        <v/>
      </c>
      <c r="M110" s="268" t="str">
        <f>IF(Forfaitaires!J109="","",Forfaitaires!J109)</f>
        <v/>
      </c>
      <c r="N110" s="177" t="str">
        <f>IF(Forfaitaires!N109="","",Forfaitaires!N109)</f>
        <v/>
      </c>
      <c r="O110" s="267" t="str">
        <f t="shared" si="5"/>
        <v/>
      </c>
      <c r="P110" s="259" t="str">
        <f t="shared" si="6"/>
        <v/>
      </c>
      <c r="Q110" s="280" t="str">
        <f t="shared" si="7"/>
        <v/>
      </c>
      <c r="R110" s="264" t="str">
        <f t="shared" si="8"/>
        <v/>
      </c>
      <c r="S110" s="262" t="str">
        <f t="shared" si="9"/>
        <v/>
      </c>
      <c r="T110" s="119"/>
    </row>
    <row r="111" spans="1:20" ht="20.100000000000001" customHeight="1" x14ac:dyDescent="0.25">
      <c r="A111" s="162">
        <v>105</v>
      </c>
      <c r="B111" s="158" t="str">
        <f>IF(Forfaitaires!B110="","",Forfaitaires!B110)</f>
        <v/>
      </c>
      <c r="C111" s="158" t="str">
        <f>IF(Forfaitaires!C110="","",Forfaitaires!C110)</f>
        <v/>
      </c>
      <c r="D111" s="158" t="str">
        <f>IF(Forfaitaires!D110="","",Forfaitaires!D110)</f>
        <v/>
      </c>
      <c r="E111" s="158" t="str">
        <f>IF(Forfaitaires!E110="","",Forfaitaires!E110)</f>
        <v/>
      </c>
      <c r="F111" s="158" t="str">
        <f>IF(Forfaitaires!F110="","",Forfaitaires!F110)</f>
        <v/>
      </c>
      <c r="G111" s="158" t="str">
        <f>IF(Forfaitaires!G110="","",Forfaitaires!G110)</f>
        <v/>
      </c>
      <c r="H111" s="158" t="str">
        <f>IF(Forfaitaires!H110="","",Forfaitaires!H110)</f>
        <v/>
      </c>
      <c r="I111" s="158" t="str">
        <f>IF($G111="","",IF($C111=Listes!$B$32,IF('Instruction Forfaitaires'!$E111&lt;Listes!$B$53,('Instruction Forfaitaires'!$E111*(VLOOKUP('Instruction Forfaitaires'!$D111,Listes!$A$54:$E$60,2,FALSE))),IF('Instruction Forfaitaires'!$E111&gt;Listes!$E$53,('Instruction Forfaitaires'!$E111*(VLOOKUP('Instruction Forfaitaires'!$D111,Listes!$A$54:$E$60,5,FALSE))),('Instruction Forfaitaires'!$E111*(VLOOKUP('Instruction Forfaitaires'!$D111,Listes!$A$54:$E$60,3,FALSE))+(VLOOKUP('Instruction Forfaitaires'!$D111,Listes!$A$54:$E$60,4,FALSE)))))))</f>
        <v/>
      </c>
      <c r="J111" s="158" t="str">
        <f>IF($G111="","",IF($C111=Listes!$B$31,IF('Instruction Forfaitaires'!$E111&lt;Listes!$B$42,('Instruction Forfaitaires'!$E111*(VLOOKUP('Instruction Forfaitaires'!$D111,Listes!$A$43:$E$49,2,FALSE))),IF('Instruction Forfaitaires'!$E111&gt;Listes!$D$42,('Instruction Forfaitaires'!$E111*(VLOOKUP('Instruction Forfaitaires'!$D111,Listes!$A$43:$E$49,5,FALSE))),('Instruction Forfaitaires'!$E111*(VLOOKUP('Instruction Forfaitaires'!$D111,Listes!$A$43:$E$49,3,FALSE))+(VLOOKUP('Instruction Forfaitaires'!$D111,Listes!$A$43:$E$49,4,FALSE)))))))</f>
        <v/>
      </c>
      <c r="K111" s="238" t="str">
        <f>IF($G111="","",IF($C111=Listes!$B$34,Listes!$I$31,IF($C111=Listes!$B$35,(VLOOKUP('Instruction Forfaitaires'!$F111,Listes!$E$31:$F$36,2,FALSE)),IF($C111=Listes!$B$33,IF('Instruction Forfaitaires'!$E111&lt;Listes!$A$64,'Instruction Forfaitaires'!$E111*Listes!$A$65,IF('Instruction Forfaitaires'!$E111&gt;Listes!$D$64,'Instruction Forfaitaires'!$E111*Listes!$D$65,(('Instruction Forfaitaires'!$E111*Listes!$B$65)+Listes!$C$65)))))))</f>
        <v/>
      </c>
      <c r="L111" s="268" t="str">
        <f>IF(Forfaitaires!I110="","",Forfaitaires!I110)</f>
        <v/>
      </c>
      <c r="M111" s="268" t="str">
        <f>IF(Forfaitaires!J110="","",Forfaitaires!J110)</f>
        <v/>
      </c>
      <c r="N111" s="177" t="str">
        <f>IF(Forfaitaires!N110="","",Forfaitaires!N110)</f>
        <v/>
      </c>
      <c r="O111" s="267" t="str">
        <f t="shared" si="5"/>
        <v/>
      </c>
      <c r="P111" s="259" t="str">
        <f t="shared" si="6"/>
        <v/>
      </c>
      <c r="Q111" s="280" t="str">
        <f t="shared" si="7"/>
        <v/>
      </c>
      <c r="R111" s="264" t="str">
        <f t="shared" si="8"/>
        <v/>
      </c>
      <c r="S111" s="262" t="str">
        <f t="shared" si="9"/>
        <v/>
      </c>
      <c r="T111" s="119"/>
    </row>
    <row r="112" spans="1:20" ht="20.100000000000001" customHeight="1" x14ac:dyDescent="0.25">
      <c r="A112" s="162">
        <v>106</v>
      </c>
      <c r="B112" s="158" t="str">
        <f>IF(Forfaitaires!B111="","",Forfaitaires!B111)</f>
        <v/>
      </c>
      <c r="C112" s="158" t="str">
        <f>IF(Forfaitaires!C111="","",Forfaitaires!C111)</f>
        <v/>
      </c>
      <c r="D112" s="158" t="str">
        <f>IF(Forfaitaires!D111="","",Forfaitaires!D111)</f>
        <v/>
      </c>
      <c r="E112" s="158" t="str">
        <f>IF(Forfaitaires!E111="","",Forfaitaires!E111)</f>
        <v/>
      </c>
      <c r="F112" s="158" t="str">
        <f>IF(Forfaitaires!F111="","",Forfaitaires!F111)</f>
        <v/>
      </c>
      <c r="G112" s="158" t="str">
        <f>IF(Forfaitaires!G111="","",Forfaitaires!G111)</f>
        <v/>
      </c>
      <c r="H112" s="158" t="str">
        <f>IF(Forfaitaires!H111="","",Forfaitaires!H111)</f>
        <v/>
      </c>
      <c r="I112" s="158" t="str">
        <f>IF($G112="","",IF($C112=Listes!$B$32,IF('Instruction Forfaitaires'!$E112&lt;Listes!$B$53,('Instruction Forfaitaires'!$E112*(VLOOKUP('Instruction Forfaitaires'!$D112,Listes!$A$54:$E$60,2,FALSE))),IF('Instruction Forfaitaires'!$E112&gt;Listes!$E$53,('Instruction Forfaitaires'!$E112*(VLOOKUP('Instruction Forfaitaires'!$D112,Listes!$A$54:$E$60,5,FALSE))),('Instruction Forfaitaires'!$E112*(VLOOKUP('Instruction Forfaitaires'!$D112,Listes!$A$54:$E$60,3,FALSE))+(VLOOKUP('Instruction Forfaitaires'!$D112,Listes!$A$54:$E$60,4,FALSE)))))))</f>
        <v/>
      </c>
      <c r="J112" s="158" t="str">
        <f>IF($G112="","",IF($C112=Listes!$B$31,IF('Instruction Forfaitaires'!$E112&lt;Listes!$B$42,('Instruction Forfaitaires'!$E112*(VLOOKUP('Instruction Forfaitaires'!$D112,Listes!$A$43:$E$49,2,FALSE))),IF('Instruction Forfaitaires'!$E112&gt;Listes!$D$42,('Instruction Forfaitaires'!$E112*(VLOOKUP('Instruction Forfaitaires'!$D112,Listes!$A$43:$E$49,5,FALSE))),('Instruction Forfaitaires'!$E112*(VLOOKUP('Instruction Forfaitaires'!$D112,Listes!$A$43:$E$49,3,FALSE))+(VLOOKUP('Instruction Forfaitaires'!$D112,Listes!$A$43:$E$49,4,FALSE)))))))</f>
        <v/>
      </c>
      <c r="K112" s="238" t="str">
        <f>IF($G112="","",IF($C112=Listes!$B$34,Listes!$I$31,IF($C112=Listes!$B$35,(VLOOKUP('Instruction Forfaitaires'!$F112,Listes!$E$31:$F$36,2,FALSE)),IF($C112=Listes!$B$33,IF('Instruction Forfaitaires'!$E112&lt;Listes!$A$64,'Instruction Forfaitaires'!$E112*Listes!$A$65,IF('Instruction Forfaitaires'!$E112&gt;Listes!$D$64,'Instruction Forfaitaires'!$E112*Listes!$D$65,(('Instruction Forfaitaires'!$E112*Listes!$B$65)+Listes!$C$65)))))))</f>
        <v/>
      </c>
      <c r="L112" s="268" t="str">
        <f>IF(Forfaitaires!I111="","",Forfaitaires!I111)</f>
        <v/>
      </c>
      <c r="M112" s="268" t="str">
        <f>IF(Forfaitaires!J111="","",Forfaitaires!J111)</f>
        <v/>
      </c>
      <c r="N112" s="177" t="str">
        <f>IF(Forfaitaires!N111="","",Forfaitaires!N111)</f>
        <v/>
      </c>
      <c r="O112" s="267" t="str">
        <f t="shared" si="5"/>
        <v/>
      </c>
      <c r="P112" s="259" t="str">
        <f t="shared" si="6"/>
        <v/>
      </c>
      <c r="Q112" s="280" t="str">
        <f t="shared" si="7"/>
        <v/>
      </c>
      <c r="R112" s="264" t="str">
        <f t="shared" si="8"/>
        <v/>
      </c>
      <c r="S112" s="262" t="str">
        <f t="shared" si="9"/>
        <v/>
      </c>
      <c r="T112" s="119"/>
    </row>
    <row r="113" spans="1:20" ht="20.100000000000001" customHeight="1" x14ac:dyDescent="0.25">
      <c r="A113" s="162">
        <v>107</v>
      </c>
      <c r="B113" s="158" t="str">
        <f>IF(Forfaitaires!B112="","",Forfaitaires!B112)</f>
        <v/>
      </c>
      <c r="C113" s="158" t="str">
        <f>IF(Forfaitaires!C112="","",Forfaitaires!C112)</f>
        <v/>
      </c>
      <c r="D113" s="158" t="str">
        <f>IF(Forfaitaires!D112="","",Forfaitaires!D112)</f>
        <v/>
      </c>
      <c r="E113" s="158" t="str">
        <f>IF(Forfaitaires!E112="","",Forfaitaires!E112)</f>
        <v/>
      </c>
      <c r="F113" s="158" t="str">
        <f>IF(Forfaitaires!F112="","",Forfaitaires!F112)</f>
        <v/>
      </c>
      <c r="G113" s="158" t="str">
        <f>IF(Forfaitaires!G112="","",Forfaitaires!G112)</f>
        <v/>
      </c>
      <c r="H113" s="158" t="str">
        <f>IF(Forfaitaires!H112="","",Forfaitaires!H112)</f>
        <v/>
      </c>
      <c r="I113" s="158" t="str">
        <f>IF($G113="","",IF($C113=Listes!$B$32,IF('Instruction Forfaitaires'!$E113&lt;Listes!$B$53,('Instruction Forfaitaires'!$E113*(VLOOKUP('Instruction Forfaitaires'!$D113,Listes!$A$54:$E$60,2,FALSE))),IF('Instruction Forfaitaires'!$E113&gt;Listes!$E$53,('Instruction Forfaitaires'!$E113*(VLOOKUP('Instruction Forfaitaires'!$D113,Listes!$A$54:$E$60,5,FALSE))),('Instruction Forfaitaires'!$E113*(VLOOKUP('Instruction Forfaitaires'!$D113,Listes!$A$54:$E$60,3,FALSE))+(VLOOKUP('Instruction Forfaitaires'!$D113,Listes!$A$54:$E$60,4,FALSE)))))))</f>
        <v/>
      </c>
      <c r="J113" s="158" t="str">
        <f>IF($G113="","",IF($C113=Listes!$B$31,IF('Instruction Forfaitaires'!$E113&lt;Listes!$B$42,('Instruction Forfaitaires'!$E113*(VLOOKUP('Instruction Forfaitaires'!$D113,Listes!$A$43:$E$49,2,FALSE))),IF('Instruction Forfaitaires'!$E113&gt;Listes!$D$42,('Instruction Forfaitaires'!$E113*(VLOOKUP('Instruction Forfaitaires'!$D113,Listes!$A$43:$E$49,5,FALSE))),('Instruction Forfaitaires'!$E113*(VLOOKUP('Instruction Forfaitaires'!$D113,Listes!$A$43:$E$49,3,FALSE))+(VLOOKUP('Instruction Forfaitaires'!$D113,Listes!$A$43:$E$49,4,FALSE)))))))</f>
        <v/>
      </c>
      <c r="K113" s="238" t="str">
        <f>IF($G113="","",IF($C113=Listes!$B$34,Listes!$I$31,IF($C113=Listes!$B$35,(VLOOKUP('Instruction Forfaitaires'!$F113,Listes!$E$31:$F$36,2,FALSE)),IF($C113=Listes!$B$33,IF('Instruction Forfaitaires'!$E113&lt;Listes!$A$64,'Instruction Forfaitaires'!$E113*Listes!$A$65,IF('Instruction Forfaitaires'!$E113&gt;Listes!$D$64,'Instruction Forfaitaires'!$E113*Listes!$D$65,(('Instruction Forfaitaires'!$E113*Listes!$B$65)+Listes!$C$65)))))))</f>
        <v/>
      </c>
      <c r="L113" s="268" t="str">
        <f>IF(Forfaitaires!I112="","",Forfaitaires!I112)</f>
        <v/>
      </c>
      <c r="M113" s="268" t="str">
        <f>IF(Forfaitaires!J112="","",Forfaitaires!J112)</f>
        <v/>
      </c>
      <c r="N113" s="177" t="str">
        <f>IF(Forfaitaires!N112="","",Forfaitaires!N112)</f>
        <v/>
      </c>
      <c r="O113" s="267" t="str">
        <f t="shared" si="5"/>
        <v/>
      </c>
      <c r="P113" s="259" t="str">
        <f t="shared" si="6"/>
        <v/>
      </c>
      <c r="Q113" s="280" t="str">
        <f t="shared" si="7"/>
        <v/>
      </c>
      <c r="R113" s="264" t="str">
        <f t="shared" si="8"/>
        <v/>
      </c>
      <c r="S113" s="262" t="str">
        <f t="shared" si="9"/>
        <v/>
      </c>
      <c r="T113" s="119"/>
    </row>
    <row r="114" spans="1:20" ht="20.100000000000001" customHeight="1" x14ac:dyDescent="0.25">
      <c r="A114" s="162">
        <v>108</v>
      </c>
      <c r="B114" s="158" t="str">
        <f>IF(Forfaitaires!B113="","",Forfaitaires!B113)</f>
        <v/>
      </c>
      <c r="C114" s="158" t="str">
        <f>IF(Forfaitaires!C113="","",Forfaitaires!C113)</f>
        <v/>
      </c>
      <c r="D114" s="158" t="str">
        <f>IF(Forfaitaires!D113="","",Forfaitaires!D113)</f>
        <v/>
      </c>
      <c r="E114" s="158" t="str">
        <f>IF(Forfaitaires!E113="","",Forfaitaires!E113)</f>
        <v/>
      </c>
      <c r="F114" s="158" t="str">
        <f>IF(Forfaitaires!F113="","",Forfaitaires!F113)</f>
        <v/>
      </c>
      <c r="G114" s="158" t="str">
        <f>IF(Forfaitaires!G113="","",Forfaitaires!G113)</f>
        <v/>
      </c>
      <c r="H114" s="158" t="str">
        <f>IF(Forfaitaires!H113="","",Forfaitaires!H113)</f>
        <v/>
      </c>
      <c r="I114" s="158" t="str">
        <f>IF($G114="","",IF($C114=Listes!$B$32,IF('Instruction Forfaitaires'!$E114&lt;Listes!$B$53,('Instruction Forfaitaires'!$E114*(VLOOKUP('Instruction Forfaitaires'!$D114,Listes!$A$54:$E$60,2,FALSE))),IF('Instruction Forfaitaires'!$E114&gt;Listes!$E$53,('Instruction Forfaitaires'!$E114*(VLOOKUP('Instruction Forfaitaires'!$D114,Listes!$A$54:$E$60,5,FALSE))),('Instruction Forfaitaires'!$E114*(VLOOKUP('Instruction Forfaitaires'!$D114,Listes!$A$54:$E$60,3,FALSE))+(VLOOKUP('Instruction Forfaitaires'!$D114,Listes!$A$54:$E$60,4,FALSE)))))))</f>
        <v/>
      </c>
      <c r="J114" s="158" t="str">
        <f>IF($G114="","",IF($C114=Listes!$B$31,IF('Instruction Forfaitaires'!$E114&lt;Listes!$B$42,('Instruction Forfaitaires'!$E114*(VLOOKUP('Instruction Forfaitaires'!$D114,Listes!$A$43:$E$49,2,FALSE))),IF('Instruction Forfaitaires'!$E114&gt;Listes!$D$42,('Instruction Forfaitaires'!$E114*(VLOOKUP('Instruction Forfaitaires'!$D114,Listes!$A$43:$E$49,5,FALSE))),('Instruction Forfaitaires'!$E114*(VLOOKUP('Instruction Forfaitaires'!$D114,Listes!$A$43:$E$49,3,FALSE))+(VLOOKUP('Instruction Forfaitaires'!$D114,Listes!$A$43:$E$49,4,FALSE)))))))</f>
        <v/>
      </c>
      <c r="K114" s="238" t="str">
        <f>IF($G114="","",IF($C114=Listes!$B$34,Listes!$I$31,IF($C114=Listes!$B$35,(VLOOKUP('Instruction Forfaitaires'!$F114,Listes!$E$31:$F$36,2,FALSE)),IF($C114=Listes!$B$33,IF('Instruction Forfaitaires'!$E114&lt;Listes!$A$64,'Instruction Forfaitaires'!$E114*Listes!$A$65,IF('Instruction Forfaitaires'!$E114&gt;Listes!$D$64,'Instruction Forfaitaires'!$E114*Listes!$D$65,(('Instruction Forfaitaires'!$E114*Listes!$B$65)+Listes!$C$65)))))))</f>
        <v/>
      </c>
      <c r="L114" s="268" t="str">
        <f>IF(Forfaitaires!I113="","",Forfaitaires!I113)</f>
        <v/>
      </c>
      <c r="M114" s="268" t="str">
        <f>IF(Forfaitaires!J113="","",Forfaitaires!J113)</f>
        <v/>
      </c>
      <c r="N114" s="177" t="str">
        <f>IF(Forfaitaires!N113="","",Forfaitaires!N113)</f>
        <v/>
      </c>
      <c r="O114" s="267" t="str">
        <f t="shared" si="5"/>
        <v/>
      </c>
      <c r="P114" s="259" t="str">
        <f t="shared" si="6"/>
        <v/>
      </c>
      <c r="Q114" s="280" t="str">
        <f t="shared" si="7"/>
        <v/>
      </c>
      <c r="R114" s="264" t="str">
        <f t="shared" si="8"/>
        <v/>
      </c>
      <c r="S114" s="262" t="str">
        <f t="shared" si="9"/>
        <v/>
      </c>
      <c r="T114" s="119"/>
    </row>
    <row r="115" spans="1:20" ht="20.100000000000001" customHeight="1" x14ac:dyDescent="0.25">
      <c r="A115" s="162">
        <v>109</v>
      </c>
      <c r="B115" s="158" t="str">
        <f>IF(Forfaitaires!B114="","",Forfaitaires!B114)</f>
        <v/>
      </c>
      <c r="C115" s="158" t="str">
        <f>IF(Forfaitaires!C114="","",Forfaitaires!C114)</f>
        <v/>
      </c>
      <c r="D115" s="158" t="str">
        <f>IF(Forfaitaires!D114="","",Forfaitaires!D114)</f>
        <v/>
      </c>
      <c r="E115" s="158" t="str">
        <f>IF(Forfaitaires!E114="","",Forfaitaires!E114)</f>
        <v/>
      </c>
      <c r="F115" s="158" t="str">
        <f>IF(Forfaitaires!F114="","",Forfaitaires!F114)</f>
        <v/>
      </c>
      <c r="G115" s="158" t="str">
        <f>IF(Forfaitaires!G114="","",Forfaitaires!G114)</f>
        <v/>
      </c>
      <c r="H115" s="158" t="str">
        <f>IF(Forfaitaires!H114="","",Forfaitaires!H114)</f>
        <v/>
      </c>
      <c r="I115" s="158" t="str">
        <f>IF($G115="","",IF($C115=Listes!$B$32,IF('Instruction Forfaitaires'!$E115&lt;Listes!$B$53,('Instruction Forfaitaires'!$E115*(VLOOKUP('Instruction Forfaitaires'!$D115,Listes!$A$54:$E$60,2,FALSE))),IF('Instruction Forfaitaires'!$E115&gt;Listes!$E$53,('Instruction Forfaitaires'!$E115*(VLOOKUP('Instruction Forfaitaires'!$D115,Listes!$A$54:$E$60,5,FALSE))),('Instruction Forfaitaires'!$E115*(VLOOKUP('Instruction Forfaitaires'!$D115,Listes!$A$54:$E$60,3,FALSE))+(VLOOKUP('Instruction Forfaitaires'!$D115,Listes!$A$54:$E$60,4,FALSE)))))))</f>
        <v/>
      </c>
      <c r="J115" s="158" t="str">
        <f>IF($G115="","",IF($C115=Listes!$B$31,IF('Instruction Forfaitaires'!$E115&lt;Listes!$B$42,('Instruction Forfaitaires'!$E115*(VLOOKUP('Instruction Forfaitaires'!$D115,Listes!$A$43:$E$49,2,FALSE))),IF('Instruction Forfaitaires'!$E115&gt;Listes!$D$42,('Instruction Forfaitaires'!$E115*(VLOOKUP('Instruction Forfaitaires'!$D115,Listes!$A$43:$E$49,5,FALSE))),('Instruction Forfaitaires'!$E115*(VLOOKUP('Instruction Forfaitaires'!$D115,Listes!$A$43:$E$49,3,FALSE))+(VLOOKUP('Instruction Forfaitaires'!$D115,Listes!$A$43:$E$49,4,FALSE)))))))</f>
        <v/>
      </c>
      <c r="K115" s="238" t="str">
        <f>IF($G115="","",IF($C115=Listes!$B$34,Listes!$I$31,IF($C115=Listes!$B$35,(VLOOKUP('Instruction Forfaitaires'!$F115,Listes!$E$31:$F$36,2,FALSE)),IF($C115=Listes!$B$33,IF('Instruction Forfaitaires'!$E115&lt;Listes!$A$64,'Instruction Forfaitaires'!$E115*Listes!$A$65,IF('Instruction Forfaitaires'!$E115&gt;Listes!$D$64,'Instruction Forfaitaires'!$E115*Listes!$D$65,(('Instruction Forfaitaires'!$E115*Listes!$B$65)+Listes!$C$65)))))))</f>
        <v/>
      </c>
      <c r="L115" s="268" t="str">
        <f>IF(Forfaitaires!I114="","",Forfaitaires!I114)</f>
        <v/>
      </c>
      <c r="M115" s="268" t="str">
        <f>IF(Forfaitaires!J114="","",Forfaitaires!J114)</f>
        <v/>
      </c>
      <c r="N115" s="177" t="str">
        <f>IF(Forfaitaires!N114="","",Forfaitaires!N114)</f>
        <v/>
      </c>
      <c r="O115" s="267" t="str">
        <f t="shared" si="5"/>
        <v/>
      </c>
      <c r="P115" s="259" t="str">
        <f t="shared" si="6"/>
        <v/>
      </c>
      <c r="Q115" s="280" t="str">
        <f t="shared" si="7"/>
        <v/>
      </c>
      <c r="R115" s="264" t="str">
        <f t="shared" si="8"/>
        <v/>
      </c>
      <c r="S115" s="262" t="str">
        <f t="shared" si="9"/>
        <v/>
      </c>
      <c r="T115" s="119"/>
    </row>
    <row r="116" spans="1:20" ht="20.100000000000001" customHeight="1" x14ac:dyDescent="0.25">
      <c r="A116" s="162">
        <v>110</v>
      </c>
      <c r="B116" s="158" t="str">
        <f>IF(Forfaitaires!B115="","",Forfaitaires!B115)</f>
        <v/>
      </c>
      <c r="C116" s="158" t="str">
        <f>IF(Forfaitaires!C115="","",Forfaitaires!C115)</f>
        <v/>
      </c>
      <c r="D116" s="158" t="str">
        <f>IF(Forfaitaires!D115="","",Forfaitaires!D115)</f>
        <v/>
      </c>
      <c r="E116" s="158" t="str">
        <f>IF(Forfaitaires!E115="","",Forfaitaires!E115)</f>
        <v/>
      </c>
      <c r="F116" s="158" t="str">
        <f>IF(Forfaitaires!F115="","",Forfaitaires!F115)</f>
        <v/>
      </c>
      <c r="G116" s="158" t="str">
        <f>IF(Forfaitaires!G115="","",Forfaitaires!G115)</f>
        <v/>
      </c>
      <c r="H116" s="158" t="str">
        <f>IF(Forfaitaires!H115="","",Forfaitaires!H115)</f>
        <v/>
      </c>
      <c r="I116" s="158" t="str">
        <f>IF($G116="","",IF($C116=Listes!$B$32,IF('Instruction Forfaitaires'!$E116&lt;Listes!$B$53,('Instruction Forfaitaires'!$E116*(VLOOKUP('Instruction Forfaitaires'!$D116,Listes!$A$54:$E$60,2,FALSE))),IF('Instruction Forfaitaires'!$E116&gt;Listes!$E$53,('Instruction Forfaitaires'!$E116*(VLOOKUP('Instruction Forfaitaires'!$D116,Listes!$A$54:$E$60,5,FALSE))),('Instruction Forfaitaires'!$E116*(VLOOKUP('Instruction Forfaitaires'!$D116,Listes!$A$54:$E$60,3,FALSE))+(VLOOKUP('Instruction Forfaitaires'!$D116,Listes!$A$54:$E$60,4,FALSE)))))))</f>
        <v/>
      </c>
      <c r="J116" s="158" t="str">
        <f>IF($G116="","",IF($C116=Listes!$B$31,IF('Instruction Forfaitaires'!$E116&lt;Listes!$B$42,('Instruction Forfaitaires'!$E116*(VLOOKUP('Instruction Forfaitaires'!$D116,Listes!$A$43:$E$49,2,FALSE))),IF('Instruction Forfaitaires'!$E116&gt;Listes!$D$42,('Instruction Forfaitaires'!$E116*(VLOOKUP('Instruction Forfaitaires'!$D116,Listes!$A$43:$E$49,5,FALSE))),('Instruction Forfaitaires'!$E116*(VLOOKUP('Instruction Forfaitaires'!$D116,Listes!$A$43:$E$49,3,FALSE))+(VLOOKUP('Instruction Forfaitaires'!$D116,Listes!$A$43:$E$49,4,FALSE)))))))</f>
        <v/>
      </c>
      <c r="K116" s="238" t="str">
        <f>IF($G116="","",IF($C116=Listes!$B$34,Listes!$I$31,IF($C116=Listes!$B$35,(VLOOKUP('Instruction Forfaitaires'!$F116,Listes!$E$31:$F$36,2,FALSE)),IF($C116=Listes!$B$33,IF('Instruction Forfaitaires'!$E116&lt;Listes!$A$64,'Instruction Forfaitaires'!$E116*Listes!$A$65,IF('Instruction Forfaitaires'!$E116&gt;Listes!$D$64,'Instruction Forfaitaires'!$E116*Listes!$D$65,(('Instruction Forfaitaires'!$E116*Listes!$B$65)+Listes!$C$65)))))))</f>
        <v/>
      </c>
      <c r="L116" s="268" t="str">
        <f>IF(Forfaitaires!I115="","",Forfaitaires!I115)</f>
        <v/>
      </c>
      <c r="M116" s="268" t="str">
        <f>IF(Forfaitaires!J115="","",Forfaitaires!J115)</f>
        <v/>
      </c>
      <c r="N116" s="177" t="str">
        <f>IF(Forfaitaires!N115="","",Forfaitaires!N115)</f>
        <v/>
      </c>
      <c r="O116" s="267" t="str">
        <f t="shared" si="5"/>
        <v/>
      </c>
      <c r="P116" s="259" t="str">
        <f t="shared" si="6"/>
        <v/>
      </c>
      <c r="Q116" s="280" t="str">
        <f t="shared" si="7"/>
        <v/>
      </c>
      <c r="R116" s="264" t="str">
        <f t="shared" si="8"/>
        <v/>
      </c>
      <c r="S116" s="262" t="str">
        <f t="shared" si="9"/>
        <v/>
      </c>
      <c r="T116" s="119"/>
    </row>
    <row r="117" spans="1:20" ht="20.100000000000001" customHeight="1" x14ac:dyDescent="0.25">
      <c r="A117" s="162">
        <v>111</v>
      </c>
      <c r="B117" s="158" t="str">
        <f>IF(Forfaitaires!B116="","",Forfaitaires!B116)</f>
        <v/>
      </c>
      <c r="C117" s="158" t="str">
        <f>IF(Forfaitaires!C116="","",Forfaitaires!C116)</f>
        <v/>
      </c>
      <c r="D117" s="158" t="str">
        <f>IF(Forfaitaires!D116="","",Forfaitaires!D116)</f>
        <v/>
      </c>
      <c r="E117" s="158" t="str">
        <f>IF(Forfaitaires!E116="","",Forfaitaires!E116)</f>
        <v/>
      </c>
      <c r="F117" s="158" t="str">
        <f>IF(Forfaitaires!F116="","",Forfaitaires!F116)</f>
        <v/>
      </c>
      <c r="G117" s="158" t="str">
        <f>IF(Forfaitaires!G116="","",Forfaitaires!G116)</f>
        <v/>
      </c>
      <c r="H117" s="158" t="str">
        <f>IF(Forfaitaires!H116="","",Forfaitaires!H116)</f>
        <v/>
      </c>
      <c r="I117" s="158" t="str">
        <f>IF($G117="","",IF($C117=Listes!$B$32,IF('Instruction Forfaitaires'!$E117&lt;Listes!$B$53,('Instruction Forfaitaires'!$E117*(VLOOKUP('Instruction Forfaitaires'!$D117,Listes!$A$54:$E$60,2,FALSE))),IF('Instruction Forfaitaires'!$E117&gt;Listes!$E$53,('Instruction Forfaitaires'!$E117*(VLOOKUP('Instruction Forfaitaires'!$D117,Listes!$A$54:$E$60,5,FALSE))),('Instruction Forfaitaires'!$E117*(VLOOKUP('Instruction Forfaitaires'!$D117,Listes!$A$54:$E$60,3,FALSE))+(VLOOKUP('Instruction Forfaitaires'!$D117,Listes!$A$54:$E$60,4,FALSE)))))))</f>
        <v/>
      </c>
      <c r="J117" s="158" t="str">
        <f>IF($G117="","",IF($C117=Listes!$B$31,IF('Instruction Forfaitaires'!$E117&lt;Listes!$B$42,('Instruction Forfaitaires'!$E117*(VLOOKUP('Instruction Forfaitaires'!$D117,Listes!$A$43:$E$49,2,FALSE))),IF('Instruction Forfaitaires'!$E117&gt;Listes!$D$42,('Instruction Forfaitaires'!$E117*(VLOOKUP('Instruction Forfaitaires'!$D117,Listes!$A$43:$E$49,5,FALSE))),('Instruction Forfaitaires'!$E117*(VLOOKUP('Instruction Forfaitaires'!$D117,Listes!$A$43:$E$49,3,FALSE))+(VLOOKUP('Instruction Forfaitaires'!$D117,Listes!$A$43:$E$49,4,FALSE)))))))</f>
        <v/>
      </c>
      <c r="K117" s="238" t="str">
        <f>IF($G117="","",IF($C117=Listes!$B$34,Listes!$I$31,IF($C117=Listes!$B$35,(VLOOKUP('Instruction Forfaitaires'!$F117,Listes!$E$31:$F$36,2,FALSE)),IF($C117=Listes!$B$33,IF('Instruction Forfaitaires'!$E117&lt;Listes!$A$64,'Instruction Forfaitaires'!$E117*Listes!$A$65,IF('Instruction Forfaitaires'!$E117&gt;Listes!$D$64,'Instruction Forfaitaires'!$E117*Listes!$D$65,(('Instruction Forfaitaires'!$E117*Listes!$B$65)+Listes!$C$65)))))))</f>
        <v/>
      </c>
      <c r="L117" s="268" t="str">
        <f>IF(Forfaitaires!I116="","",Forfaitaires!I116)</f>
        <v/>
      </c>
      <c r="M117" s="268" t="str">
        <f>IF(Forfaitaires!J116="","",Forfaitaires!J116)</f>
        <v/>
      </c>
      <c r="N117" s="177" t="str">
        <f>IF(Forfaitaires!N116="","",Forfaitaires!N116)</f>
        <v/>
      </c>
      <c r="O117" s="267" t="str">
        <f t="shared" si="5"/>
        <v/>
      </c>
      <c r="P117" s="259" t="str">
        <f t="shared" si="6"/>
        <v/>
      </c>
      <c r="Q117" s="280" t="str">
        <f t="shared" si="7"/>
        <v/>
      </c>
      <c r="R117" s="264" t="str">
        <f t="shared" si="8"/>
        <v/>
      </c>
      <c r="S117" s="262" t="str">
        <f t="shared" si="9"/>
        <v/>
      </c>
      <c r="T117" s="119"/>
    </row>
    <row r="118" spans="1:20" ht="20.100000000000001" customHeight="1" x14ac:dyDescent="0.25">
      <c r="A118" s="162">
        <v>112</v>
      </c>
      <c r="B118" s="158" t="str">
        <f>IF(Forfaitaires!B117="","",Forfaitaires!B117)</f>
        <v/>
      </c>
      <c r="C118" s="158" t="str">
        <f>IF(Forfaitaires!C117="","",Forfaitaires!C117)</f>
        <v/>
      </c>
      <c r="D118" s="158" t="str">
        <f>IF(Forfaitaires!D117="","",Forfaitaires!D117)</f>
        <v/>
      </c>
      <c r="E118" s="158" t="str">
        <f>IF(Forfaitaires!E117="","",Forfaitaires!E117)</f>
        <v/>
      </c>
      <c r="F118" s="158" t="str">
        <f>IF(Forfaitaires!F117="","",Forfaitaires!F117)</f>
        <v/>
      </c>
      <c r="G118" s="158" t="str">
        <f>IF(Forfaitaires!G117="","",Forfaitaires!G117)</f>
        <v/>
      </c>
      <c r="H118" s="158" t="str">
        <f>IF(Forfaitaires!H117="","",Forfaitaires!H117)</f>
        <v/>
      </c>
      <c r="I118" s="158" t="str">
        <f>IF($G118="","",IF($C118=Listes!$B$32,IF('Instruction Forfaitaires'!$E118&lt;Listes!$B$53,('Instruction Forfaitaires'!$E118*(VLOOKUP('Instruction Forfaitaires'!$D118,Listes!$A$54:$E$60,2,FALSE))),IF('Instruction Forfaitaires'!$E118&gt;Listes!$E$53,('Instruction Forfaitaires'!$E118*(VLOOKUP('Instruction Forfaitaires'!$D118,Listes!$A$54:$E$60,5,FALSE))),('Instruction Forfaitaires'!$E118*(VLOOKUP('Instruction Forfaitaires'!$D118,Listes!$A$54:$E$60,3,FALSE))+(VLOOKUP('Instruction Forfaitaires'!$D118,Listes!$A$54:$E$60,4,FALSE)))))))</f>
        <v/>
      </c>
      <c r="J118" s="158" t="str">
        <f>IF($G118="","",IF($C118=Listes!$B$31,IF('Instruction Forfaitaires'!$E118&lt;Listes!$B$42,('Instruction Forfaitaires'!$E118*(VLOOKUP('Instruction Forfaitaires'!$D118,Listes!$A$43:$E$49,2,FALSE))),IF('Instruction Forfaitaires'!$E118&gt;Listes!$D$42,('Instruction Forfaitaires'!$E118*(VLOOKUP('Instruction Forfaitaires'!$D118,Listes!$A$43:$E$49,5,FALSE))),('Instruction Forfaitaires'!$E118*(VLOOKUP('Instruction Forfaitaires'!$D118,Listes!$A$43:$E$49,3,FALSE))+(VLOOKUP('Instruction Forfaitaires'!$D118,Listes!$A$43:$E$49,4,FALSE)))))))</f>
        <v/>
      </c>
      <c r="K118" s="238" t="str">
        <f>IF($G118="","",IF($C118=Listes!$B$34,Listes!$I$31,IF($C118=Listes!$B$35,(VLOOKUP('Instruction Forfaitaires'!$F118,Listes!$E$31:$F$36,2,FALSE)),IF($C118=Listes!$B$33,IF('Instruction Forfaitaires'!$E118&lt;Listes!$A$64,'Instruction Forfaitaires'!$E118*Listes!$A$65,IF('Instruction Forfaitaires'!$E118&gt;Listes!$D$64,'Instruction Forfaitaires'!$E118*Listes!$D$65,(('Instruction Forfaitaires'!$E118*Listes!$B$65)+Listes!$C$65)))))))</f>
        <v/>
      </c>
      <c r="L118" s="268" t="str">
        <f>IF(Forfaitaires!I117="","",Forfaitaires!I117)</f>
        <v/>
      </c>
      <c r="M118" s="268" t="str">
        <f>IF(Forfaitaires!J117="","",Forfaitaires!J117)</f>
        <v/>
      </c>
      <c r="N118" s="177" t="str">
        <f>IF(Forfaitaires!N117="","",Forfaitaires!N117)</f>
        <v/>
      </c>
      <c r="O118" s="267" t="str">
        <f t="shared" si="5"/>
        <v/>
      </c>
      <c r="P118" s="259" t="str">
        <f t="shared" si="6"/>
        <v/>
      </c>
      <c r="Q118" s="280" t="str">
        <f t="shared" si="7"/>
        <v/>
      </c>
      <c r="R118" s="264" t="str">
        <f t="shared" si="8"/>
        <v/>
      </c>
      <c r="S118" s="262" t="str">
        <f t="shared" si="9"/>
        <v/>
      </c>
      <c r="T118" s="119"/>
    </row>
    <row r="119" spans="1:20" ht="20.100000000000001" customHeight="1" x14ac:dyDescent="0.25">
      <c r="A119" s="162">
        <v>113</v>
      </c>
      <c r="B119" s="158" t="str">
        <f>IF(Forfaitaires!B118="","",Forfaitaires!B118)</f>
        <v/>
      </c>
      <c r="C119" s="158" t="str">
        <f>IF(Forfaitaires!C118="","",Forfaitaires!C118)</f>
        <v/>
      </c>
      <c r="D119" s="158" t="str">
        <f>IF(Forfaitaires!D118="","",Forfaitaires!D118)</f>
        <v/>
      </c>
      <c r="E119" s="158" t="str">
        <f>IF(Forfaitaires!E118="","",Forfaitaires!E118)</f>
        <v/>
      </c>
      <c r="F119" s="158" t="str">
        <f>IF(Forfaitaires!F118="","",Forfaitaires!F118)</f>
        <v/>
      </c>
      <c r="G119" s="158" t="str">
        <f>IF(Forfaitaires!G118="","",Forfaitaires!G118)</f>
        <v/>
      </c>
      <c r="H119" s="158" t="str">
        <f>IF(Forfaitaires!H118="","",Forfaitaires!H118)</f>
        <v/>
      </c>
      <c r="I119" s="158" t="str">
        <f>IF($G119="","",IF($C119=Listes!$B$32,IF('Instruction Forfaitaires'!$E119&lt;Listes!$B$53,('Instruction Forfaitaires'!$E119*(VLOOKUP('Instruction Forfaitaires'!$D119,Listes!$A$54:$E$60,2,FALSE))),IF('Instruction Forfaitaires'!$E119&gt;Listes!$E$53,('Instruction Forfaitaires'!$E119*(VLOOKUP('Instruction Forfaitaires'!$D119,Listes!$A$54:$E$60,5,FALSE))),('Instruction Forfaitaires'!$E119*(VLOOKUP('Instruction Forfaitaires'!$D119,Listes!$A$54:$E$60,3,FALSE))+(VLOOKUP('Instruction Forfaitaires'!$D119,Listes!$A$54:$E$60,4,FALSE)))))))</f>
        <v/>
      </c>
      <c r="J119" s="158" t="str">
        <f>IF($G119="","",IF($C119=Listes!$B$31,IF('Instruction Forfaitaires'!$E119&lt;Listes!$B$42,('Instruction Forfaitaires'!$E119*(VLOOKUP('Instruction Forfaitaires'!$D119,Listes!$A$43:$E$49,2,FALSE))),IF('Instruction Forfaitaires'!$E119&gt;Listes!$D$42,('Instruction Forfaitaires'!$E119*(VLOOKUP('Instruction Forfaitaires'!$D119,Listes!$A$43:$E$49,5,FALSE))),('Instruction Forfaitaires'!$E119*(VLOOKUP('Instruction Forfaitaires'!$D119,Listes!$A$43:$E$49,3,FALSE))+(VLOOKUP('Instruction Forfaitaires'!$D119,Listes!$A$43:$E$49,4,FALSE)))))))</f>
        <v/>
      </c>
      <c r="K119" s="238" t="str">
        <f>IF($G119="","",IF($C119=Listes!$B$34,Listes!$I$31,IF($C119=Listes!$B$35,(VLOOKUP('Instruction Forfaitaires'!$F119,Listes!$E$31:$F$36,2,FALSE)),IF($C119=Listes!$B$33,IF('Instruction Forfaitaires'!$E119&lt;Listes!$A$64,'Instruction Forfaitaires'!$E119*Listes!$A$65,IF('Instruction Forfaitaires'!$E119&gt;Listes!$D$64,'Instruction Forfaitaires'!$E119*Listes!$D$65,(('Instruction Forfaitaires'!$E119*Listes!$B$65)+Listes!$C$65)))))))</f>
        <v/>
      </c>
      <c r="L119" s="268" t="str">
        <f>IF(Forfaitaires!I118="","",Forfaitaires!I118)</f>
        <v/>
      </c>
      <c r="M119" s="268" t="str">
        <f>IF(Forfaitaires!J118="","",Forfaitaires!J118)</f>
        <v/>
      </c>
      <c r="N119" s="177" t="str">
        <f>IF(Forfaitaires!N118="","",Forfaitaires!N118)</f>
        <v/>
      </c>
      <c r="O119" s="267" t="str">
        <f t="shared" si="5"/>
        <v/>
      </c>
      <c r="P119" s="259" t="str">
        <f t="shared" si="6"/>
        <v/>
      </c>
      <c r="Q119" s="280" t="str">
        <f t="shared" si="7"/>
        <v/>
      </c>
      <c r="R119" s="264" t="str">
        <f t="shared" si="8"/>
        <v/>
      </c>
      <c r="S119" s="262" t="str">
        <f t="shared" si="9"/>
        <v/>
      </c>
      <c r="T119" s="119"/>
    </row>
    <row r="120" spans="1:20" ht="20.100000000000001" customHeight="1" x14ac:dyDescent="0.25">
      <c r="A120" s="162">
        <v>114</v>
      </c>
      <c r="B120" s="158" t="str">
        <f>IF(Forfaitaires!B119="","",Forfaitaires!B119)</f>
        <v/>
      </c>
      <c r="C120" s="158" t="str">
        <f>IF(Forfaitaires!C119="","",Forfaitaires!C119)</f>
        <v/>
      </c>
      <c r="D120" s="158" t="str">
        <f>IF(Forfaitaires!D119="","",Forfaitaires!D119)</f>
        <v/>
      </c>
      <c r="E120" s="158" t="str">
        <f>IF(Forfaitaires!E119="","",Forfaitaires!E119)</f>
        <v/>
      </c>
      <c r="F120" s="158" t="str">
        <f>IF(Forfaitaires!F119="","",Forfaitaires!F119)</f>
        <v/>
      </c>
      <c r="G120" s="158" t="str">
        <f>IF(Forfaitaires!G119="","",Forfaitaires!G119)</f>
        <v/>
      </c>
      <c r="H120" s="158" t="str">
        <f>IF(Forfaitaires!H119="","",Forfaitaires!H119)</f>
        <v/>
      </c>
      <c r="I120" s="158" t="str">
        <f>IF($G120="","",IF($C120=Listes!$B$32,IF('Instruction Forfaitaires'!$E120&lt;Listes!$B$53,('Instruction Forfaitaires'!$E120*(VLOOKUP('Instruction Forfaitaires'!$D120,Listes!$A$54:$E$60,2,FALSE))),IF('Instruction Forfaitaires'!$E120&gt;Listes!$E$53,('Instruction Forfaitaires'!$E120*(VLOOKUP('Instruction Forfaitaires'!$D120,Listes!$A$54:$E$60,5,FALSE))),('Instruction Forfaitaires'!$E120*(VLOOKUP('Instruction Forfaitaires'!$D120,Listes!$A$54:$E$60,3,FALSE))+(VLOOKUP('Instruction Forfaitaires'!$D120,Listes!$A$54:$E$60,4,FALSE)))))))</f>
        <v/>
      </c>
      <c r="J120" s="158" t="str">
        <f>IF($G120="","",IF($C120=Listes!$B$31,IF('Instruction Forfaitaires'!$E120&lt;Listes!$B$42,('Instruction Forfaitaires'!$E120*(VLOOKUP('Instruction Forfaitaires'!$D120,Listes!$A$43:$E$49,2,FALSE))),IF('Instruction Forfaitaires'!$E120&gt;Listes!$D$42,('Instruction Forfaitaires'!$E120*(VLOOKUP('Instruction Forfaitaires'!$D120,Listes!$A$43:$E$49,5,FALSE))),('Instruction Forfaitaires'!$E120*(VLOOKUP('Instruction Forfaitaires'!$D120,Listes!$A$43:$E$49,3,FALSE))+(VLOOKUP('Instruction Forfaitaires'!$D120,Listes!$A$43:$E$49,4,FALSE)))))))</f>
        <v/>
      </c>
      <c r="K120" s="238" t="str">
        <f>IF($G120="","",IF($C120=Listes!$B$34,Listes!$I$31,IF($C120=Listes!$B$35,(VLOOKUP('Instruction Forfaitaires'!$F120,Listes!$E$31:$F$36,2,FALSE)),IF($C120=Listes!$B$33,IF('Instruction Forfaitaires'!$E120&lt;Listes!$A$64,'Instruction Forfaitaires'!$E120*Listes!$A$65,IF('Instruction Forfaitaires'!$E120&gt;Listes!$D$64,'Instruction Forfaitaires'!$E120*Listes!$D$65,(('Instruction Forfaitaires'!$E120*Listes!$B$65)+Listes!$C$65)))))))</f>
        <v/>
      </c>
      <c r="L120" s="268" t="str">
        <f>IF(Forfaitaires!I119="","",Forfaitaires!I119)</f>
        <v/>
      </c>
      <c r="M120" s="268" t="str">
        <f>IF(Forfaitaires!J119="","",Forfaitaires!J119)</f>
        <v/>
      </c>
      <c r="N120" s="177" t="str">
        <f>IF(Forfaitaires!N119="","",Forfaitaires!N119)</f>
        <v/>
      </c>
      <c r="O120" s="267" t="str">
        <f t="shared" si="5"/>
        <v/>
      </c>
      <c r="P120" s="259" t="str">
        <f t="shared" si="6"/>
        <v/>
      </c>
      <c r="Q120" s="280" t="str">
        <f t="shared" si="7"/>
        <v/>
      </c>
      <c r="R120" s="264" t="str">
        <f t="shared" si="8"/>
        <v/>
      </c>
      <c r="S120" s="262" t="str">
        <f t="shared" si="9"/>
        <v/>
      </c>
      <c r="T120" s="119"/>
    </row>
    <row r="121" spans="1:20" ht="20.100000000000001" customHeight="1" x14ac:dyDescent="0.25">
      <c r="A121" s="162">
        <v>115</v>
      </c>
      <c r="B121" s="158" t="str">
        <f>IF(Forfaitaires!B120="","",Forfaitaires!B120)</f>
        <v/>
      </c>
      <c r="C121" s="158" t="str">
        <f>IF(Forfaitaires!C120="","",Forfaitaires!C120)</f>
        <v/>
      </c>
      <c r="D121" s="158" t="str">
        <f>IF(Forfaitaires!D120="","",Forfaitaires!D120)</f>
        <v/>
      </c>
      <c r="E121" s="158" t="str">
        <f>IF(Forfaitaires!E120="","",Forfaitaires!E120)</f>
        <v/>
      </c>
      <c r="F121" s="158" t="str">
        <f>IF(Forfaitaires!F120="","",Forfaitaires!F120)</f>
        <v/>
      </c>
      <c r="G121" s="158" t="str">
        <f>IF(Forfaitaires!G120="","",Forfaitaires!G120)</f>
        <v/>
      </c>
      <c r="H121" s="158" t="str">
        <f>IF(Forfaitaires!H120="","",Forfaitaires!H120)</f>
        <v/>
      </c>
      <c r="I121" s="158" t="str">
        <f>IF($G121="","",IF($C121=Listes!$B$32,IF('Instruction Forfaitaires'!$E121&lt;Listes!$B$53,('Instruction Forfaitaires'!$E121*(VLOOKUP('Instruction Forfaitaires'!$D121,Listes!$A$54:$E$60,2,FALSE))),IF('Instruction Forfaitaires'!$E121&gt;Listes!$E$53,('Instruction Forfaitaires'!$E121*(VLOOKUP('Instruction Forfaitaires'!$D121,Listes!$A$54:$E$60,5,FALSE))),('Instruction Forfaitaires'!$E121*(VLOOKUP('Instruction Forfaitaires'!$D121,Listes!$A$54:$E$60,3,FALSE))+(VLOOKUP('Instruction Forfaitaires'!$D121,Listes!$A$54:$E$60,4,FALSE)))))))</f>
        <v/>
      </c>
      <c r="J121" s="158" t="str">
        <f>IF($G121="","",IF($C121=Listes!$B$31,IF('Instruction Forfaitaires'!$E121&lt;Listes!$B$42,('Instruction Forfaitaires'!$E121*(VLOOKUP('Instruction Forfaitaires'!$D121,Listes!$A$43:$E$49,2,FALSE))),IF('Instruction Forfaitaires'!$E121&gt;Listes!$D$42,('Instruction Forfaitaires'!$E121*(VLOOKUP('Instruction Forfaitaires'!$D121,Listes!$A$43:$E$49,5,FALSE))),('Instruction Forfaitaires'!$E121*(VLOOKUP('Instruction Forfaitaires'!$D121,Listes!$A$43:$E$49,3,FALSE))+(VLOOKUP('Instruction Forfaitaires'!$D121,Listes!$A$43:$E$49,4,FALSE)))))))</f>
        <v/>
      </c>
      <c r="K121" s="238" t="str">
        <f>IF($G121="","",IF($C121=Listes!$B$34,Listes!$I$31,IF($C121=Listes!$B$35,(VLOOKUP('Instruction Forfaitaires'!$F121,Listes!$E$31:$F$36,2,FALSE)),IF($C121=Listes!$B$33,IF('Instruction Forfaitaires'!$E121&lt;Listes!$A$64,'Instruction Forfaitaires'!$E121*Listes!$A$65,IF('Instruction Forfaitaires'!$E121&gt;Listes!$D$64,'Instruction Forfaitaires'!$E121*Listes!$D$65,(('Instruction Forfaitaires'!$E121*Listes!$B$65)+Listes!$C$65)))))))</f>
        <v/>
      </c>
      <c r="L121" s="268" t="str">
        <f>IF(Forfaitaires!I120="","",Forfaitaires!I120)</f>
        <v/>
      </c>
      <c r="M121" s="268" t="str">
        <f>IF(Forfaitaires!J120="","",Forfaitaires!J120)</f>
        <v/>
      </c>
      <c r="N121" s="177" t="str">
        <f>IF(Forfaitaires!N120="","",Forfaitaires!N120)</f>
        <v/>
      </c>
      <c r="O121" s="267" t="str">
        <f t="shared" si="5"/>
        <v/>
      </c>
      <c r="P121" s="259" t="str">
        <f t="shared" si="6"/>
        <v/>
      </c>
      <c r="Q121" s="280" t="str">
        <f t="shared" si="7"/>
        <v/>
      </c>
      <c r="R121" s="264" t="str">
        <f t="shared" si="8"/>
        <v/>
      </c>
      <c r="S121" s="262" t="str">
        <f t="shared" si="9"/>
        <v/>
      </c>
      <c r="T121" s="119"/>
    </row>
    <row r="122" spans="1:20" ht="20.100000000000001" customHeight="1" x14ac:dyDescent="0.25">
      <c r="A122" s="162">
        <v>116</v>
      </c>
      <c r="B122" s="158" t="str">
        <f>IF(Forfaitaires!B121="","",Forfaitaires!B121)</f>
        <v/>
      </c>
      <c r="C122" s="158" t="str">
        <f>IF(Forfaitaires!C121="","",Forfaitaires!C121)</f>
        <v/>
      </c>
      <c r="D122" s="158" t="str">
        <f>IF(Forfaitaires!D121="","",Forfaitaires!D121)</f>
        <v/>
      </c>
      <c r="E122" s="158" t="str">
        <f>IF(Forfaitaires!E121="","",Forfaitaires!E121)</f>
        <v/>
      </c>
      <c r="F122" s="158" t="str">
        <f>IF(Forfaitaires!F121="","",Forfaitaires!F121)</f>
        <v/>
      </c>
      <c r="G122" s="158" t="str">
        <f>IF(Forfaitaires!G121="","",Forfaitaires!G121)</f>
        <v/>
      </c>
      <c r="H122" s="158" t="str">
        <f>IF(Forfaitaires!H121="","",Forfaitaires!H121)</f>
        <v/>
      </c>
      <c r="I122" s="158" t="str">
        <f>IF($G122="","",IF($C122=Listes!$B$32,IF('Instruction Forfaitaires'!$E122&lt;Listes!$B$53,('Instruction Forfaitaires'!$E122*(VLOOKUP('Instruction Forfaitaires'!$D122,Listes!$A$54:$E$60,2,FALSE))),IF('Instruction Forfaitaires'!$E122&gt;Listes!$E$53,('Instruction Forfaitaires'!$E122*(VLOOKUP('Instruction Forfaitaires'!$D122,Listes!$A$54:$E$60,5,FALSE))),('Instruction Forfaitaires'!$E122*(VLOOKUP('Instruction Forfaitaires'!$D122,Listes!$A$54:$E$60,3,FALSE))+(VLOOKUP('Instruction Forfaitaires'!$D122,Listes!$A$54:$E$60,4,FALSE)))))))</f>
        <v/>
      </c>
      <c r="J122" s="158" t="str">
        <f>IF($G122="","",IF($C122=Listes!$B$31,IF('Instruction Forfaitaires'!$E122&lt;Listes!$B$42,('Instruction Forfaitaires'!$E122*(VLOOKUP('Instruction Forfaitaires'!$D122,Listes!$A$43:$E$49,2,FALSE))),IF('Instruction Forfaitaires'!$E122&gt;Listes!$D$42,('Instruction Forfaitaires'!$E122*(VLOOKUP('Instruction Forfaitaires'!$D122,Listes!$A$43:$E$49,5,FALSE))),('Instruction Forfaitaires'!$E122*(VLOOKUP('Instruction Forfaitaires'!$D122,Listes!$A$43:$E$49,3,FALSE))+(VLOOKUP('Instruction Forfaitaires'!$D122,Listes!$A$43:$E$49,4,FALSE)))))))</f>
        <v/>
      </c>
      <c r="K122" s="238" t="str">
        <f>IF($G122="","",IF($C122=Listes!$B$34,Listes!$I$31,IF($C122=Listes!$B$35,(VLOOKUP('Instruction Forfaitaires'!$F122,Listes!$E$31:$F$36,2,FALSE)),IF($C122=Listes!$B$33,IF('Instruction Forfaitaires'!$E122&lt;Listes!$A$64,'Instruction Forfaitaires'!$E122*Listes!$A$65,IF('Instruction Forfaitaires'!$E122&gt;Listes!$D$64,'Instruction Forfaitaires'!$E122*Listes!$D$65,(('Instruction Forfaitaires'!$E122*Listes!$B$65)+Listes!$C$65)))))))</f>
        <v/>
      </c>
      <c r="L122" s="268" t="str">
        <f>IF(Forfaitaires!I121="","",Forfaitaires!I121)</f>
        <v/>
      </c>
      <c r="M122" s="268" t="str">
        <f>IF(Forfaitaires!J121="","",Forfaitaires!J121)</f>
        <v/>
      </c>
      <c r="N122" s="177" t="str">
        <f>IF(Forfaitaires!N121="","",Forfaitaires!N121)</f>
        <v/>
      </c>
      <c r="O122" s="267" t="str">
        <f t="shared" si="5"/>
        <v/>
      </c>
      <c r="P122" s="259" t="str">
        <f t="shared" si="6"/>
        <v/>
      </c>
      <c r="Q122" s="280" t="str">
        <f t="shared" si="7"/>
        <v/>
      </c>
      <c r="R122" s="264" t="str">
        <f t="shared" si="8"/>
        <v/>
      </c>
      <c r="S122" s="262" t="str">
        <f t="shared" si="9"/>
        <v/>
      </c>
      <c r="T122" s="119"/>
    </row>
    <row r="123" spans="1:20" ht="20.100000000000001" customHeight="1" x14ac:dyDescent="0.25">
      <c r="A123" s="162">
        <v>117</v>
      </c>
      <c r="B123" s="158" t="str">
        <f>IF(Forfaitaires!B122="","",Forfaitaires!B122)</f>
        <v/>
      </c>
      <c r="C123" s="158" t="str">
        <f>IF(Forfaitaires!C122="","",Forfaitaires!C122)</f>
        <v/>
      </c>
      <c r="D123" s="158" t="str">
        <f>IF(Forfaitaires!D122="","",Forfaitaires!D122)</f>
        <v/>
      </c>
      <c r="E123" s="158" t="str">
        <f>IF(Forfaitaires!E122="","",Forfaitaires!E122)</f>
        <v/>
      </c>
      <c r="F123" s="158" t="str">
        <f>IF(Forfaitaires!F122="","",Forfaitaires!F122)</f>
        <v/>
      </c>
      <c r="G123" s="158" t="str">
        <f>IF(Forfaitaires!G122="","",Forfaitaires!G122)</f>
        <v/>
      </c>
      <c r="H123" s="158" t="str">
        <f>IF(Forfaitaires!H122="","",Forfaitaires!H122)</f>
        <v/>
      </c>
      <c r="I123" s="158" t="str">
        <f>IF($G123="","",IF($C123=Listes!$B$32,IF('Instruction Forfaitaires'!$E123&lt;Listes!$B$53,('Instruction Forfaitaires'!$E123*(VLOOKUP('Instruction Forfaitaires'!$D123,Listes!$A$54:$E$60,2,FALSE))),IF('Instruction Forfaitaires'!$E123&gt;Listes!$E$53,('Instruction Forfaitaires'!$E123*(VLOOKUP('Instruction Forfaitaires'!$D123,Listes!$A$54:$E$60,5,FALSE))),('Instruction Forfaitaires'!$E123*(VLOOKUP('Instruction Forfaitaires'!$D123,Listes!$A$54:$E$60,3,FALSE))+(VLOOKUP('Instruction Forfaitaires'!$D123,Listes!$A$54:$E$60,4,FALSE)))))))</f>
        <v/>
      </c>
      <c r="J123" s="158" t="str">
        <f>IF($G123="","",IF($C123=Listes!$B$31,IF('Instruction Forfaitaires'!$E123&lt;Listes!$B$42,('Instruction Forfaitaires'!$E123*(VLOOKUP('Instruction Forfaitaires'!$D123,Listes!$A$43:$E$49,2,FALSE))),IF('Instruction Forfaitaires'!$E123&gt;Listes!$D$42,('Instruction Forfaitaires'!$E123*(VLOOKUP('Instruction Forfaitaires'!$D123,Listes!$A$43:$E$49,5,FALSE))),('Instruction Forfaitaires'!$E123*(VLOOKUP('Instruction Forfaitaires'!$D123,Listes!$A$43:$E$49,3,FALSE))+(VLOOKUP('Instruction Forfaitaires'!$D123,Listes!$A$43:$E$49,4,FALSE)))))))</f>
        <v/>
      </c>
      <c r="K123" s="238" t="str">
        <f>IF($G123="","",IF($C123=Listes!$B$34,Listes!$I$31,IF($C123=Listes!$B$35,(VLOOKUP('Instruction Forfaitaires'!$F123,Listes!$E$31:$F$36,2,FALSE)),IF($C123=Listes!$B$33,IF('Instruction Forfaitaires'!$E123&lt;Listes!$A$64,'Instruction Forfaitaires'!$E123*Listes!$A$65,IF('Instruction Forfaitaires'!$E123&gt;Listes!$D$64,'Instruction Forfaitaires'!$E123*Listes!$D$65,(('Instruction Forfaitaires'!$E123*Listes!$B$65)+Listes!$C$65)))))))</f>
        <v/>
      </c>
      <c r="L123" s="268" t="str">
        <f>IF(Forfaitaires!I122="","",Forfaitaires!I122)</f>
        <v/>
      </c>
      <c r="M123" s="268" t="str">
        <f>IF(Forfaitaires!J122="","",Forfaitaires!J122)</f>
        <v/>
      </c>
      <c r="N123" s="177" t="str">
        <f>IF(Forfaitaires!N122="","",Forfaitaires!N122)</f>
        <v/>
      </c>
      <c r="O123" s="267" t="str">
        <f t="shared" si="5"/>
        <v/>
      </c>
      <c r="P123" s="259" t="str">
        <f t="shared" si="6"/>
        <v/>
      </c>
      <c r="Q123" s="280" t="str">
        <f t="shared" si="7"/>
        <v/>
      </c>
      <c r="R123" s="264" t="str">
        <f t="shared" si="8"/>
        <v/>
      </c>
      <c r="S123" s="262" t="str">
        <f t="shared" si="9"/>
        <v/>
      </c>
      <c r="T123" s="119"/>
    </row>
    <row r="124" spans="1:20" ht="20.100000000000001" customHeight="1" x14ac:dyDescent="0.25">
      <c r="A124" s="162">
        <v>118</v>
      </c>
      <c r="B124" s="158" t="str">
        <f>IF(Forfaitaires!B123="","",Forfaitaires!B123)</f>
        <v/>
      </c>
      <c r="C124" s="158" t="str">
        <f>IF(Forfaitaires!C123="","",Forfaitaires!C123)</f>
        <v/>
      </c>
      <c r="D124" s="158" t="str">
        <f>IF(Forfaitaires!D123="","",Forfaitaires!D123)</f>
        <v/>
      </c>
      <c r="E124" s="158" t="str">
        <f>IF(Forfaitaires!E123="","",Forfaitaires!E123)</f>
        <v/>
      </c>
      <c r="F124" s="158" t="str">
        <f>IF(Forfaitaires!F123="","",Forfaitaires!F123)</f>
        <v/>
      </c>
      <c r="G124" s="158" t="str">
        <f>IF(Forfaitaires!G123="","",Forfaitaires!G123)</f>
        <v/>
      </c>
      <c r="H124" s="158" t="str">
        <f>IF(Forfaitaires!H123="","",Forfaitaires!H123)</f>
        <v/>
      </c>
      <c r="I124" s="158" t="str">
        <f>IF($G124="","",IF($C124=Listes!$B$32,IF('Instruction Forfaitaires'!$E124&lt;Listes!$B$53,('Instruction Forfaitaires'!$E124*(VLOOKUP('Instruction Forfaitaires'!$D124,Listes!$A$54:$E$60,2,FALSE))),IF('Instruction Forfaitaires'!$E124&gt;Listes!$E$53,('Instruction Forfaitaires'!$E124*(VLOOKUP('Instruction Forfaitaires'!$D124,Listes!$A$54:$E$60,5,FALSE))),('Instruction Forfaitaires'!$E124*(VLOOKUP('Instruction Forfaitaires'!$D124,Listes!$A$54:$E$60,3,FALSE))+(VLOOKUP('Instruction Forfaitaires'!$D124,Listes!$A$54:$E$60,4,FALSE)))))))</f>
        <v/>
      </c>
      <c r="J124" s="158" t="str">
        <f>IF($G124="","",IF($C124=Listes!$B$31,IF('Instruction Forfaitaires'!$E124&lt;Listes!$B$42,('Instruction Forfaitaires'!$E124*(VLOOKUP('Instruction Forfaitaires'!$D124,Listes!$A$43:$E$49,2,FALSE))),IF('Instruction Forfaitaires'!$E124&gt;Listes!$D$42,('Instruction Forfaitaires'!$E124*(VLOOKUP('Instruction Forfaitaires'!$D124,Listes!$A$43:$E$49,5,FALSE))),('Instruction Forfaitaires'!$E124*(VLOOKUP('Instruction Forfaitaires'!$D124,Listes!$A$43:$E$49,3,FALSE))+(VLOOKUP('Instruction Forfaitaires'!$D124,Listes!$A$43:$E$49,4,FALSE)))))))</f>
        <v/>
      </c>
      <c r="K124" s="238" t="str">
        <f>IF($G124="","",IF($C124=Listes!$B$34,Listes!$I$31,IF($C124=Listes!$B$35,(VLOOKUP('Instruction Forfaitaires'!$F124,Listes!$E$31:$F$36,2,FALSE)),IF($C124=Listes!$B$33,IF('Instruction Forfaitaires'!$E124&lt;Listes!$A$64,'Instruction Forfaitaires'!$E124*Listes!$A$65,IF('Instruction Forfaitaires'!$E124&gt;Listes!$D$64,'Instruction Forfaitaires'!$E124*Listes!$D$65,(('Instruction Forfaitaires'!$E124*Listes!$B$65)+Listes!$C$65)))))))</f>
        <v/>
      </c>
      <c r="L124" s="268" t="str">
        <f>IF(Forfaitaires!I123="","",Forfaitaires!I123)</f>
        <v/>
      </c>
      <c r="M124" s="268" t="str">
        <f>IF(Forfaitaires!J123="","",Forfaitaires!J123)</f>
        <v/>
      </c>
      <c r="N124" s="177" t="str">
        <f>IF(Forfaitaires!N123="","",Forfaitaires!N123)</f>
        <v/>
      </c>
      <c r="O124" s="267" t="str">
        <f t="shared" si="5"/>
        <v/>
      </c>
      <c r="P124" s="259" t="str">
        <f t="shared" si="6"/>
        <v/>
      </c>
      <c r="Q124" s="280" t="str">
        <f t="shared" si="7"/>
        <v/>
      </c>
      <c r="R124" s="264" t="str">
        <f t="shared" si="8"/>
        <v/>
      </c>
      <c r="S124" s="262" t="str">
        <f t="shared" si="9"/>
        <v/>
      </c>
      <c r="T124" s="119"/>
    </row>
    <row r="125" spans="1:20" ht="20.100000000000001" customHeight="1" x14ac:dyDescent="0.25">
      <c r="A125" s="162">
        <v>119</v>
      </c>
      <c r="B125" s="158" t="str">
        <f>IF(Forfaitaires!B124="","",Forfaitaires!B124)</f>
        <v/>
      </c>
      <c r="C125" s="158" t="str">
        <f>IF(Forfaitaires!C124="","",Forfaitaires!C124)</f>
        <v/>
      </c>
      <c r="D125" s="158" t="str">
        <f>IF(Forfaitaires!D124="","",Forfaitaires!D124)</f>
        <v/>
      </c>
      <c r="E125" s="158" t="str">
        <f>IF(Forfaitaires!E124="","",Forfaitaires!E124)</f>
        <v/>
      </c>
      <c r="F125" s="158" t="str">
        <f>IF(Forfaitaires!F124="","",Forfaitaires!F124)</f>
        <v/>
      </c>
      <c r="G125" s="158" t="str">
        <f>IF(Forfaitaires!G124="","",Forfaitaires!G124)</f>
        <v/>
      </c>
      <c r="H125" s="158" t="str">
        <f>IF(Forfaitaires!H124="","",Forfaitaires!H124)</f>
        <v/>
      </c>
      <c r="I125" s="158" t="str">
        <f>IF($G125="","",IF($C125=Listes!$B$32,IF('Instruction Forfaitaires'!$E125&lt;Listes!$B$53,('Instruction Forfaitaires'!$E125*(VLOOKUP('Instruction Forfaitaires'!$D125,Listes!$A$54:$E$60,2,FALSE))),IF('Instruction Forfaitaires'!$E125&gt;Listes!$E$53,('Instruction Forfaitaires'!$E125*(VLOOKUP('Instruction Forfaitaires'!$D125,Listes!$A$54:$E$60,5,FALSE))),('Instruction Forfaitaires'!$E125*(VLOOKUP('Instruction Forfaitaires'!$D125,Listes!$A$54:$E$60,3,FALSE))+(VLOOKUP('Instruction Forfaitaires'!$D125,Listes!$A$54:$E$60,4,FALSE)))))))</f>
        <v/>
      </c>
      <c r="J125" s="158" t="str">
        <f>IF($G125="","",IF($C125=Listes!$B$31,IF('Instruction Forfaitaires'!$E125&lt;Listes!$B$42,('Instruction Forfaitaires'!$E125*(VLOOKUP('Instruction Forfaitaires'!$D125,Listes!$A$43:$E$49,2,FALSE))),IF('Instruction Forfaitaires'!$E125&gt;Listes!$D$42,('Instruction Forfaitaires'!$E125*(VLOOKUP('Instruction Forfaitaires'!$D125,Listes!$A$43:$E$49,5,FALSE))),('Instruction Forfaitaires'!$E125*(VLOOKUP('Instruction Forfaitaires'!$D125,Listes!$A$43:$E$49,3,FALSE))+(VLOOKUP('Instruction Forfaitaires'!$D125,Listes!$A$43:$E$49,4,FALSE)))))))</f>
        <v/>
      </c>
      <c r="K125" s="238" t="str">
        <f>IF($G125="","",IF($C125=Listes!$B$34,Listes!$I$31,IF($C125=Listes!$B$35,(VLOOKUP('Instruction Forfaitaires'!$F125,Listes!$E$31:$F$36,2,FALSE)),IF($C125=Listes!$B$33,IF('Instruction Forfaitaires'!$E125&lt;Listes!$A$64,'Instruction Forfaitaires'!$E125*Listes!$A$65,IF('Instruction Forfaitaires'!$E125&gt;Listes!$D$64,'Instruction Forfaitaires'!$E125*Listes!$D$65,(('Instruction Forfaitaires'!$E125*Listes!$B$65)+Listes!$C$65)))))))</f>
        <v/>
      </c>
      <c r="L125" s="268" t="str">
        <f>IF(Forfaitaires!I124="","",Forfaitaires!I124)</f>
        <v/>
      </c>
      <c r="M125" s="268" t="str">
        <f>IF(Forfaitaires!J124="","",Forfaitaires!J124)</f>
        <v/>
      </c>
      <c r="N125" s="177" t="str">
        <f>IF(Forfaitaires!N124="","",Forfaitaires!N124)</f>
        <v/>
      </c>
      <c r="O125" s="267" t="str">
        <f t="shared" si="5"/>
        <v/>
      </c>
      <c r="P125" s="259" t="str">
        <f t="shared" si="6"/>
        <v/>
      </c>
      <c r="Q125" s="280" t="str">
        <f t="shared" si="7"/>
        <v/>
      </c>
      <c r="R125" s="264" t="str">
        <f t="shared" si="8"/>
        <v/>
      </c>
      <c r="S125" s="262" t="str">
        <f t="shared" si="9"/>
        <v/>
      </c>
      <c r="T125" s="119"/>
    </row>
    <row r="126" spans="1:20" ht="20.100000000000001" customHeight="1" x14ac:dyDescent="0.25">
      <c r="A126" s="162">
        <v>120</v>
      </c>
      <c r="B126" s="158" t="str">
        <f>IF(Forfaitaires!B125="","",Forfaitaires!B125)</f>
        <v/>
      </c>
      <c r="C126" s="158" t="str">
        <f>IF(Forfaitaires!C125="","",Forfaitaires!C125)</f>
        <v/>
      </c>
      <c r="D126" s="158" t="str">
        <f>IF(Forfaitaires!D125="","",Forfaitaires!D125)</f>
        <v/>
      </c>
      <c r="E126" s="158" t="str">
        <f>IF(Forfaitaires!E125="","",Forfaitaires!E125)</f>
        <v/>
      </c>
      <c r="F126" s="158" t="str">
        <f>IF(Forfaitaires!F125="","",Forfaitaires!F125)</f>
        <v/>
      </c>
      <c r="G126" s="158" t="str">
        <f>IF(Forfaitaires!G125="","",Forfaitaires!G125)</f>
        <v/>
      </c>
      <c r="H126" s="158" t="str">
        <f>IF(Forfaitaires!H125="","",Forfaitaires!H125)</f>
        <v/>
      </c>
      <c r="I126" s="158" t="str">
        <f>IF($G126="","",IF($C126=Listes!$B$32,IF('Instruction Forfaitaires'!$E126&lt;Listes!$B$53,('Instruction Forfaitaires'!$E126*(VLOOKUP('Instruction Forfaitaires'!$D126,Listes!$A$54:$E$60,2,FALSE))),IF('Instruction Forfaitaires'!$E126&gt;Listes!$E$53,('Instruction Forfaitaires'!$E126*(VLOOKUP('Instruction Forfaitaires'!$D126,Listes!$A$54:$E$60,5,FALSE))),('Instruction Forfaitaires'!$E126*(VLOOKUP('Instruction Forfaitaires'!$D126,Listes!$A$54:$E$60,3,FALSE))+(VLOOKUP('Instruction Forfaitaires'!$D126,Listes!$A$54:$E$60,4,FALSE)))))))</f>
        <v/>
      </c>
      <c r="J126" s="158" t="str">
        <f>IF($G126="","",IF($C126=Listes!$B$31,IF('Instruction Forfaitaires'!$E126&lt;Listes!$B$42,('Instruction Forfaitaires'!$E126*(VLOOKUP('Instruction Forfaitaires'!$D126,Listes!$A$43:$E$49,2,FALSE))),IF('Instruction Forfaitaires'!$E126&gt;Listes!$D$42,('Instruction Forfaitaires'!$E126*(VLOOKUP('Instruction Forfaitaires'!$D126,Listes!$A$43:$E$49,5,FALSE))),('Instruction Forfaitaires'!$E126*(VLOOKUP('Instruction Forfaitaires'!$D126,Listes!$A$43:$E$49,3,FALSE))+(VLOOKUP('Instruction Forfaitaires'!$D126,Listes!$A$43:$E$49,4,FALSE)))))))</f>
        <v/>
      </c>
      <c r="K126" s="238" t="str">
        <f>IF($G126="","",IF($C126=Listes!$B$34,Listes!$I$31,IF($C126=Listes!$B$35,(VLOOKUP('Instruction Forfaitaires'!$F126,Listes!$E$31:$F$36,2,FALSE)),IF($C126=Listes!$B$33,IF('Instruction Forfaitaires'!$E126&lt;Listes!$A$64,'Instruction Forfaitaires'!$E126*Listes!$A$65,IF('Instruction Forfaitaires'!$E126&gt;Listes!$D$64,'Instruction Forfaitaires'!$E126*Listes!$D$65,(('Instruction Forfaitaires'!$E126*Listes!$B$65)+Listes!$C$65)))))))</f>
        <v/>
      </c>
      <c r="L126" s="268" t="str">
        <f>IF(Forfaitaires!I125="","",Forfaitaires!I125)</f>
        <v/>
      </c>
      <c r="M126" s="268" t="str">
        <f>IF(Forfaitaires!J125="","",Forfaitaires!J125)</f>
        <v/>
      </c>
      <c r="N126" s="177" t="str">
        <f>IF(Forfaitaires!N125="","",Forfaitaires!N125)</f>
        <v/>
      </c>
      <c r="O126" s="267" t="str">
        <f t="shared" si="5"/>
        <v/>
      </c>
      <c r="P126" s="259" t="str">
        <f t="shared" si="6"/>
        <v/>
      </c>
      <c r="Q126" s="280" t="str">
        <f t="shared" si="7"/>
        <v/>
      </c>
      <c r="R126" s="264" t="str">
        <f t="shared" si="8"/>
        <v/>
      </c>
      <c r="S126" s="262" t="str">
        <f t="shared" si="9"/>
        <v/>
      </c>
      <c r="T126" s="119"/>
    </row>
    <row r="127" spans="1:20" ht="20.100000000000001" customHeight="1" x14ac:dyDescent="0.25">
      <c r="A127" s="162">
        <v>121</v>
      </c>
      <c r="B127" s="158" t="str">
        <f>IF(Forfaitaires!B126="","",Forfaitaires!B126)</f>
        <v/>
      </c>
      <c r="C127" s="158" t="str">
        <f>IF(Forfaitaires!C126="","",Forfaitaires!C126)</f>
        <v/>
      </c>
      <c r="D127" s="158" t="str">
        <f>IF(Forfaitaires!D126="","",Forfaitaires!D126)</f>
        <v/>
      </c>
      <c r="E127" s="158" t="str">
        <f>IF(Forfaitaires!E126="","",Forfaitaires!E126)</f>
        <v/>
      </c>
      <c r="F127" s="158" t="str">
        <f>IF(Forfaitaires!F126="","",Forfaitaires!F126)</f>
        <v/>
      </c>
      <c r="G127" s="158" t="str">
        <f>IF(Forfaitaires!G126="","",Forfaitaires!G126)</f>
        <v/>
      </c>
      <c r="H127" s="158" t="str">
        <f>IF(Forfaitaires!H126="","",Forfaitaires!H126)</f>
        <v/>
      </c>
      <c r="I127" s="158" t="str">
        <f>IF($G127="","",IF($C127=Listes!$B$32,IF('Instruction Forfaitaires'!$E127&lt;Listes!$B$53,('Instruction Forfaitaires'!$E127*(VLOOKUP('Instruction Forfaitaires'!$D127,Listes!$A$54:$E$60,2,FALSE))),IF('Instruction Forfaitaires'!$E127&gt;Listes!$E$53,('Instruction Forfaitaires'!$E127*(VLOOKUP('Instruction Forfaitaires'!$D127,Listes!$A$54:$E$60,5,FALSE))),('Instruction Forfaitaires'!$E127*(VLOOKUP('Instruction Forfaitaires'!$D127,Listes!$A$54:$E$60,3,FALSE))+(VLOOKUP('Instruction Forfaitaires'!$D127,Listes!$A$54:$E$60,4,FALSE)))))))</f>
        <v/>
      </c>
      <c r="J127" s="158" t="str">
        <f>IF($G127="","",IF($C127=Listes!$B$31,IF('Instruction Forfaitaires'!$E127&lt;Listes!$B$42,('Instruction Forfaitaires'!$E127*(VLOOKUP('Instruction Forfaitaires'!$D127,Listes!$A$43:$E$49,2,FALSE))),IF('Instruction Forfaitaires'!$E127&gt;Listes!$D$42,('Instruction Forfaitaires'!$E127*(VLOOKUP('Instruction Forfaitaires'!$D127,Listes!$A$43:$E$49,5,FALSE))),('Instruction Forfaitaires'!$E127*(VLOOKUP('Instruction Forfaitaires'!$D127,Listes!$A$43:$E$49,3,FALSE))+(VLOOKUP('Instruction Forfaitaires'!$D127,Listes!$A$43:$E$49,4,FALSE)))))))</f>
        <v/>
      </c>
      <c r="K127" s="238" t="str">
        <f>IF($G127="","",IF($C127=Listes!$B$34,Listes!$I$31,IF($C127=Listes!$B$35,(VLOOKUP('Instruction Forfaitaires'!$F127,Listes!$E$31:$F$36,2,FALSE)),IF($C127=Listes!$B$33,IF('Instruction Forfaitaires'!$E127&lt;Listes!$A$64,'Instruction Forfaitaires'!$E127*Listes!$A$65,IF('Instruction Forfaitaires'!$E127&gt;Listes!$D$64,'Instruction Forfaitaires'!$E127*Listes!$D$65,(('Instruction Forfaitaires'!$E127*Listes!$B$65)+Listes!$C$65)))))))</f>
        <v/>
      </c>
      <c r="L127" s="268" t="str">
        <f>IF(Forfaitaires!I126="","",Forfaitaires!I126)</f>
        <v/>
      </c>
      <c r="M127" s="268" t="str">
        <f>IF(Forfaitaires!J126="","",Forfaitaires!J126)</f>
        <v/>
      </c>
      <c r="N127" s="177" t="str">
        <f>IF(Forfaitaires!N126="","",Forfaitaires!N126)</f>
        <v/>
      </c>
      <c r="O127" s="267" t="str">
        <f t="shared" si="5"/>
        <v/>
      </c>
      <c r="P127" s="259" t="str">
        <f t="shared" si="6"/>
        <v/>
      </c>
      <c r="Q127" s="280" t="str">
        <f t="shared" si="7"/>
        <v/>
      </c>
      <c r="R127" s="264" t="str">
        <f t="shared" si="8"/>
        <v/>
      </c>
      <c r="S127" s="262" t="str">
        <f t="shared" si="9"/>
        <v/>
      </c>
      <c r="T127" s="119"/>
    </row>
    <row r="128" spans="1:20" ht="20.100000000000001" customHeight="1" x14ac:dyDescent="0.25">
      <c r="A128" s="162">
        <v>122</v>
      </c>
      <c r="B128" s="158" t="str">
        <f>IF(Forfaitaires!B127="","",Forfaitaires!B127)</f>
        <v/>
      </c>
      <c r="C128" s="158" t="str">
        <f>IF(Forfaitaires!C127="","",Forfaitaires!C127)</f>
        <v/>
      </c>
      <c r="D128" s="158" t="str">
        <f>IF(Forfaitaires!D127="","",Forfaitaires!D127)</f>
        <v/>
      </c>
      <c r="E128" s="158" t="str">
        <f>IF(Forfaitaires!E127="","",Forfaitaires!E127)</f>
        <v/>
      </c>
      <c r="F128" s="158" t="str">
        <f>IF(Forfaitaires!F127="","",Forfaitaires!F127)</f>
        <v/>
      </c>
      <c r="G128" s="158" t="str">
        <f>IF(Forfaitaires!G127="","",Forfaitaires!G127)</f>
        <v/>
      </c>
      <c r="H128" s="158" t="str">
        <f>IF(Forfaitaires!H127="","",Forfaitaires!H127)</f>
        <v/>
      </c>
      <c r="I128" s="158" t="str">
        <f>IF($G128="","",IF($C128=Listes!$B$32,IF('Instruction Forfaitaires'!$E128&lt;Listes!$B$53,('Instruction Forfaitaires'!$E128*(VLOOKUP('Instruction Forfaitaires'!$D128,Listes!$A$54:$E$60,2,FALSE))),IF('Instruction Forfaitaires'!$E128&gt;Listes!$E$53,('Instruction Forfaitaires'!$E128*(VLOOKUP('Instruction Forfaitaires'!$D128,Listes!$A$54:$E$60,5,FALSE))),('Instruction Forfaitaires'!$E128*(VLOOKUP('Instruction Forfaitaires'!$D128,Listes!$A$54:$E$60,3,FALSE))+(VLOOKUP('Instruction Forfaitaires'!$D128,Listes!$A$54:$E$60,4,FALSE)))))))</f>
        <v/>
      </c>
      <c r="J128" s="158" t="str">
        <f>IF($G128="","",IF($C128=Listes!$B$31,IF('Instruction Forfaitaires'!$E128&lt;Listes!$B$42,('Instruction Forfaitaires'!$E128*(VLOOKUP('Instruction Forfaitaires'!$D128,Listes!$A$43:$E$49,2,FALSE))),IF('Instruction Forfaitaires'!$E128&gt;Listes!$D$42,('Instruction Forfaitaires'!$E128*(VLOOKUP('Instruction Forfaitaires'!$D128,Listes!$A$43:$E$49,5,FALSE))),('Instruction Forfaitaires'!$E128*(VLOOKUP('Instruction Forfaitaires'!$D128,Listes!$A$43:$E$49,3,FALSE))+(VLOOKUP('Instruction Forfaitaires'!$D128,Listes!$A$43:$E$49,4,FALSE)))))))</f>
        <v/>
      </c>
      <c r="K128" s="238" t="str">
        <f>IF($G128="","",IF($C128=Listes!$B$34,Listes!$I$31,IF($C128=Listes!$B$35,(VLOOKUP('Instruction Forfaitaires'!$F128,Listes!$E$31:$F$36,2,FALSE)),IF($C128=Listes!$B$33,IF('Instruction Forfaitaires'!$E128&lt;Listes!$A$64,'Instruction Forfaitaires'!$E128*Listes!$A$65,IF('Instruction Forfaitaires'!$E128&gt;Listes!$D$64,'Instruction Forfaitaires'!$E128*Listes!$D$65,(('Instruction Forfaitaires'!$E128*Listes!$B$65)+Listes!$C$65)))))))</f>
        <v/>
      </c>
      <c r="L128" s="268" t="str">
        <f>IF(Forfaitaires!I127="","",Forfaitaires!I127)</f>
        <v/>
      </c>
      <c r="M128" s="268" t="str">
        <f>IF(Forfaitaires!J127="","",Forfaitaires!J127)</f>
        <v/>
      </c>
      <c r="N128" s="177" t="str">
        <f>IF(Forfaitaires!N127="","",Forfaitaires!N127)</f>
        <v/>
      </c>
      <c r="O128" s="267" t="str">
        <f t="shared" si="5"/>
        <v/>
      </c>
      <c r="P128" s="259" t="str">
        <f t="shared" si="6"/>
        <v/>
      </c>
      <c r="Q128" s="280" t="str">
        <f t="shared" si="7"/>
        <v/>
      </c>
      <c r="R128" s="264" t="str">
        <f t="shared" si="8"/>
        <v/>
      </c>
      <c r="S128" s="262" t="str">
        <f t="shared" si="9"/>
        <v/>
      </c>
      <c r="T128" s="119"/>
    </row>
    <row r="129" spans="1:20" ht="20.100000000000001" customHeight="1" x14ac:dyDescent="0.25">
      <c r="A129" s="162">
        <v>123</v>
      </c>
      <c r="B129" s="158" t="str">
        <f>IF(Forfaitaires!B128="","",Forfaitaires!B128)</f>
        <v/>
      </c>
      <c r="C129" s="158" t="str">
        <f>IF(Forfaitaires!C128="","",Forfaitaires!C128)</f>
        <v/>
      </c>
      <c r="D129" s="158" t="str">
        <f>IF(Forfaitaires!D128="","",Forfaitaires!D128)</f>
        <v/>
      </c>
      <c r="E129" s="158" t="str">
        <f>IF(Forfaitaires!E128="","",Forfaitaires!E128)</f>
        <v/>
      </c>
      <c r="F129" s="158" t="str">
        <f>IF(Forfaitaires!F128="","",Forfaitaires!F128)</f>
        <v/>
      </c>
      <c r="G129" s="158" t="str">
        <f>IF(Forfaitaires!G128="","",Forfaitaires!G128)</f>
        <v/>
      </c>
      <c r="H129" s="158" t="str">
        <f>IF(Forfaitaires!H128="","",Forfaitaires!H128)</f>
        <v/>
      </c>
      <c r="I129" s="158" t="str">
        <f>IF($G129="","",IF($C129=Listes!$B$32,IF('Instruction Forfaitaires'!$E129&lt;Listes!$B$53,('Instruction Forfaitaires'!$E129*(VLOOKUP('Instruction Forfaitaires'!$D129,Listes!$A$54:$E$60,2,FALSE))),IF('Instruction Forfaitaires'!$E129&gt;Listes!$E$53,('Instruction Forfaitaires'!$E129*(VLOOKUP('Instruction Forfaitaires'!$D129,Listes!$A$54:$E$60,5,FALSE))),('Instruction Forfaitaires'!$E129*(VLOOKUP('Instruction Forfaitaires'!$D129,Listes!$A$54:$E$60,3,FALSE))+(VLOOKUP('Instruction Forfaitaires'!$D129,Listes!$A$54:$E$60,4,FALSE)))))))</f>
        <v/>
      </c>
      <c r="J129" s="158" t="str">
        <f>IF($G129="","",IF($C129=Listes!$B$31,IF('Instruction Forfaitaires'!$E129&lt;Listes!$B$42,('Instruction Forfaitaires'!$E129*(VLOOKUP('Instruction Forfaitaires'!$D129,Listes!$A$43:$E$49,2,FALSE))),IF('Instruction Forfaitaires'!$E129&gt;Listes!$D$42,('Instruction Forfaitaires'!$E129*(VLOOKUP('Instruction Forfaitaires'!$D129,Listes!$A$43:$E$49,5,FALSE))),('Instruction Forfaitaires'!$E129*(VLOOKUP('Instruction Forfaitaires'!$D129,Listes!$A$43:$E$49,3,FALSE))+(VLOOKUP('Instruction Forfaitaires'!$D129,Listes!$A$43:$E$49,4,FALSE)))))))</f>
        <v/>
      </c>
      <c r="K129" s="238" t="str">
        <f>IF($G129="","",IF($C129=Listes!$B$34,Listes!$I$31,IF($C129=Listes!$B$35,(VLOOKUP('Instruction Forfaitaires'!$F129,Listes!$E$31:$F$36,2,FALSE)),IF($C129=Listes!$B$33,IF('Instruction Forfaitaires'!$E129&lt;Listes!$A$64,'Instruction Forfaitaires'!$E129*Listes!$A$65,IF('Instruction Forfaitaires'!$E129&gt;Listes!$D$64,'Instruction Forfaitaires'!$E129*Listes!$D$65,(('Instruction Forfaitaires'!$E129*Listes!$B$65)+Listes!$C$65)))))))</f>
        <v/>
      </c>
      <c r="L129" s="268" t="str">
        <f>IF(Forfaitaires!I128="","",Forfaitaires!I128)</f>
        <v/>
      </c>
      <c r="M129" s="268" t="str">
        <f>IF(Forfaitaires!J128="","",Forfaitaires!J128)</f>
        <v/>
      </c>
      <c r="N129" s="177" t="str">
        <f>IF(Forfaitaires!N128="","",Forfaitaires!N128)</f>
        <v/>
      </c>
      <c r="O129" s="267" t="str">
        <f t="shared" si="5"/>
        <v/>
      </c>
      <c r="P129" s="259" t="str">
        <f t="shared" si="6"/>
        <v/>
      </c>
      <c r="Q129" s="280" t="str">
        <f t="shared" si="7"/>
        <v/>
      </c>
      <c r="R129" s="264" t="str">
        <f t="shared" si="8"/>
        <v/>
      </c>
      <c r="S129" s="262" t="str">
        <f t="shared" si="9"/>
        <v/>
      </c>
      <c r="T129" s="119"/>
    </row>
    <row r="130" spans="1:20" ht="20.100000000000001" customHeight="1" x14ac:dyDescent="0.25">
      <c r="A130" s="162">
        <v>124</v>
      </c>
      <c r="B130" s="158" t="str">
        <f>IF(Forfaitaires!B129="","",Forfaitaires!B129)</f>
        <v/>
      </c>
      <c r="C130" s="158" t="str">
        <f>IF(Forfaitaires!C129="","",Forfaitaires!C129)</f>
        <v/>
      </c>
      <c r="D130" s="158" t="str">
        <f>IF(Forfaitaires!D129="","",Forfaitaires!D129)</f>
        <v/>
      </c>
      <c r="E130" s="158" t="str">
        <f>IF(Forfaitaires!E129="","",Forfaitaires!E129)</f>
        <v/>
      </c>
      <c r="F130" s="158" t="str">
        <f>IF(Forfaitaires!F129="","",Forfaitaires!F129)</f>
        <v/>
      </c>
      <c r="G130" s="158" t="str">
        <f>IF(Forfaitaires!G129="","",Forfaitaires!G129)</f>
        <v/>
      </c>
      <c r="H130" s="158" t="str">
        <f>IF(Forfaitaires!H129="","",Forfaitaires!H129)</f>
        <v/>
      </c>
      <c r="I130" s="158" t="str">
        <f>IF($G130="","",IF($C130=Listes!$B$32,IF('Instruction Forfaitaires'!$E130&lt;Listes!$B$53,('Instruction Forfaitaires'!$E130*(VLOOKUP('Instruction Forfaitaires'!$D130,Listes!$A$54:$E$60,2,FALSE))),IF('Instruction Forfaitaires'!$E130&gt;Listes!$E$53,('Instruction Forfaitaires'!$E130*(VLOOKUP('Instruction Forfaitaires'!$D130,Listes!$A$54:$E$60,5,FALSE))),('Instruction Forfaitaires'!$E130*(VLOOKUP('Instruction Forfaitaires'!$D130,Listes!$A$54:$E$60,3,FALSE))+(VLOOKUP('Instruction Forfaitaires'!$D130,Listes!$A$54:$E$60,4,FALSE)))))))</f>
        <v/>
      </c>
      <c r="J130" s="158" t="str">
        <f>IF($G130="","",IF($C130=Listes!$B$31,IF('Instruction Forfaitaires'!$E130&lt;Listes!$B$42,('Instruction Forfaitaires'!$E130*(VLOOKUP('Instruction Forfaitaires'!$D130,Listes!$A$43:$E$49,2,FALSE))),IF('Instruction Forfaitaires'!$E130&gt;Listes!$D$42,('Instruction Forfaitaires'!$E130*(VLOOKUP('Instruction Forfaitaires'!$D130,Listes!$A$43:$E$49,5,FALSE))),('Instruction Forfaitaires'!$E130*(VLOOKUP('Instruction Forfaitaires'!$D130,Listes!$A$43:$E$49,3,FALSE))+(VLOOKUP('Instruction Forfaitaires'!$D130,Listes!$A$43:$E$49,4,FALSE)))))))</f>
        <v/>
      </c>
      <c r="K130" s="238" t="str">
        <f>IF($G130="","",IF($C130=Listes!$B$34,Listes!$I$31,IF($C130=Listes!$B$35,(VLOOKUP('Instruction Forfaitaires'!$F130,Listes!$E$31:$F$36,2,FALSE)),IF($C130=Listes!$B$33,IF('Instruction Forfaitaires'!$E130&lt;Listes!$A$64,'Instruction Forfaitaires'!$E130*Listes!$A$65,IF('Instruction Forfaitaires'!$E130&gt;Listes!$D$64,'Instruction Forfaitaires'!$E130*Listes!$D$65,(('Instruction Forfaitaires'!$E130*Listes!$B$65)+Listes!$C$65)))))))</f>
        <v/>
      </c>
      <c r="L130" s="268" t="str">
        <f>IF(Forfaitaires!I129="","",Forfaitaires!I129)</f>
        <v/>
      </c>
      <c r="M130" s="268" t="str">
        <f>IF(Forfaitaires!J129="","",Forfaitaires!J129)</f>
        <v/>
      </c>
      <c r="N130" s="177" t="str">
        <f>IF(Forfaitaires!N129="","",Forfaitaires!N129)</f>
        <v/>
      </c>
      <c r="O130" s="267" t="str">
        <f t="shared" si="5"/>
        <v/>
      </c>
      <c r="P130" s="259" t="str">
        <f t="shared" si="6"/>
        <v/>
      </c>
      <c r="Q130" s="280" t="str">
        <f t="shared" si="7"/>
        <v/>
      </c>
      <c r="R130" s="264" t="str">
        <f t="shared" si="8"/>
        <v/>
      </c>
      <c r="S130" s="262" t="str">
        <f t="shared" si="9"/>
        <v/>
      </c>
      <c r="T130" s="119"/>
    </row>
    <row r="131" spans="1:20" ht="20.100000000000001" customHeight="1" x14ac:dyDescent="0.25">
      <c r="A131" s="162">
        <v>125</v>
      </c>
      <c r="B131" s="158" t="str">
        <f>IF(Forfaitaires!B130="","",Forfaitaires!B130)</f>
        <v/>
      </c>
      <c r="C131" s="158" t="str">
        <f>IF(Forfaitaires!C130="","",Forfaitaires!C130)</f>
        <v/>
      </c>
      <c r="D131" s="158" t="str">
        <f>IF(Forfaitaires!D130="","",Forfaitaires!D130)</f>
        <v/>
      </c>
      <c r="E131" s="158" t="str">
        <f>IF(Forfaitaires!E130="","",Forfaitaires!E130)</f>
        <v/>
      </c>
      <c r="F131" s="158" t="str">
        <f>IF(Forfaitaires!F130="","",Forfaitaires!F130)</f>
        <v/>
      </c>
      <c r="G131" s="158" t="str">
        <f>IF(Forfaitaires!G130="","",Forfaitaires!G130)</f>
        <v/>
      </c>
      <c r="H131" s="158" t="str">
        <f>IF(Forfaitaires!H130="","",Forfaitaires!H130)</f>
        <v/>
      </c>
      <c r="I131" s="158" t="str">
        <f>IF($G131="","",IF($C131=Listes!$B$32,IF('Instruction Forfaitaires'!$E131&lt;Listes!$B$53,('Instruction Forfaitaires'!$E131*(VLOOKUP('Instruction Forfaitaires'!$D131,Listes!$A$54:$E$60,2,FALSE))),IF('Instruction Forfaitaires'!$E131&gt;Listes!$E$53,('Instruction Forfaitaires'!$E131*(VLOOKUP('Instruction Forfaitaires'!$D131,Listes!$A$54:$E$60,5,FALSE))),('Instruction Forfaitaires'!$E131*(VLOOKUP('Instruction Forfaitaires'!$D131,Listes!$A$54:$E$60,3,FALSE))+(VLOOKUP('Instruction Forfaitaires'!$D131,Listes!$A$54:$E$60,4,FALSE)))))))</f>
        <v/>
      </c>
      <c r="J131" s="158" t="str">
        <f>IF($G131="","",IF($C131=Listes!$B$31,IF('Instruction Forfaitaires'!$E131&lt;Listes!$B$42,('Instruction Forfaitaires'!$E131*(VLOOKUP('Instruction Forfaitaires'!$D131,Listes!$A$43:$E$49,2,FALSE))),IF('Instruction Forfaitaires'!$E131&gt;Listes!$D$42,('Instruction Forfaitaires'!$E131*(VLOOKUP('Instruction Forfaitaires'!$D131,Listes!$A$43:$E$49,5,FALSE))),('Instruction Forfaitaires'!$E131*(VLOOKUP('Instruction Forfaitaires'!$D131,Listes!$A$43:$E$49,3,FALSE))+(VLOOKUP('Instruction Forfaitaires'!$D131,Listes!$A$43:$E$49,4,FALSE)))))))</f>
        <v/>
      </c>
      <c r="K131" s="238" t="str">
        <f>IF($G131="","",IF($C131=Listes!$B$34,Listes!$I$31,IF($C131=Listes!$B$35,(VLOOKUP('Instruction Forfaitaires'!$F131,Listes!$E$31:$F$36,2,FALSE)),IF($C131=Listes!$B$33,IF('Instruction Forfaitaires'!$E131&lt;Listes!$A$64,'Instruction Forfaitaires'!$E131*Listes!$A$65,IF('Instruction Forfaitaires'!$E131&gt;Listes!$D$64,'Instruction Forfaitaires'!$E131*Listes!$D$65,(('Instruction Forfaitaires'!$E131*Listes!$B$65)+Listes!$C$65)))))))</f>
        <v/>
      </c>
      <c r="L131" s="268" t="str">
        <f>IF(Forfaitaires!I130="","",Forfaitaires!I130)</f>
        <v/>
      </c>
      <c r="M131" s="268" t="str">
        <f>IF(Forfaitaires!J130="","",Forfaitaires!J130)</f>
        <v/>
      </c>
      <c r="N131" s="177" t="str">
        <f>IF(Forfaitaires!N130="","",Forfaitaires!N130)</f>
        <v/>
      </c>
      <c r="O131" s="267" t="str">
        <f t="shared" si="5"/>
        <v/>
      </c>
      <c r="P131" s="259" t="str">
        <f t="shared" si="6"/>
        <v/>
      </c>
      <c r="Q131" s="280" t="str">
        <f t="shared" si="7"/>
        <v/>
      </c>
      <c r="R131" s="264" t="str">
        <f t="shared" si="8"/>
        <v/>
      </c>
      <c r="S131" s="262" t="str">
        <f t="shared" si="9"/>
        <v/>
      </c>
      <c r="T131" s="119"/>
    </row>
    <row r="132" spans="1:20" ht="20.100000000000001" customHeight="1" x14ac:dyDescent="0.25">
      <c r="A132" s="162">
        <v>126</v>
      </c>
      <c r="B132" s="158" t="str">
        <f>IF(Forfaitaires!B131="","",Forfaitaires!B131)</f>
        <v/>
      </c>
      <c r="C132" s="158" t="str">
        <f>IF(Forfaitaires!C131="","",Forfaitaires!C131)</f>
        <v/>
      </c>
      <c r="D132" s="158" t="str">
        <f>IF(Forfaitaires!D131="","",Forfaitaires!D131)</f>
        <v/>
      </c>
      <c r="E132" s="158" t="str">
        <f>IF(Forfaitaires!E131="","",Forfaitaires!E131)</f>
        <v/>
      </c>
      <c r="F132" s="158" t="str">
        <f>IF(Forfaitaires!F131="","",Forfaitaires!F131)</f>
        <v/>
      </c>
      <c r="G132" s="158" t="str">
        <f>IF(Forfaitaires!G131="","",Forfaitaires!G131)</f>
        <v/>
      </c>
      <c r="H132" s="158" t="str">
        <f>IF(Forfaitaires!H131="","",Forfaitaires!H131)</f>
        <v/>
      </c>
      <c r="I132" s="158" t="str">
        <f>IF($G132="","",IF($C132=Listes!$B$32,IF('Instruction Forfaitaires'!$E132&lt;Listes!$B$53,('Instruction Forfaitaires'!$E132*(VLOOKUP('Instruction Forfaitaires'!$D132,Listes!$A$54:$E$60,2,FALSE))),IF('Instruction Forfaitaires'!$E132&gt;Listes!$E$53,('Instruction Forfaitaires'!$E132*(VLOOKUP('Instruction Forfaitaires'!$D132,Listes!$A$54:$E$60,5,FALSE))),('Instruction Forfaitaires'!$E132*(VLOOKUP('Instruction Forfaitaires'!$D132,Listes!$A$54:$E$60,3,FALSE))+(VLOOKUP('Instruction Forfaitaires'!$D132,Listes!$A$54:$E$60,4,FALSE)))))))</f>
        <v/>
      </c>
      <c r="J132" s="158" t="str">
        <f>IF($G132="","",IF($C132=Listes!$B$31,IF('Instruction Forfaitaires'!$E132&lt;Listes!$B$42,('Instruction Forfaitaires'!$E132*(VLOOKUP('Instruction Forfaitaires'!$D132,Listes!$A$43:$E$49,2,FALSE))),IF('Instruction Forfaitaires'!$E132&gt;Listes!$D$42,('Instruction Forfaitaires'!$E132*(VLOOKUP('Instruction Forfaitaires'!$D132,Listes!$A$43:$E$49,5,FALSE))),('Instruction Forfaitaires'!$E132*(VLOOKUP('Instruction Forfaitaires'!$D132,Listes!$A$43:$E$49,3,FALSE))+(VLOOKUP('Instruction Forfaitaires'!$D132,Listes!$A$43:$E$49,4,FALSE)))))))</f>
        <v/>
      </c>
      <c r="K132" s="238" t="str">
        <f>IF($G132="","",IF($C132=Listes!$B$34,Listes!$I$31,IF($C132=Listes!$B$35,(VLOOKUP('Instruction Forfaitaires'!$F132,Listes!$E$31:$F$36,2,FALSE)),IF($C132=Listes!$B$33,IF('Instruction Forfaitaires'!$E132&lt;Listes!$A$64,'Instruction Forfaitaires'!$E132*Listes!$A$65,IF('Instruction Forfaitaires'!$E132&gt;Listes!$D$64,'Instruction Forfaitaires'!$E132*Listes!$D$65,(('Instruction Forfaitaires'!$E132*Listes!$B$65)+Listes!$C$65)))))))</f>
        <v/>
      </c>
      <c r="L132" s="268" t="str">
        <f>IF(Forfaitaires!I131="","",Forfaitaires!I131)</f>
        <v/>
      </c>
      <c r="M132" s="268" t="str">
        <f>IF(Forfaitaires!J131="","",Forfaitaires!J131)</f>
        <v/>
      </c>
      <c r="N132" s="177" t="str">
        <f>IF(Forfaitaires!N131="","",Forfaitaires!N131)</f>
        <v/>
      </c>
      <c r="O132" s="267" t="str">
        <f t="shared" si="5"/>
        <v/>
      </c>
      <c r="P132" s="259" t="str">
        <f t="shared" si="6"/>
        <v/>
      </c>
      <c r="Q132" s="280" t="str">
        <f t="shared" si="7"/>
        <v/>
      </c>
      <c r="R132" s="264" t="str">
        <f t="shared" si="8"/>
        <v/>
      </c>
      <c r="S132" s="262" t="str">
        <f t="shared" si="9"/>
        <v/>
      </c>
      <c r="T132" s="119"/>
    </row>
    <row r="133" spans="1:20" ht="20.100000000000001" customHeight="1" x14ac:dyDescent="0.25">
      <c r="A133" s="162">
        <v>127</v>
      </c>
      <c r="B133" s="158" t="str">
        <f>IF(Forfaitaires!B132="","",Forfaitaires!B132)</f>
        <v/>
      </c>
      <c r="C133" s="158" t="str">
        <f>IF(Forfaitaires!C132="","",Forfaitaires!C132)</f>
        <v/>
      </c>
      <c r="D133" s="158" t="str">
        <f>IF(Forfaitaires!D132="","",Forfaitaires!D132)</f>
        <v/>
      </c>
      <c r="E133" s="158" t="str">
        <f>IF(Forfaitaires!E132="","",Forfaitaires!E132)</f>
        <v/>
      </c>
      <c r="F133" s="158" t="str">
        <f>IF(Forfaitaires!F132="","",Forfaitaires!F132)</f>
        <v/>
      </c>
      <c r="G133" s="158" t="str">
        <f>IF(Forfaitaires!G132="","",Forfaitaires!G132)</f>
        <v/>
      </c>
      <c r="H133" s="158" t="str">
        <f>IF(Forfaitaires!H132="","",Forfaitaires!H132)</f>
        <v/>
      </c>
      <c r="I133" s="158" t="str">
        <f>IF($G133="","",IF($C133=Listes!$B$32,IF('Instruction Forfaitaires'!$E133&lt;Listes!$B$53,('Instruction Forfaitaires'!$E133*(VLOOKUP('Instruction Forfaitaires'!$D133,Listes!$A$54:$E$60,2,FALSE))),IF('Instruction Forfaitaires'!$E133&gt;Listes!$E$53,('Instruction Forfaitaires'!$E133*(VLOOKUP('Instruction Forfaitaires'!$D133,Listes!$A$54:$E$60,5,FALSE))),('Instruction Forfaitaires'!$E133*(VLOOKUP('Instruction Forfaitaires'!$D133,Listes!$A$54:$E$60,3,FALSE))+(VLOOKUP('Instruction Forfaitaires'!$D133,Listes!$A$54:$E$60,4,FALSE)))))))</f>
        <v/>
      </c>
      <c r="J133" s="158" t="str">
        <f>IF($G133="","",IF($C133=Listes!$B$31,IF('Instruction Forfaitaires'!$E133&lt;Listes!$B$42,('Instruction Forfaitaires'!$E133*(VLOOKUP('Instruction Forfaitaires'!$D133,Listes!$A$43:$E$49,2,FALSE))),IF('Instruction Forfaitaires'!$E133&gt;Listes!$D$42,('Instruction Forfaitaires'!$E133*(VLOOKUP('Instruction Forfaitaires'!$D133,Listes!$A$43:$E$49,5,FALSE))),('Instruction Forfaitaires'!$E133*(VLOOKUP('Instruction Forfaitaires'!$D133,Listes!$A$43:$E$49,3,FALSE))+(VLOOKUP('Instruction Forfaitaires'!$D133,Listes!$A$43:$E$49,4,FALSE)))))))</f>
        <v/>
      </c>
      <c r="K133" s="238" t="str">
        <f>IF($G133="","",IF($C133=Listes!$B$34,Listes!$I$31,IF($C133=Listes!$B$35,(VLOOKUP('Instruction Forfaitaires'!$F133,Listes!$E$31:$F$36,2,FALSE)),IF($C133=Listes!$B$33,IF('Instruction Forfaitaires'!$E133&lt;Listes!$A$64,'Instruction Forfaitaires'!$E133*Listes!$A$65,IF('Instruction Forfaitaires'!$E133&gt;Listes!$D$64,'Instruction Forfaitaires'!$E133*Listes!$D$65,(('Instruction Forfaitaires'!$E133*Listes!$B$65)+Listes!$C$65)))))))</f>
        <v/>
      </c>
      <c r="L133" s="268" t="str">
        <f>IF(Forfaitaires!I132="","",Forfaitaires!I132)</f>
        <v/>
      </c>
      <c r="M133" s="268" t="str">
        <f>IF(Forfaitaires!J132="","",Forfaitaires!J132)</f>
        <v/>
      </c>
      <c r="N133" s="177" t="str">
        <f>IF(Forfaitaires!N132="","",Forfaitaires!N132)</f>
        <v/>
      </c>
      <c r="O133" s="267" t="str">
        <f t="shared" si="5"/>
        <v/>
      </c>
      <c r="P133" s="259" t="str">
        <f t="shared" si="6"/>
        <v/>
      </c>
      <c r="Q133" s="280" t="str">
        <f t="shared" si="7"/>
        <v/>
      </c>
      <c r="R133" s="264" t="str">
        <f t="shared" si="8"/>
        <v/>
      </c>
      <c r="S133" s="262" t="str">
        <f t="shared" si="9"/>
        <v/>
      </c>
      <c r="T133" s="119"/>
    </row>
    <row r="134" spans="1:20" ht="20.100000000000001" customHeight="1" x14ac:dyDescent="0.25">
      <c r="A134" s="162">
        <v>128</v>
      </c>
      <c r="B134" s="158" t="str">
        <f>IF(Forfaitaires!B133="","",Forfaitaires!B133)</f>
        <v/>
      </c>
      <c r="C134" s="158" t="str">
        <f>IF(Forfaitaires!C133="","",Forfaitaires!C133)</f>
        <v/>
      </c>
      <c r="D134" s="158" t="str">
        <f>IF(Forfaitaires!D133="","",Forfaitaires!D133)</f>
        <v/>
      </c>
      <c r="E134" s="158" t="str">
        <f>IF(Forfaitaires!E133="","",Forfaitaires!E133)</f>
        <v/>
      </c>
      <c r="F134" s="158" t="str">
        <f>IF(Forfaitaires!F133="","",Forfaitaires!F133)</f>
        <v/>
      </c>
      <c r="G134" s="158" t="str">
        <f>IF(Forfaitaires!G133="","",Forfaitaires!G133)</f>
        <v/>
      </c>
      <c r="H134" s="158" t="str">
        <f>IF(Forfaitaires!H133="","",Forfaitaires!H133)</f>
        <v/>
      </c>
      <c r="I134" s="158" t="str">
        <f>IF($G134="","",IF($C134=Listes!$B$32,IF('Instruction Forfaitaires'!$E134&lt;Listes!$B$53,('Instruction Forfaitaires'!$E134*(VLOOKUP('Instruction Forfaitaires'!$D134,Listes!$A$54:$E$60,2,FALSE))),IF('Instruction Forfaitaires'!$E134&gt;Listes!$E$53,('Instruction Forfaitaires'!$E134*(VLOOKUP('Instruction Forfaitaires'!$D134,Listes!$A$54:$E$60,5,FALSE))),('Instruction Forfaitaires'!$E134*(VLOOKUP('Instruction Forfaitaires'!$D134,Listes!$A$54:$E$60,3,FALSE))+(VLOOKUP('Instruction Forfaitaires'!$D134,Listes!$A$54:$E$60,4,FALSE)))))))</f>
        <v/>
      </c>
      <c r="J134" s="158" t="str">
        <f>IF($G134="","",IF($C134=Listes!$B$31,IF('Instruction Forfaitaires'!$E134&lt;Listes!$B$42,('Instruction Forfaitaires'!$E134*(VLOOKUP('Instruction Forfaitaires'!$D134,Listes!$A$43:$E$49,2,FALSE))),IF('Instruction Forfaitaires'!$E134&gt;Listes!$D$42,('Instruction Forfaitaires'!$E134*(VLOOKUP('Instruction Forfaitaires'!$D134,Listes!$A$43:$E$49,5,FALSE))),('Instruction Forfaitaires'!$E134*(VLOOKUP('Instruction Forfaitaires'!$D134,Listes!$A$43:$E$49,3,FALSE))+(VLOOKUP('Instruction Forfaitaires'!$D134,Listes!$A$43:$E$49,4,FALSE)))))))</f>
        <v/>
      </c>
      <c r="K134" s="238" t="str">
        <f>IF($G134="","",IF($C134=Listes!$B$34,Listes!$I$31,IF($C134=Listes!$B$35,(VLOOKUP('Instruction Forfaitaires'!$F134,Listes!$E$31:$F$36,2,FALSE)),IF($C134=Listes!$B$33,IF('Instruction Forfaitaires'!$E134&lt;Listes!$A$64,'Instruction Forfaitaires'!$E134*Listes!$A$65,IF('Instruction Forfaitaires'!$E134&gt;Listes!$D$64,'Instruction Forfaitaires'!$E134*Listes!$D$65,(('Instruction Forfaitaires'!$E134*Listes!$B$65)+Listes!$C$65)))))))</f>
        <v/>
      </c>
      <c r="L134" s="268" t="str">
        <f>IF(Forfaitaires!I133="","",Forfaitaires!I133)</f>
        <v/>
      </c>
      <c r="M134" s="268" t="str">
        <f>IF(Forfaitaires!J133="","",Forfaitaires!J133)</f>
        <v/>
      </c>
      <c r="N134" s="177" t="str">
        <f>IF(Forfaitaires!N133="","",Forfaitaires!N133)</f>
        <v/>
      </c>
      <c r="O134" s="267" t="str">
        <f t="shared" si="5"/>
        <v/>
      </c>
      <c r="P134" s="259" t="str">
        <f t="shared" si="6"/>
        <v/>
      </c>
      <c r="Q134" s="280" t="str">
        <f t="shared" si="7"/>
        <v/>
      </c>
      <c r="R134" s="264" t="str">
        <f t="shared" si="8"/>
        <v/>
      </c>
      <c r="S134" s="262" t="str">
        <f t="shared" si="9"/>
        <v/>
      </c>
      <c r="T134" s="119"/>
    </row>
    <row r="135" spans="1:20" ht="20.100000000000001" customHeight="1" x14ac:dyDescent="0.25">
      <c r="A135" s="162">
        <v>129</v>
      </c>
      <c r="B135" s="158" t="str">
        <f>IF(Forfaitaires!B134="","",Forfaitaires!B134)</f>
        <v/>
      </c>
      <c r="C135" s="158" t="str">
        <f>IF(Forfaitaires!C134="","",Forfaitaires!C134)</f>
        <v/>
      </c>
      <c r="D135" s="158" t="str">
        <f>IF(Forfaitaires!D134="","",Forfaitaires!D134)</f>
        <v/>
      </c>
      <c r="E135" s="158" t="str">
        <f>IF(Forfaitaires!E134="","",Forfaitaires!E134)</f>
        <v/>
      </c>
      <c r="F135" s="158" t="str">
        <f>IF(Forfaitaires!F134="","",Forfaitaires!F134)</f>
        <v/>
      </c>
      <c r="G135" s="158" t="str">
        <f>IF(Forfaitaires!G134="","",Forfaitaires!G134)</f>
        <v/>
      </c>
      <c r="H135" s="158" t="str">
        <f>IF(Forfaitaires!H134="","",Forfaitaires!H134)</f>
        <v/>
      </c>
      <c r="I135" s="158" t="str">
        <f>IF($G135="","",IF($C135=Listes!$B$32,IF('Instruction Forfaitaires'!$E135&lt;Listes!$B$53,('Instruction Forfaitaires'!$E135*(VLOOKUP('Instruction Forfaitaires'!$D135,Listes!$A$54:$E$60,2,FALSE))),IF('Instruction Forfaitaires'!$E135&gt;Listes!$E$53,('Instruction Forfaitaires'!$E135*(VLOOKUP('Instruction Forfaitaires'!$D135,Listes!$A$54:$E$60,5,FALSE))),('Instruction Forfaitaires'!$E135*(VLOOKUP('Instruction Forfaitaires'!$D135,Listes!$A$54:$E$60,3,FALSE))+(VLOOKUP('Instruction Forfaitaires'!$D135,Listes!$A$54:$E$60,4,FALSE)))))))</f>
        <v/>
      </c>
      <c r="J135" s="158" t="str">
        <f>IF($G135="","",IF($C135=Listes!$B$31,IF('Instruction Forfaitaires'!$E135&lt;Listes!$B$42,('Instruction Forfaitaires'!$E135*(VLOOKUP('Instruction Forfaitaires'!$D135,Listes!$A$43:$E$49,2,FALSE))),IF('Instruction Forfaitaires'!$E135&gt;Listes!$D$42,('Instruction Forfaitaires'!$E135*(VLOOKUP('Instruction Forfaitaires'!$D135,Listes!$A$43:$E$49,5,FALSE))),('Instruction Forfaitaires'!$E135*(VLOOKUP('Instruction Forfaitaires'!$D135,Listes!$A$43:$E$49,3,FALSE))+(VLOOKUP('Instruction Forfaitaires'!$D135,Listes!$A$43:$E$49,4,FALSE)))))))</f>
        <v/>
      </c>
      <c r="K135" s="238" t="str">
        <f>IF($G135="","",IF($C135=Listes!$B$34,Listes!$I$31,IF($C135=Listes!$B$35,(VLOOKUP('Instruction Forfaitaires'!$F135,Listes!$E$31:$F$36,2,FALSE)),IF($C135=Listes!$B$33,IF('Instruction Forfaitaires'!$E135&lt;Listes!$A$64,'Instruction Forfaitaires'!$E135*Listes!$A$65,IF('Instruction Forfaitaires'!$E135&gt;Listes!$D$64,'Instruction Forfaitaires'!$E135*Listes!$D$65,(('Instruction Forfaitaires'!$E135*Listes!$B$65)+Listes!$C$65)))))))</f>
        <v/>
      </c>
      <c r="L135" s="268" t="str">
        <f>IF(Forfaitaires!I134="","",Forfaitaires!I134)</f>
        <v/>
      </c>
      <c r="M135" s="268" t="str">
        <f>IF(Forfaitaires!J134="","",Forfaitaires!J134)</f>
        <v/>
      </c>
      <c r="N135" s="177" t="str">
        <f>IF(Forfaitaires!N134="","",Forfaitaires!N134)</f>
        <v/>
      </c>
      <c r="O135" s="267" t="str">
        <f t="shared" si="5"/>
        <v/>
      </c>
      <c r="P135" s="259" t="str">
        <f t="shared" si="6"/>
        <v/>
      </c>
      <c r="Q135" s="280" t="str">
        <f t="shared" si="7"/>
        <v/>
      </c>
      <c r="R135" s="264" t="str">
        <f t="shared" si="8"/>
        <v/>
      </c>
      <c r="S135" s="262" t="str">
        <f t="shared" si="9"/>
        <v/>
      </c>
      <c r="T135" s="119"/>
    </row>
    <row r="136" spans="1:20" ht="20.100000000000001" customHeight="1" x14ac:dyDescent="0.25">
      <c r="A136" s="162">
        <v>130</v>
      </c>
      <c r="B136" s="158" t="str">
        <f>IF(Forfaitaires!B135="","",Forfaitaires!B135)</f>
        <v/>
      </c>
      <c r="C136" s="158" t="str">
        <f>IF(Forfaitaires!C135="","",Forfaitaires!C135)</f>
        <v/>
      </c>
      <c r="D136" s="158" t="str">
        <f>IF(Forfaitaires!D135="","",Forfaitaires!D135)</f>
        <v/>
      </c>
      <c r="E136" s="158" t="str">
        <f>IF(Forfaitaires!E135="","",Forfaitaires!E135)</f>
        <v/>
      </c>
      <c r="F136" s="158" t="str">
        <f>IF(Forfaitaires!F135="","",Forfaitaires!F135)</f>
        <v/>
      </c>
      <c r="G136" s="158" t="str">
        <f>IF(Forfaitaires!G135="","",Forfaitaires!G135)</f>
        <v/>
      </c>
      <c r="H136" s="158" t="str">
        <f>IF(Forfaitaires!H135="","",Forfaitaires!H135)</f>
        <v/>
      </c>
      <c r="I136" s="158" t="str">
        <f>IF($G136="","",IF($C136=Listes!$B$32,IF('Instruction Forfaitaires'!$E136&lt;Listes!$B$53,('Instruction Forfaitaires'!$E136*(VLOOKUP('Instruction Forfaitaires'!$D136,Listes!$A$54:$E$60,2,FALSE))),IF('Instruction Forfaitaires'!$E136&gt;Listes!$E$53,('Instruction Forfaitaires'!$E136*(VLOOKUP('Instruction Forfaitaires'!$D136,Listes!$A$54:$E$60,5,FALSE))),('Instruction Forfaitaires'!$E136*(VLOOKUP('Instruction Forfaitaires'!$D136,Listes!$A$54:$E$60,3,FALSE))+(VLOOKUP('Instruction Forfaitaires'!$D136,Listes!$A$54:$E$60,4,FALSE)))))))</f>
        <v/>
      </c>
      <c r="J136" s="158" t="str">
        <f>IF($G136="","",IF($C136=Listes!$B$31,IF('Instruction Forfaitaires'!$E136&lt;Listes!$B$42,('Instruction Forfaitaires'!$E136*(VLOOKUP('Instruction Forfaitaires'!$D136,Listes!$A$43:$E$49,2,FALSE))),IF('Instruction Forfaitaires'!$E136&gt;Listes!$D$42,('Instruction Forfaitaires'!$E136*(VLOOKUP('Instruction Forfaitaires'!$D136,Listes!$A$43:$E$49,5,FALSE))),('Instruction Forfaitaires'!$E136*(VLOOKUP('Instruction Forfaitaires'!$D136,Listes!$A$43:$E$49,3,FALSE))+(VLOOKUP('Instruction Forfaitaires'!$D136,Listes!$A$43:$E$49,4,FALSE)))))))</f>
        <v/>
      </c>
      <c r="K136" s="238" t="str">
        <f>IF($G136="","",IF($C136=Listes!$B$34,Listes!$I$31,IF($C136=Listes!$B$35,(VLOOKUP('Instruction Forfaitaires'!$F136,Listes!$E$31:$F$36,2,FALSE)),IF($C136=Listes!$B$33,IF('Instruction Forfaitaires'!$E136&lt;Listes!$A$64,'Instruction Forfaitaires'!$E136*Listes!$A$65,IF('Instruction Forfaitaires'!$E136&gt;Listes!$D$64,'Instruction Forfaitaires'!$E136*Listes!$D$65,(('Instruction Forfaitaires'!$E136*Listes!$B$65)+Listes!$C$65)))))))</f>
        <v/>
      </c>
      <c r="L136" s="268" t="str">
        <f>IF(Forfaitaires!I135="","",Forfaitaires!I135)</f>
        <v/>
      </c>
      <c r="M136" s="268" t="str">
        <f>IF(Forfaitaires!J135="","",Forfaitaires!J135)</f>
        <v/>
      </c>
      <c r="N136" s="177" t="str">
        <f>IF(Forfaitaires!N135="","",Forfaitaires!N135)</f>
        <v/>
      </c>
      <c r="O136" s="267" t="str">
        <f t="shared" ref="O136:O199" si="10">IF($H136="","",($K136+$J136+$I136)*$H136)</f>
        <v/>
      </c>
      <c r="P136" s="259" t="str">
        <f t="shared" ref="P136:P199" si="11">IF($N136="","",IF($O136&gt;$N136,"Le montant éligible ne peut etre supérieur au montant présenté",""))</f>
        <v/>
      </c>
      <c r="Q136" s="280" t="str">
        <f t="shared" ref="Q136:Q199" si="12">IF(O136="","",O136)</f>
        <v/>
      </c>
      <c r="R136" s="264" t="str">
        <f t="shared" ref="R136:R199" si="13">IF($O136="","",$O136)</f>
        <v/>
      </c>
      <c r="S136" s="262" t="str">
        <f t="shared" ref="S136:S199" si="14">IF($R136 &gt; $O136, "Le montant éligible retenu ne peut pas être supérieur au montant éligible","")</f>
        <v/>
      </c>
      <c r="T136" s="119"/>
    </row>
    <row r="137" spans="1:20" ht="20.100000000000001" customHeight="1" x14ac:dyDescent="0.25">
      <c r="A137" s="162">
        <v>131</v>
      </c>
      <c r="B137" s="158" t="str">
        <f>IF(Forfaitaires!B136="","",Forfaitaires!B136)</f>
        <v/>
      </c>
      <c r="C137" s="158" t="str">
        <f>IF(Forfaitaires!C136="","",Forfaitaires!C136)</f>
        <v/>
      </c>
      <c r="D137" s="158" t="str">
        <f>IF(Forfaitaires!D136="","",Forfaitaires!D136)</f>
        <v/>
      </c>
      <c r="E137" s="158" t="str">
        <f>IF(Forfaitaires!E136="","",Forfaitaires!E136)</f>
        <v/>
      </c>
      <c r="F137" s="158" t="str">
        <f>IF(Forfaitaires!F136="","",Forfaitaires!F136)</f>
        <v/>
      </c>
      <c r="G137" s="158" t="str">
        <f>IF(Forfaitaires!G136="","",Forfaitaires!G136)</f>
        <v/>
      </c>
      <c r="H137" s="158" t="str">
        <f>IF(Forfaitaires!H136="","",Forfaitaires!H136)</f>
        <v/>
      </c>
      <c r="I137" s="158" t="str">
        <f>IF($G137="","",IF($C137=Listes!$B$32,IF('Instruction Forfaitaires'!$E137&lt;Listes!$B$53,('Instruction Forfaitaires'!$E137*(VLOOKUP('Instruction Forfaitaires'!$D137,Listes!$A$54:$E$60,2,FALSE))),IF('Instruction Forfaitaires'!$E137&gt;Listes!$E$53,('Instruction Forfaitaires'!$E137*(VLOOKUP('Instruction Forfaitaires'!$D137,Listes!$A$54:$E$60,5,FALSE))),('Instruction Forfaitaires'!$E137*(VLOOKUP('Instruction Forfaitaires'!$D137,Listes!$A$54:$E$60,3,FALSE))+(VLOOKUP('Instruction Forfaitaires'!$D137,Listes!$A$54:$E$60,4,FALSE)))))))</f>
        <v/>
      </c>
      <c r="J137" s="158" t="str">
        <f>IF($G137="","",IF($C137=Listes!$B$31,IF('Instruction Forfaitaires'!$E137&lt;Listes!$B$42,('Instruction Forfaitaires'!$E137*(VLOOKUP('Instruction Forfaitaires'!$D137,Listes!$A$43:$E$49,2,FALSE))),IF('Instruction Forfaitaires'!$E137&gt;Listes!$D$42,('Instruction Forfaitaires'!$E137*(VLOOKUP('Instruction Forfaitaires'!$D137,Listes!$A$43:$E$49,5,FALSE))),('Instruction Forfaitaires'!$E137*(VLOOKUP('Instruction Forfaitaires'!$D137,Listes!$A$43:$E$49,3,FALSE))+(VLOOKUP('Instruction Forfaitaires'!$D137,Listes!$A$43:$E$49,4,FALSE)))))))</f>
        <v/>
      </c>
      <c r="K137" s="238" t="str">
        <f>IF($G137="","",IF($C137=Listes!$B$34,Listes!$I$31,IF($C137=Listes!$B$35,(VLOOKUP('Instruction Forfaitaires'!$F137,Listes!$E$31:$F$36,2,FALSE)),IF($C137=Listes!$B$33,IF('Instruction Forfaitaires'!$E137&lt;Listes!$A$64,'Instruction Forfaitaires'!$E137*Listes!$A$65,IF('Instruction Forfaitaires'!$E137&gt;Listes!$D$64,'Instruction Forfaitaires'!$E137*Listes!$D$65,(('Instruction Forfaitaires'!$E137*Listes!$B$65)+Listes!$C$65)))))))</f>
        <v/>
      </c>
      <c r="L137" s="268" t="str">
        <f>IF(Forfaitaires!I136="","",Forfaitaires!I136)</f>
        <v/>
      </c>
      <c r="M137" s="268" t="str">
        <f>IF(Forfaitaires!J136="","",Forfaitaires!J136)</f>
        <v/>
      </c>
      <c r="N137" s="177" t="str">
        <f>IF(Forfaitaires!N136="","",Forfaitaires!N136)</f>
        <v/>
      </c>
      <c r="O137" s="267" t="str">
        <f t="shared" si="10"/>
        <v/>
      </c>
      <c r="P137" s="259" t="str">
        <f t="shared" si="11"/>
        <v/>
      </c>
      <c r="Q137" s="280" t="str">
        <f t="shared" si="12"/>
        <v/>
      </c>
      <c r="R137" s="264" t="str">
        <f t="shared" si="13"/>
        <v/>
      </c>
      <c r="S137" s="262" t="str">
        <f t="shared" si="14"/>
        <v/>
      </c>
      <c r="T137" s="119"/>
    </row>
    <row r="138" spans="1:20" ht="20.100000000000001" customHeight="1" x14ac:dyDescent="0.25">
      <c r="A138" s="162">
        <v>132</v>
      </c>
      <c r="B138" s="158" t="str">
        <f>IF(Forfaitaires!B137="","",Forfaitaires!B137)</f>
        <v/>
      </c>
      <c r="C138" s="158" t="str">
        <f>IF(Forfaitaires!C137="","",Forfaitaires!C137)</f>
        <v/>
      </c>
      <c r="D138" s="158" t="str">
        <f>IF(Forfaitaires!D137="","",Forfaitaires!D137)</f>
        <v/>
      </c>
      <c r="E138" s="158" t="str">
        <f>IF(Forfaitaires!E137="","",Forfaitaires!E137)</f>
        <v/>
      </c>
      <c r="F138" s="158" t="str">
        <f>IF(Forfaitaires!F137="","",Forfaitaires!F137)</f>
        <v/>
      </c>
      <c r="G138" s="158" t="str">
        <f>IF(Forfaitaires!G137="","",Forfaitaires!G137)</f>
        <v/>
      </c>
      <c r="H138" s="158" t="str">
        <f>IF(Forfaitaires!H137="","",Forfaitaires!H137)</f>
        <v/>
      </c>
      <c r="I138" s="158" t="str">
        <f>IF($G138="","",IF($C138=Listes!$B$32,IF('Instruction Forfaitaires'!$E138&lt;Listes!$B$53,('Instruction Forfaitaires'!$E138*(VLOOKUP('Instruction Forfaitaires'!$D138,Listes!$A$54:$E$60,2,FALSE))),IF('Instruction Forfaitaires'!$E138&gt;Listes!$E$53,('Instruction Forfaitaires'!$E138*(VLOOKUP('Instruction Forfaitaires'!$D138,Listes!$A$54:$E$60,5,FALSE))),('Instruction Forfaitaires'!$E138*(VLOOKUP('Instruction Forfaitaires'!$D138,Listes!$A$54:$E$60,3,FALSE))+(VLOOKUP('Instruction Forfaitaires'!$D138,Listes!$A$54:$E$60,4,FALSE)))))))</f>
        <v/>
      </c>
      <c r="J138" s="158" t="str">
        <f>IF($G138="","",IF($C138=Listes!$B$31,IF('Instruction Forfaitaires'!$E138&lt;Listes!$B$42,('Instruction Forfaitaires'!$E138*(VLOOKUP('Instruction Forfaitaires'!$D138,Listes!$A$43:$E$49,2,FALSE))),IF('Instruction Forfaitaires'!$E138&gt;Listes!$D$42,('Instruction Forfaitaires'!$E138*(VLOOKUP('Instruction Forfaitaires'!$D138,Listes!$A$43:$E$49,5,FALSE))),('Instruction Forfaitaires'!$E138*(VLOOKUP('Instruction Forfaitaires'!$D138,Listes!$A$43:$E$49,3,FALSE))+(VLOOKUP('Instruction Forfaitaires'!$D138,Listes!$A$43:$E$49,4,FALSE)))))))</f>
        <v/>
      </c>
      <c r="K138" s="238" t="str">
        <f>IF($G138="","",IF($C138=Listes!$B$34,Listes!$I$31,IF($C138=Listes!$B$35,(VLOOKUP('Instruction Forfaitaires'!$F138,Listes!$E$31:$F$36,2,FALSE)),IF($C138=Listes!$B$33,IF('Instruction Forfaitaires'!$E138&lt;Listes!$A$64,'Instruction Forfaitaires'!$E138*Listes!$A$65,IF('Instruction Forfaitaires'!$E138&gt;Listes!$D$64,'Instruction Forfaitaires'!$E138*Listes!$D$65,(('Instruction Forfaitaires'!$E138*Listes!$B$65)+Listes!$C$65)))))))</f>
        <v/>
      </c>
      <c r="L138" s="268" t="str">
        <f>IF(Forfaitaires!I137="","",Forfaitaires!I137)</f>
        <v/>
      </c>
      <c r="M138" s="268" t="str">
        <f>IF(Forfaitaires!J137="","",Forfaitaires!J137)</f>
        <v/>
      </c>
      <c r="N138" s="177" t="str">
        <f>IF(Forfaitaires!N137="","",Forfaitaires!N137)</f>
        <v/>
      </c>
      <c r="O138" s="267" t="str">
        <f t="shared" si="10"/>
        <v/>
      </c>
      <c r="P138" s="259" t="str">
        <f t="shared" si="11"/>
        <v/>
      </c>
      <c r="Q138" s="280" t="str">
        <f t="shared" si="12"/>
        <v/>
      </c>
      <c r="R138" s="264" t="str">
        <f t="shared" si="13"/>
        <v/>
      </c>
      <c r="S138" s="262" t="str">
        <f t="shared" si="14"/>
        <v/>
      </c>
      <c r="T138" s="119"/>
    </row>
    <row r="139" spans="1:20" ht="20.100000000000001" customHeight="1" x14ac:dyDescent="0.25">
      <c r="A139" s="162">
        <v>133</v>
      </c>
      <c r="B139" s="158" t="str">
        <f>IF(Forfaitaires!B138="","",Forfaitaires!B138)</f>
        <v/>
      </c>
      <c r="C139" s="158" t="str">
        <f>IF(Forfaitaires!C138="","",Forfaitaires!C138)</f>
        <v/>
      </c>
      <c r="D139" s="158" t="str">
        <f>IF(Forfaitaires!D138="","",Forfaitaires!D138)</f>
        <v/>
      </c>
      <c r="E139" s="158" t="str">
        <f>IF(Forfaitaires!E138="","",Forfaitaires!E138)</f>
        <v/>
      </c>
      <c r="F139" s="158" t="str">
        <f>IF(Forfaitaires!F138="","",Forfaitaires!F138)</f>
        <v/>
      </c>
      <c r="G139" s="158" t="str">
        <f>IF(Forfaitaires!G138="","",Forfaitaires!G138)</f>
        <v/>
      </c>
      <c r="H139" s="158" t="str">
        <f>IF(Forfaitaires!H138="","",Forfaitaires!H138)</f>
        <v/>
      </c>
      <c r="I139" s="158" t="str">
        <f>IF($G139="","",IF($C139=Listes!$B$32,IF('Instruction Forfaitaires'!$E139&lt;Listes!$B$53,('Instruction Forfaitaires'!$E139*(VLOOKUP('Instruction Forfaitaires'!$D139,Listes!$A$54:$E$60,2,FALSE))),IF('Instruction Forfaitaires'!$E139&gt;Listes!$E$53,('Instruction Forfaitaires'!$E139*(VLOOKUP('Instruction Forfaitaires'!$D139,Listes!$A$54:$E$60,5,FALSE))),('Instruction Forfaitaires'!$E139*(VLOOKUP('Instruction Forfaitaires'!$D139,Listes!$A$54:$E$60,3,FALSE))+(VLOOKUP('Instruction Forfaitaires'!$D139,Listes!$A$54:$E$60,4,FALSE)))))))</f>
        <v/>
      </c>
      <c r="J139" s="158" t="str">
        <f>IF($G139="","",IF($C139=Listes!$B$31,IF('Instruction Forfaitaires'!$E139&lt;Listes!$B$42,('Instruction Forfaitaires'!$E139*(VLOOKUP('Instruction Forfaitaires'!$D139,Listes!$A$43:$E$49,2,FALSE))),IF('Instruction Forfaitaires'!$E139&gt;Listes!$D$42,('Instruction Forfaitaires'!$E139*(VLOOKUP('Instruction Forfaitaires'!$D139,Listes!$A$43:$E$49,5,FALSE))),('Instruction Forfaitaires'!$E139*(VLOOKUP('Instruction Forfaitaires'!$D139,Listes!$A$43:$E$49,3,FALSE))+(VLOOKUP('Instruction Forfaitaires'!$D139,Listes!$A$43:$E$49,4,FALSE)))))))</f>
        <v/>
      </c>
      <c r="K139" s="238" t="str">
        <f>IF($G139="","",IF($C139=Listes!$B$34,Listes!$I$31,IF($C139=Listes!$B$35,(VLOOKUP('Instruction Forfaitaires'!$F139,Listes!$E$31:$F$36,2,FALSE)),IF($C139=Listes!$B$33,IF('Instruction Forfaitaires'!$E139&lt;Listes!$A$64,'Instruction Forfaitaires'!$E139*Listes!$A$65,IF('Instruction Forfaitaires'!$E139&gt;Listes!$D$64,'Instruction Forfaitaires'!$E139*Listes!$D$65,(('Instruction Forfaitaires'!$E139*Listes!$B$65)+Listes!$C$65)))))))</f>
        <v/>
      </c>
      <c r="L139" s="268" t="str">
        <f>IF(Forfaitaires!I138="","",Forfaitaires!I138)</f>
        <v/>
      </c>
      <c r="M139" s="268" t="str">
        <f>IF(Forfaitaires!J138="","",Forfaitaires!J138)</f>
        <v/>
      </c>
      <c r="N139" s="177" t="str">
        <f>IF(Forfaitaires!N138="","",Forfaitaires!N138)</f>
        <v/>
      </c>
      <c r="O139" s="267" t="str">
        <f t="shared" si="10"/>
        <v/>
      </c>
      <c r="P139" s="259" t="str">
        <f t="shared" si="11"/>
        <v/>
      </c>
      <c r="Q139" s="280" t="str">
        <f t="shared" si="12"/>
        <v/>
      </c>
      <c r="R139" s="264" t="str">
        <f t="shared" si="13"/>
        <v/>
      </c>
      <c r="S139" s="262" t="str">
        <f t="shared" si="14"/>
        <v/>
      </c>
      <c r="T139" s="119"/>
    </row>
    <row r="140" spans="1:20" ht="20.100000000000001" customHeight="1" x14ac:dyDescent="0.25">
      <c r="A140" s="162">
        <v>134</v>
      </c>
      <c r="B140" s="158" t="str">
        <f>IF(Forfaitaires!B139="","",Forfaitaires!B139)</f>
        <v/>
      </c>
      <c r="C140" s="158" t="str">
        <f>IF(Forfaitaires!C139="","",Forfaitaires!C139)</f>
        <v/>
      </c>
      <c r="D140" s="158" t="str">
        <f>IF(Forfaitaires!D139="","",Forfaitaires!D139)</f>
        <v/>
      </c>
      <c r="E140" s="158" t="str">
        <f>IF(Forfaitaires!E139="","",Forfaitaires!E139)</f>
        <v/>
      </c>
      <c r="F140" s="158" t="str">
        <f>IF(Forfaitaires!F139="","",Forfaitaires!F139)</f>
        <v/>
      </c>
      <c r="G140" s="158" t="str">
        <f>IF(Forfaitaires!G139="","",Forfaitaires!G139)</f>
        <v/>
      </c>
      <c r="H140" s="158" t="str">
        <f>IF(Forfaitaires!H139="","",Forfaitaires!H139)</f>
        <v/>
      </c>
      <c r="I140" s="158" t="str">
        <f>IF($G140="","",IF($C140=Listes!$B$32,IF('Instruction Forfaitaires'!$E140&lt;Listes!$B$53,('Instruction Forfaitaires'!$E140*(VLOOKUP('Instruction Forfaitaires'!$D140,Listes!$A$54:$E$60,2,FALSE))),IF('Instruction Forfaitaires'!$E140&gt;Listes!$E$53,('Instruction Forfaitaires'!$E140*(VLOOKUP('Instruction Forfaitaires'!$D140,Listes!$A$54:$E$60,5,FALSE))),('Instruction Forfaitaires'!$E140*(VLOOKUP('Instruction Forfaitaires'!$D140,Listes!$A$54:$E$60,3,FALSE))+(VLOOKUP('Instruction Forfaitaires'!$D140,Listes!$A$54:$E$60,4,FALSE)))))))</f>
        <v/>
      </c>
      <c r="J140" s="158" t="str">
        <f>IF($G140="","",IF($C140=Listes!$B$31,IF('Instruction Forfaitaires'!$E140&lt;Listes!$B$42,('Instruction Forfaitaires'!$E140*(VLOOKUP('Instruction Forfaitaires'!$D140,Listes!$A$43:$E$49,2,FALSE))),IF('Instruction Forfaitaires'!$E140&gt;Listes!$D$42,('Instruction Forfaitaires'!$E140*(VLOOKUP('Instruction Forfaitaires'!$D140,Listes!$A$43:$E$49,5,FALSE))),('Instruction Forfaitaires'!$E140*(VLOOKUP('Instruction Forfaitaires'!$D140,Listes!$A$43:$E$49,3,FALSE))+(VLOOKUP('Instruction Forfaitaires'!$D140,Listes!$A$43:$E$49,4,FALSE)))))))</f>
        <v/>
      </c>
      <c r="K140" s="238" t="str">
        <f>IF($G140="","",IF($C140=Listes!$B$34,Listes!$I$31,IF($C140=Listes!$B$35,(VLOOKUP('Instruction Forfaitaires'!$F140,Listes!$E$31:$F$36,2,FALSE)),IF($C140=Listes!$B$33,IF('Instruction Forfaitaires'!$E140&lt;Listes!$A$64,'Instruction Forfaitaires'!$E140*Listes!$A$65,IF('Instruction Forfaitaires'!$E140&gt;Listes!$D$64,'Instruction Forfaitaires'!$E140*Listes!$D$65,(('Instruction Forfaitaires'!$E140*Listes!$B$65)+Listes!$C$65)))))))</f>
        <v/>
      </c>
      <c r="L140" s="268" t="str">
        <f>IF(Forfaitaires!I139="","",Forfaitaires!I139)</f>
        <v/>
      </c>
      <c r="M140" s="268" t="str">
        <f>IF(Forfaitaires!J139="","",Forfaitaires!J139)</f>
        <v/>
      </c>
      <c r="N140" s="177" t="str">
        <f>IF(Forfaitaires!N139="","",Forfaitaires!N139)</f>
        <v/>
      </c>
      <c r="O140" s="267" t="str">
        <f t="shared" si="10"/>
        <v/>
      </c>
      <c r="P140" s="259" t="str">
        <f t="shared" si="11"/>
        <v/>
      </c>
      <c r="Q140" s="280" t="str">
        <f t="shared" si="12"/>
        <v/>
      </c>
      <c r="R140" s="264" t="str">
        <f t="shared" si="13"/>
        <v/>
      </c>
      <c r="S140" s="262" t="str">
        <f t="shared" si="14"/>
        <v/>
      </c>
      <c r="T140" s="119"/>
    </row>
    <row r="141" spans="1:20" ht="20.100000000000001" customHeight="1" x14ac:dyDescent="0.25">
      <c r="A141" s="162">
        <v>135</v>
      </c>
      <c r="B141" s="158" t="str">
        <f>IF(Forfaitaires!B140="","",Forfaitaires!B140)</f>
        <v/>
      </c>
      <c r="C141" s="158" t="str">
        <f>IF(Forfaitaires!C140="","",Forfaitaires!C140)</f>
        <v/>
      </c>
      <c r="D141" s="158" t="str">
        <f>IF(Forfaitaires!D140="","",Forfaitaires!D140)</f>
        <v/>
      </c>
      <c r="E141" s="158" t="str">
        <f>IF(Forfaitaires!E140="","",Forfaitaires!E140)</f>
        <v/>
      </c>
      <c r="F141" s="158" t="str">
        <f>IF(Forfaitaires!F140="","",Forfaitaires!F140)</f>
        <v/>
      </c>
      <c r="G141" s="158" t="str">
        <f>IF(Forfaitaires!G140="","",Forfaitaires!G140)</f>
        <v/>
      </c>
      <c r="H141" s="158" t="str">
        <f>IF(Forfaitaires!H140="","",Forfaitaires!H140)</f>
        <v/>
      </c>
      <c r="I141" s="158" t="str">
        <f>IF($G141="","",IF($C141=Listes!$B$32,IF('Instruction Forfaitaires'!$E141&lt;Listes!$B$53,('Instruction Forfaitaires'!$E141*(VLOOKUP('Instruction Forfaitaires'!$D141,Listes!$A$54:$E$60,2,FALSE))),IF('Instruction Forfaitaires'!$E141&gt;Listes!$E$53,('Instruction Forfaitaires'!$E141*(VLOOKUP('Instruction Forfaitaires'!$D141,Listes!$A$54:$E$60,5,FALSE))),('Instruction Forfaitaires'!$E141*(VLOOKUP('Instruction Forfaitaires'!$D141,Listes!$A$54:$E$60,3,FALSE))+(VLOOKUP('Instruction Forfaitaires'!$D141,Listes!$A$54:$E$60,4,FALSE)))))))</f>
        <v/>
      </c>
      <c r="J141" s="158" t="str">
        <f>IF($G141="","",IF($C141=Listes!$B$31,IF('Instruction Forfaitaires'!$E141&lt;Listes!$B$42,('Instruction Forfaitaires'!$E141*(VLOOKUP('Instruction Forfaitaires'!$D141,Listes!$A$43:$E$49,2,FALSE))),IF('Instruction Forfaitaires'!$E141&gt;Listes!$D$42,('Instruction Forfaitaires'!$E141*(VLOOKUP('Instruction Forfaitaires'!$D141,Listes!$A$43:$E$49,5,FALSE))),('Instruction Forfaitaires'!$E141*(VLOOKUP('Instruction Forfaitaires'!$D141,Listes!$A$43:$E$49,3,FALSE))+(VLOOKUP('Instruction Forfaitaires'!$D141,Listes!$A$43:$E$49,4,FALSE)))))))</f>
        <v/>
      </c>
      <c r="K141" s="238" t="str">
        <f>IF($G141="","",IF($C141=Listes!$B$34,Listes!$I$31,IF($C141=Listes!$B$35,(VLOOKUP('Instruction Forfaitaires'!$F141,Listes!$E$31:$F$36,2,FALSE)),IF($C141=Listes!$B$33,IF('Instruction Forfaitaires'!$E141&lt;Listes!$A$64,'Instruction Forfaitaires'!$E141*Listes!$A$65,IF('Instruction Forfaitaires'!$E141&gt;Listes!$D$64,'Instruction Forfaitaires'!$E141*Listes!$D$65,(('Instruction Forfaitaires'!$E141*Listes!$B$65)+Listes!$C$65)))))))</f>
        <v/>
      </c>
      <c r="L141" s="268" t="str">
        <f>IF(Forfaitaires!I140="","",Forfaitaires!I140)</f>
        <v/>
      </c>
      <c r="M141" s="268" t="str">
        <f>IF(Forfaitaires!J140="","",Forfaitaires!J140)</f>
        <v/>
      </c>
      <c r="N141" s="177" t="str">
        <f>IF(Forfaitaires!N140="","",Forfaitaires!N140)</f>
        <v/>
      </c>
      <c r="O141" s="267" t="str">
        <f t="shared" si="10"/>
        <v/>
      </c>
      <c r="P141" s="259" t="str">
        <f t="shared" si="11"/>
        <v/>
      </c>
      <c r="Q141" s="280" t="str">
        <f t="shared" si="12"/>
        <v/>
      </c>
      <c r="R141" s="264" t="str">
        <f t="shared" si="13"/>
        <v/>
      </c>
      <c r="S141" s="262" t="str">
        <f t="shared" si="14"/>
        <v/>
      </c>
      <c r="T141" s="119"/>
    </row>
    <row r="142" spans="1:20" ht="20.100000000000001" customHeight="1" x14ac:dyDescent="0.25">
      <c r="A142" s="162">
        <v>136</v>
      </c>
      <c r="B142" s="158" t="str">
        <f>IF(Forfaitaires!B141="","",Forfaitaires!B141)</f>
        <v/>
      </c>
      <c r="C142" s="158" t="str">
        <f>IF(Forfaitaires!C141="","",Forfaitaires!C141)</f>
        <v/>
      </c>
      <c r="D142" s="158" t="str">
        <f>IF(Forfaitaires!D141="","",Forfaitaires!D141)</f>
        <v/>
      </c>
      <c r="E142" s="158" t="str">
        <f>IF(Forfaitaires!E141="","",Forfaitaires!E141)</f>
        <v/>
      </c>
      <c r="F142" s="158" t="str">
        <f>IF(Forfaitaires!F141="","",Forfaitaires!F141)</f>
        <v/>
      </c>
      <c r="G142" s="158" t="str">
        <f>IF(Forfaitaires!G141="","",Forfaitaires!G141)</f>
        <v/>
      </c>
      <c r="H142" s="158" t="str">
        <f>IF(Forfaitaires!H141="","",Forfaitaires!H141)</f>
        <v/>
      </c>
      <c r="I142" s="158" t="str">
        <f>IF($G142="","",IF($C142=Listes!$B$32,IF('Instruction Forfaitaires'!$E142&lt;Listes!$B$53,('Instruction Forfaitaires'!$E142*(VLOOKUP('Instruction Forfaitaires'!$D142,Listes!$A$54:$E$60,2,FALSE))),IF('Instruction Forfaitaires'!$E142&gt;Listes!$E$53,('Instruction Forfaitaires'!$E142*(VLOOKUP('Instruction Forfaitaires'!$D142,Listes!$A$54:$E$60,5,FALSE))),('Instruction Forfaitaires'!$E142*(VLOOKUP('Instruction Forfaitaires'!$D142,Listes!$A$54:$E$60,3,FALSE))+(VLOOKUP('Instruction Forfaitaires'!$D142,Listes!$A$54:$E$60,4,FALSE)))))))</f>
        <v/>
      </c>
      <c r="J142" s="158" t="str">
        <f>IF($G142="","",IF($C142=Listes!$B$31,IF('Instruction Forfaitaires'!$E142&lt;Listes!$B$42,('Instruction Forfaitaires'!$E142*(VLOOKUP('Instruction Forfaitaires'!$D142,Listes!$A$43:$E$49,2,FALSE))),IF('Instruction Forfaitaires'!$E142&gt;Listes!$D$42,('Instruction Forfaitaires'!$E142*(VLOOKUP('Instruction Forfaitaires'!$D142,Listes!$A$43:$E$49,5,FALSE))),('Instruction Forfaitaires'!$E142*(VLOOKUP('Instruction Forfaitaires'!$D142,Listes!$A$43:$E$49,3,FALSE))+(VLOOKUP('Instruction Forfaitaires'!$D142,Listes!$A$43:$E$49,4,FALSE)))))))</f>
        <v/>
      </c>
      <c r="K142" s="238" t="str">
        <f>IF($G142="","",IF($C142=Listes!$B$34,Listes!$I$31,IF($C142=Listes!$B$35,(VLOOKUP('Instruction Forfaitaires'!$F142,Listes!$E$31:$F$36,2,FALSE)),IF($C142=Listes!$B$33,IF('Instruction Forfaitaires'!$E142&lt;Listes!$A$64,'Instruction Forfaitaires'!$E142*Listes!$A$65,IF('Instruction Forfaitaires'!$E142&gt;Listes!$D$64,'Instruction Forfaitaires'!$E142*Listes!$D$65,(('Instruction Forfaitaires'!$E142*Listes!$B$65)+Listes!$C$65)))))))</f>
        <v/>
      </c>
      <c r="L142" s="268" t="str">
        <f>IF(Forfaitaires!I141="","",Forfaitaires!I141)</f>
        <v/>
      </c>
      <c r="M142" s="268" t="str">
        <f>IF(Forfaitaires!J141="","",Forfaitaires!J141)</f>
        <v/>
      </c>
      <c r="N142" s="177" t="str">
        <f>IF(Forfaitaires!N141="","",Forfaitaires!N141)</f>
        <v/>
      </c>
      <c r="O142" s="267" t="str">
        <f t="shared" si="10"/>
        <v/>
      </c>
      <c r="P142" s="259" t="str">
        <f t="shared" si="11"/>
        <v/>
      </c>
      <c r="Q142" s="280" t="str">
        <f t="shared" si="12"/>
        <v/>
      </c>
      <c r="R142" s="264" t="str">
        <f t="shared" si="13"/>
        <v/>
      </c>
      <c r="S142" s="262" t="str">
        <f t="shared" si="14"/>
        <v/>
      </c>
      <c r="T142" s="119"/>
    </row>
    <row r="143" spans="1:20" ht="20.100000000000001" customHeight="1" x14ac:dyDescent="0.25">
      <c r="A143" s="162">
        <v>137</v>
      </c>
      <c r="B143" s="158" t="str">
        <f>IF(Forfaitaires!B142="","",Forfaitaires!B142)</f>
        <v/>
      </c>
      <c r="C143" s="158" t="str">
        <f>IF(Forfaitaires!C142="","",Forfaitaires!C142)</f>
        <v/>
      </c>
      <c r="D143" s="158" t="str">
        <f>IF(Forfaitaires!D142="","",Forfaitaires!D142)</f>
        <v/>
      </c>
      <c r="E143" s="158" t="str">
        <f>IF(Forfaitaires!E142="","",Forfaitaires!E142)</f>
        <v/>
      </c>
      <c r="F143" s="158" t="str">
        <f>IF(Forfaitaires!F142="","",Forfaitaires!F142)</f>
        <v/>
      </c>
      <c r="G143" s="158" t="str">
        <f>IF(Forfaitaires!G142="","",Forfaitaires!G142)</f>
        <v/>
      </c>
      <c r="H143" s="158" t="str">
        <f>IF(Forfaitaires!H142="","",Forfaitaires!H142)</f>
        <v/>
      </c>
      <c r="I143" s="158" t="str">
        <f>IF($G143="","",IF($C143=Listes!$B$32,IF('Instruction Forfaitaires'!$E143&lt;Listes!$B$53,('Instruction Forfaitaires'!$E143*(VLOOKUP('Instruction Forfaitaires'!$D143,Listes!$A$54:$E$60,2,FALSE))),IF('Instruction Forfaitaires'!$E143&gt;Listes!$E$53,('Instruction Forfaitaires'!$E143*(VLOOKUP('Instruction Forfaitaires'!$D143,Listes!$A$54:$E$60,5,FALSE))),('Instruction Forfaitaires'!$E143*(VLOOKUP('Instruction Forfaitaires'!$D143,Listes!$A$54:$E$60,3,FALSE))+(VLOOKUP('Instruction Forfaitaires'!$D143,Listes!$A$54:$E$60,4,FALSE)))))))</f>
        <v/>
      </c>
      <c r="J143" s="158" t="str">
        <f>IF($G143="","",IF($C143=Listes!$B$31,IF('Instruction Forfaitaires'!$E143&lt;Listes!$B$42,('Instruction Forfaitaires'!$E143*(VLOOKUP('Instruction Forfaitaires'!$D143,Listes!$A$43:$E$49,2,FALSE))),IF('Instruction Forfaitaires'!$E143&gt;Listes!$D$42,('Instruction Forfaitaires'!$E143*(VLOOKUP('Instruction Forfaitaires'!$D143,Listes!$A$43:$E$49,5,FALSE))),('Instruction Forfaitaires'!$E143*(VLOOKUP('Instruction Forfaitaires'!$D143,Listes!$A$43:$E$49,3,FALSE))+(VLOOKUP('Instruction Forfaitaires'!$D143,Listes!$A$43:$E$49,4,FALSE)))))))</f>
        <v/>
      </c>
      <c r="K143" s="238" t="str">
        <f>IF($G143="","",IF($C143=Listes!$B$34,Listes!$I$31,IF($C143=Listes!$B$35,(VLOOKUP('Instruction Forfaitaires'!$F143,Listes!$E$31:$F$36,2,FALSE)),IF($C143=Listes!$B$33,IF('Instruction Forfaitaires'!$E143&lt;Listes!$A$64,'Instruction Forfaitaires'!$E143*Listes!$A$65,IF('Instruction Forfaitaires'!$E143&gt;Listes!$D$64,'Instruction Forfaitaires'!$E143*Listes!$D$65,(('Instruction Forfaitaires'!$E143*Listes!$B$65)+Listes!$C$65)))))))</f>
        <v/>
      </c>
      <c r="L143" s="268" t="str">
        <f>IF(Forfaitaires!I142="","",Forfaitaires!I142)</f>
        <v/>
      </c>
      <c r="M143" s="268" t="str">
        <f>IF(Forfaitaires!J142="","",Forfaitaires!J142)</f>
        <v/>
      </c>
      <c r="N143" s="177" t="str">
        <f>IF(Forfaitaires!N142="","",Forfaitaires!N142)</f>
        <v/>
      </c>
      <c r="O143" s="267" t="str">
        <f t="shared" si="10"/>
        <v/>
      </c>
      <c r="P143" s="259" t="str">
        <f t="shared" si="11"/>
        <v/>
      </c>
      <c r="Q143" s="280" t="str">
        <f t="shared" si="12"/>
        <v/>
      </c>
      <c r="R143" s="264" t="str">
        <f t="shared" si="13"/>
        <v/>
      </c>
      <c r="S143" s="262" t="str">
        <f t="shared" si="14"/>
        <v/>
      </c>
      <c r="T143" s="119"/>
    </row>
    <row r="144" spans="1:20" ht="20.100000000000001" customHeight="1" x14ac:dyDescent="0.25">
      <c r="A144" s="162">
        <v>138</v>
      </c>
      <c r="B144" s="158" t="str">
        <f>IF(Forfaitaires!B143="","",Forfaitaires!B143)</f>
        <v/>
      </c>
      <c r="C144" s="158" t="str">
        <f>IF(Forfaitaires!C143="","",Forfaitaires!C143)</f>
        <v/>
      </c>
      <c r="D144" s="158" t="str">
        <f>IF(Forfaitaires!D143="","",Forfaitaires!D143)</f>
        <v/>
      </c>
      <c r="E144" s="158" t="str">
        <f>IF(Forfaitaires!E143="","",Forfaitaires!E143)</f>
        <v/>
      </c>
      <c r="F144" s="158" t="str">
        <f>IF(Forfaitaires!F143="","",Forfaitaires!F143)</f>
        <v/>
      </c>
      <c r="G144" s="158" t="str">
        <f>IF(Forfaitaires!G143="","",Forfaitaires!G143)</f>
        <v/>
      </c>
      <c r="H144" s="158" t="str">
        <f>IF(Forfaitaires!H143="","",Forfaitaires!H143)</f>
        <v/>
      </c>
      <c r="I144" s="158" t="str">
        <f>IF($G144="","",IF($C144=Listes!$B$32,IF('Instruction Forfaitaires'!$E144&lt;Listes!$B$53,('Instruction Forfaitaires'!$E144*(VLOOKUP('Instruction Forfaitaires'!$D144,Listes!$A$54:$E$60,2,FALSE))),IF('Instruction Forfaitaires'!$E144&gt;Listes!$E$53,('Instruction Forfaitaires'!$E144*(VLOOKUP('Instruction Forfaitaires'!$D144,Listes!$A$54:$E$60,5,FALSE))),('Instruction Forfaitaires'!$E144*(VLOOKUP('Instruction Forfaitaires'!$D144,Listes!$A$54:$E$60,3,FALSE))+(VLOOKUP('Instruction Forfaitaires'!$D144,Listes!$A$54:$E$60,4,FALSE)))))))</f>
        <v/>
      </c>
      <c r="J144" s="158" t="str">
        <f>IF($G144="","",IF($C144=Listes!$B$31,IF('Instruction Forfaitaires'!$E144&lt;Listes!$B$42,('Instruction Forfaitaires'!$E144*(VLOOKUP('Instruction Forfaitaires'!$D144,Listes!$A$43:$E$49,2,FALSE))),IF('Instruction Forfaitaires'!$E144&gt;Listes!$D$42,('Instruction Forfaitaires'!$E144*(VLOOKUP('Instruction Forfaitaires'!$D144,Listes!$A$43:$E$49,5,FALSE))),('Instruction Forfaitaires'!$E144*(VLOOKUP('Instruction Forfaitaires'!$D144,Listes!$A$43:$E$49,3,FALSE))+(VLOOKUP('Instruction Forfaitaires'!$D144,Listes!$A$43:$E$49,4,FALSE)))))))</f>
        <v/>
      </c>
      <c r="K144" s="238" t="str">
        <f>IF($G144="","",IF($C144=Listes!$B$34,Listes!$I$31,IF($C144=Listes!$B$35,(VLOOKUP('Instruction Forfaitaires'!$F144,Listes!$E$31:$F$36,2,FALSE)),IF($C144=Listes!$B$33,IF('Instruction Forfaitaires'!$E144&lt;Listes!$A$64,'Instruction Forfaitaires'!$E144*Listes!$A$65,IF('Instruction Forfaitaires'!$E144&gt;Listes!$D$64,'Instruction Forfaitaires'!$E144*Listes!$D$65,(('Instruction Forfaitaires'!$E144*Listes!$B$65)+Listes!$C$65)))))))</f>
        <v/>
      </c>
      <c r="L144" s="268" t="str">
        <f>IF(Forfaitaires!I143="","",Forfaitaires!I143)</f>
        <v/>
      </c>
      <c r="M144" s="268" t="str">
        <f>IF(Forfaitaires!J143="","",Forfaitaires!J143)</f>
        <v/>
      </c>
      <c r="N144" s="177" t="str">
        <f>IF(Forfaitaires!N143="","",Forfaitaires!N143)</f>
        <v/>
      </c>
      <c r="O144" s="267" t="str">
        <f t="shared" si="10"/>
        <v/>
      </c>
      <c r="P144" s="259" t="str">
        <f t="shared" si="11"/>
        <v/>
      </c>
      <c r="Q144" s="280" t="str">
        <f t="shared" si="12"/>
        <v/>
      </c>
      <c r="R144" s="264" t="str">
        <f t="shared" si="13"/>
        <v/>
      </c>
      <c r="S144" s="262" t="str">
        <f t="shared" si="14"/>
        <v/>
      </c>
      <c r="T144" s="119"/>
    </row>
    <row r="145" spans="1:20" ht="20.100000000000001" customHeight="1" x14ac:dyDescent="0.25">
      <c r="A145" s="162">
        <v>139</v>
      </c>
      <c r="B145" s="158" t="str">
        <f>IF(Forfaitaires!B144="","",Forfaitaires!B144)</f>
        <v/>
      </c>
      <c r="C145" s="158" t="str">
        <f>IF(Forfaitaires!C144="","",Forfaitaires!C144)</f>
        <v/>
      </c>
      <c r="D145" s="158" t="str">
        <f>IF(Forfaitaires!D144="","",Forfaitaires!D144)</f>
        <v/>
      </c>
      <c r="E145" s="158" t="str">
        <f>IF(Forfaitaires!E144="","",Forfaitaires!E144)</f>
        <v/>
      </c>
      <c r="F145" s="158" t="str">
        <f>IF(Forfaitaires!F144="","",Forfaitaires!F144)</f>
        <v/>
      </c>
      <c r="G145" s="158" t="str">
        <f>IF(Forfaitaires!G144="","",Forfaitaires!G144)</f>
        <v/>
      </c>
      <c r="H145" s="158" t="str">
        <f>IF(Forfaitaires!H144="","",Forfaitaires!H144)</f>
        <v/>
      </c>
      <c r="I145" s="158" t="str">
        <f>IF($G145="","",IF($C145=Listes!$B$32,IF('Instruction Forfaitaires'!$E145&lt;Listes!$B$53,('Instruction Forfaitaires'!$E145*(VLOOKUP('Instruction Forfaitaires'!$D145,Listes!$A$54:$E$60,2,FALSE))),IF('Instruction Forfaitaires'!$E145&gt;Listes!$E$53,('Instruction Forfaitaires'!$E145*(VLOOKUP('Instruction Forfaitaires'!$D145,Listes!$A$54:$E$60,5,FALSE))),('Instruction Forfaitaires'!$E145*(VLOOKUP('Instruction Forfaitaires'!$D145,Listes!$A$54:$E$60,3,FALSE))+(VLOOKUP('Instruction Forfaitaires'!$D145,Listes!$A$54:$E$60,4,FALSE)))))))</f>
        <v/>
      </c>
      <c r="J145" s="158" t="str">
        <f>IF($G145="","",IF($C145=Listes!$B$31,IF('Instruction Forfaitaires'!$E145&lt;Listes!$B$42,('Instruction Forfaitaires'!$E145*(VLOOKUP('Instruction Forfaitaires'!$D145,Listes!$A$43:$E$49,2,FALSE))),IF('Instruction Forfaitaires'!$E145&gt;Listes!$D$42,('Instruction Forfaitaires'!$E145*(VLOOKUP('Instruction Forfaitaires'!$D145,Listes!$A$43:$E$49,5,FALSE))),('Instruction Forfaitaires'!$E145*(VLOOKUP('Instruction Forfaitaires'!$D145,Listes!$A$43:$E$49,3,FALSE))+(VLOOKUP('Instruction Forfaitaires'!$D145,Listes!$A$43:$E$49,4,FALSE)))))))</f>
        <v/>
      </c>
      <c r="K145" s="238" t="str">
        <f>IF($G145="","",IF($C145=Listes!$B$34,Listes!$I$31,IF($C145=Listes!$B$35,(VLOOKUP('Instruction Forfaitaires'!$F145,Listes!$E$31:$F$36,2,FALSE)),IF($C145=Listes!$B$33,IF('Instruction Forfaitaires'!$E145&lt;Listes!$A$64,'Instruction Forfaitaires'!$E145*Listes!$A$65,IF('Instruction Forfaitaires'!$E145&gt;Listes!$D$64,'Instruction Forfaitaires'!$E145*Listes!$D$65,(('Instruction Forfaitaires'!$E145*Listes!$B$65)+Listes!$C$65)))))))</f>
        <v/>
      </c>
      <c r="L145" s="268" t="str">
        <f>IF(Forfaitaires!I144="","",Forfaitaires!I144)</f>
        <v/>
      </c>
      <c r="M145" s="268" t="str">
        <f>IF(Forfaitaires!J144="","",Forfaitaires!J144)</f>
        <v/>
      </c>
      <c r="N145" s="177" t="str">
        <f>IF(Forfaitaires!N144="","",Forfaitaires!N144)</f>
        <v/>
      </c>
      <c r="O145" s="267" t="str">
        <f t="shared" si="10"/>
        <v/>
      </c>
      <c r="P145" s="259" t="str">
        <f t="shared" si="11"/>
        <v/>
      </c>
      <c r="Q145" s="280" t="str">
        <f t="shared" si="12"/>
        <v/>
      </c>
      <c r="R145" s="264" t="str">
        <f t="shared" si="13"/>
        <v/>
      </c>
      <c r="S145" s="262" t="str">
        <f t="shared" si="14"/>
        <v/>
      </c>
      <c r="T145" s="119"/>
    </row>
    <row r="146" spans="1:20" ht="20.100000000000001" customHeight="1" x14ac:dyDescent="0.25">
      <c r="A146" s="162">
        <v>140</v>
      </c>
      <c r="B146" s="158" t="str">
        <f>IF(Forfaitaires!B145="","",Forfaitaires!B145)</f>
        <v/>
      </c>
      <c r="C146" s="158" t="str">
        <f>IF(Forfaitaires!C145="","",Forfaitaires!C145)</f>
        <v/>
      </c>
      <c r="D146" s="158" t="str">
        <f>IF(Forfaitaires!D145="","",Forfaitaires!D145)</f>
        <v/>
      </c>
      <c r="E146" s="158" t="str">
        <f>IF(Forfaitaires!E145="","",Forfaitaires!E145)</f>
        <v/>
      </c>
      <c r="F146" s="158" t="str">
        <f>IF(Forfaitaires!F145="","",Forfaitaires!F145)</f>
        <v/>
      </c>
      <c r="G146" s="158" t="str">
        <f>IF(Forfaitaires!G145="","",Forfaitaires!G145)</f>
        <v/>
      </c>
      <c r="H146" s="158" t="str">
        <f>IF(Forfaitaires!H145="","",Forfaitaires!H145)</f>
        <v/>
      </c>
      <c r="I146" s="158" t="str">
        <f>IF($G146="","",IF($C146=Listes!$B$32,IF('Instruction Forfaitaires'!$E146&lt;Listes!$B$53,('Instruction Forfaitaires'!$E146*(VLOOKUP('Instruction Forfaitaires'!$D146,Listes!$A$54:$E$60,2,FALSE))),IF('Instruction Forfaitaires'!$E146&gt;Listes!$E$53,('Instruction Forfaitaires'!$E146*(VLOOKUP('Instruction Forfaitaires'!$D146,Listes!$A$54:$E$60,5,FALSE))),('Instruction Forfaitaires'!$E146*(VLOOKUP('Instruction Forfaitaires'!$D146,Listes!$A$54:$E$60,3,FALSE))+(VLOOKUP('Instruction Forfaitaires'!$D146,Listes!$A$54:$E$60,4,FALSE)))))))</f>
        <v/>
      </c>
      <c r="J146" s="158" t="str">
        <f>IF($G146="","",IF($C146=Listes!$B$31,IF('Instruction Forfaitaires'!$E146&lt;Listes!$B$42,('Instruction Forfaitaires'!$E146*(VLOOKUP('Instruction Forfaitaires'!$D146,Listes!$A$43:$E$49,2,FALSE))),IF('Instruction Forfaitaires'!$E146&gt;Listes!$D$42,('Instruction Forfaitaires'!$E146*(VLOOKUP('Instruction Forfaitaires'!$D146,Listes!$A$43:$E$49,5,FALSE))),('Instruction Forfaitaires'!$E146*(VLOOKUP('Instruction Forfaitaires'!$D146,Listes!$A$43:$E$49,3,FALSE))+(VLOOKUP('Instruction Forfaitaires'!$D146,Listes!$A$43:$E$49,4,FALSE)))))))</f>
        <v/>
      </c>
      <c r="K146" s="238" t="str">
        <f>IF($G146="","",IF($C146=Listes!$B$34,Listes!$I$31,IF($C146=Listes!$B$35,(VLOOKUP('Instruction Forfaitaires'!$F146,Listes!$E$31:$F$36,2,FALSE)),IF($C146=Listes!$B$33,IF('Instruction Forfaitaires'!$E146&lt;Listes!$A$64,'Instruction Forfaitaires'!$E146*Listes!$A$65,IF('Instruction Forfaitaires'!$E146&gt;Listes!$D$64,'Instruction Forfaitaires'!$E146*Listes!$D$65,(('Instruction Forfaitaires'!$E146*Listes!$B$65)+Listes!$C$65)))))))</f>
        <v/>
      </c>
      <c r="L146" s="268" t="str">
        <f>IF(Forfaitaires!I145="","",Forfaitaires!I145)</f>
        <v/>
      </c>
      <c r="M146" s="268" t="str">
        <f>IF(Forfaitaires!J145="","",Forfaitaires!J145)</f>
        <v/>
      </c>
      <c r="N146" s="177" t="str">
        <f>IF(Forfaitaires!N145="","",Forfaitaires!N145)</f>
        <v/>
      </c>
      <c r="O146" s="267" t="str">
        <f t="shared" si="10"/>
        <v/>
      </c>
      <c r="P146" s="259" t="str">
        <f t="shared" si="11"/>
        <v/>
      </c>
      <c r="Q146" s="280" t="str">
        <f t="shared" si="12"/>
        <v/>
      </c>
      <c r="R146" s="264" t="str">
        <f t="shared" si="13"/>
        <v/>
      </c>
      <c r="S146" s="262" t="str">
        <f t="shared" si="14"/>
        <v/>
      </c>
      <c r="T146" s="119"/>
    </row>
    <row r="147" spans="1:20" ht="20.100000000000001" customHeight="1" x14ac:dyDescent="0.25">
      <c r="A147" s="162">
        <v>141</v>
      </c>
      <c r="B147" s="158" t="str">
        <f>IF(Forfaitaires!B146="","",Forfaitaires!B146)</f>
        <v/>
      </c>
      <c r="C147" s="158" t="str">
        <f>IF(Forfaitaires!C146="","",Forfaitaires!C146)</f>
        <v/>
      </c>
      <c r="D147" s="158" t="str">
        <f>IF(Forfaitaires!D146="","",Forfaitaires!D146)</f>
        <v/>
      </c>
      <c r="E147" s="158" t="str">
        <f>IF(Forfaitaires!E146="","",Forfaitaires!E146)</f>
        <v/>
      </c>
      <c r="F147" s="158" t="str">
        <f>IF(Forfaitaires!F146="","",Forfaitaires!F146)</f>
        <v/>
      </c>
      <c r="G147" s="158" t="str">
        <f>IF(Forfaitaires!G146="","",Forfaitaires!G146)</f>
        <v/>
      </c>
      <c r="H147" s="158" t="str">
        <f>IF(Forfaitaires!H146="","",Forfaitaires!H146)</f>
        <v/>
      </c>
      <c r="I147" s="158" t="str">
        <f>IF($G147="","",IF($C147=Listes!$B$32,IF('Instruction Forfaitaires'!$E147&lt;Listes!$B$53,('Instruction Forfaitaires'!$E147*(VLOOKUP('Instruction Forfaitaires'!$D147,Listes!$A$54:$E$60,2,FALSE))),IF('Instruction Forfaitaires'!$E147&gt;Listes!$E$53,('Instruction Forfaitaires'!$E147*(VLOOKUP('Instruction Forfaitaires'!$D147,Listes!$A$54:$E$60,5,FALSE))),('Instruction Forfaitaires'!$E147*(VLOOKUP('Instruction Forfaitaires'!$D147,Listes!$A$54:$E$60,3,FALSE))+(VLOOKUP('Instruction Forfaitaires'!$D147,Listes!$A$54:$E$60,4,FALSE)))))))</f>
        <v/>
      </c>
      <c r="J147" s="158" t="str">
        <f>IF($G147="","",IF($C147=Listes!$B$31,IF('Instruction Forfaitaires'!$E147&lt;Listes!$B$42,('Instruction Forfaitaires'!$E147*(VLOOKUP('Instruction Forfaitaires'!$D147,Listes!$A$43:$E$49,2,FALSE))),IF('Instruction Forfaitaires'!$E147&gt;Listes!$D$42,('Instruction Forfaitaires'!$E147*(VLOOKUP('Instruction Forfaitaires'!$D147,Listes!$A$43:$E$49,5,FALSE))),('Instruction Forfaitaires'!$E147*(VLOOKUP('Instruction Forfaitaires'!$D147,Listes!$A$43:$E$49,3,FALSE))+(VLOOKUP('Instruction Forfaitaires'!$D147,Listes!$A$43:$E$49,4,FALSE)))))))</f>
        <v/>
      </c>
      <c r="K147" s="238" t="str">
        <f>IF($G147="","",IF($C147=Listes!$B$34,Listes!$I$31,IF($C147=Listes!$B$35,(VLOOKUP('Instruction Forfaitaires'!$F147,Listes!$E$31:$F$36,2,FALSE)),IF($C147=Listes!$B$33,IF('Instruction Forfaitaires'!$E147&lt;Listes!$A$64,'Instruction Forfaitaires'!$E147*Listes!$A$65,IF('Instruction Forfaitaires'!$E147&gt;Listes!$D$64,'Instruction Forfaitaires'!$E147*Listes!$D$65,(('Instruction Forfaitaires'!$E147*Listes!$B$65)+Listes!$C$65)))))))</f>
        <v/>
      </c>
      <c r="L147" s="268" t="str">
        <f>IF(Forfaitaires!I146="","",Forfaitaires!I146)</f>
        <v/>
      </c>
      <c r="M147" s="268" t="str">
        <f>IF(Forfaitaires!J146="","",Forfaitaires!J146)</f>
        <v/>
      </c>
      <c r="N147" s="177" t="str">
        <f>IF(Forfaitaires!N146="","",Forfaitaires!N146)</f>
        <v/>
      </c>
      <c r="O147" s="267" t="str">
        <f t="shared" si="10"/>
        <v/>
      </c>
      <c r="P147" s="259" t="str">
        <f t="shared" si="11"/>
        <v/>
      </c>
      <c r="Q147" s="280" t="str">
        <f t="shared" si="12"/>
        <v/>
      </c>
      <c r="R147" s="264" t="str">
        <f t="shared" si="13"/>
        <v/>
      </c>
      <c r="S147" s="262" t="str">
        <f t="shared" si="14"/>
        <v/>
      </c>
      <c r="T147" s="119"/>
    </row>
    <row r="148" spans="1:20" ht="20.100000000000001" customHeight="1" x14ac:dyDescent="0.25">
      <c r="A148" s="162">
        <v>142</v>
      </c>
      <c r="B148" s="158" t="str">
        <f>IF(Forfaitaires!B147="","",Forfaitaires!B147)</f>
        <v/>
      </c>
      <c r="C148" s="158" t="str">
        <f>IF(Forfaitaires!C147="","",Forfaitaires!C147)</f>
        <v/>
      </c>
      <c r="D148" s="158" t="str">
        <f>IF(Forfaitaires!D147="","",Forfaitaires!D147)</f>
        <v/>
      </c>
      <c r="E148" s="158" t="str">
        <f>IF(Forfaitaires!E147="","",Forfaitaires!E147)</f>
        <v/>
      </c>
      <c r="F148" s="158" t="str">
        <f>IF(Forfaitaires!F147="","",Forfaitaires!F147)</f>
        <v/>
      </c>
      <c r="G148" s="158" t="str">
        <f>IF(Forfaitaires!G147="","",Forfaitaires!G147)</f>
        <v/>
      </c>
      <c r="H148" s="158" t="str">
        <f>IF(Forfaitaires!H147="","",Forfaitaires!H147)</f>
        <v/>
      </c>
      <c r="I148" s="158" t="str">
        <f>IF($G148="","",IF($C148=Listes!$B$32,IF('Instruction Forfaitaires'!$E148&lt;Listes!$B$53,('Instruction Forfaitaires'!$E148*(VLOOKUP('Instruction Forfaitaires'!$D148,Listes!$A$54:$E$60,2,FALSE))),IF('Instruction Forfaitaires'!$E148&gt;Listes!$E$53,('Instruction Forfaitaires'!$E148*(VLOOKUP('Instruction Forfaitaires'!$D148,Listes!$A$54:$E$60,5,FALSE))),('Instruction Forfaitaires'!$E148*(VLOOKUP('Instruction Forfaitaires'!$D148,Listes!$A$54:$E$60,3,FALSE))+(VLOOKUP('Instruction Forfaitaires'!$D148,Listes!$A$54:$E$60,4,FALSE)))))))</f>
        <v/>
      </c>
      <c r="J148" s="158" t="str">
        <f>IF($G148="","",IF($C148=Listes!$B$31,IF('Instruction Forfaitaires'!$E148&lt;Listes!$B$42,('Instruction Forfaitaires'!$E148*(VLOOKUP('Instruction Forfaitaires'!$D148,Listes!$A$43:$E$49,2,FALSE))),IF('Instruction Forfaitaires'!$E148&gt;Listes!$D$42,('Instruction Forfaitaires'!$E148*(VLOOKUP('Instruction Forfaitaires'!$D148,Listes!$A$43:$E$49,5,FALSE))),('Instruction Forfaitaires'!$E148*(VLOOKUP('Instruction Forfaitaires'!$D148,Listes!$A$43:$E$49,3,FALSE))+(VLOOKUP('Instruction Forfaitaires'!$D148,Listes!$A$43:$E$49,4,FALSE)))))))</f>
        <v/>
      </c>
      <c r="K148" s="238" t="str">
        <f>IF($G148="","",IF($C148=Listes!$B$34,Listes!$I$31,IF($C148=Listes!$B$35,(VLOOKUP('Instruction Forfaitaires'!$F148,Listes!$E$31:$F$36,2,FALSE)),IF($C148=Listes!$B$33,IF('Instruction Forfaitaires'!$E148&lt;Listes!$A$64,'Instruction Forfaitaires'!$E148*Listes!$A$65,IF('Instruction Forfaitaires'!$E148&gt;Listes!$D$64,'Instruction Forfaitaires'!$E148*Listes!$D$65,(('Instruction Forfaitaires'!$E148*Listes!$B$65)+Listes!$C$65)))))))</f>
        <v/>
      </c>
      <c r="L148" s="268" t="str">
        <f>IF(Forfaitaires!I147="","",Forfaitaires!I147)</f>
        <v/>
      </c>
      <c r="M148" s="268" t="str">
        <f>IF(Forfaitaires!J147="","",Forfaitaires!J147)</f>
        <v/>
      </c>
      <c r="N148" s="177" t="str">
        <f>IF(Forfaitaires!N147="","",Forfaitaires!N147)</f>
        <v/>
      </c>
      <c r="O148" s="267" t="str">
        <f t="shared" si="10"/>
        <v/>
      </c>
      <c r="P148" s="259" t="str">
        <f t="shared" si="11"/>
        <v/>
      </c>
      <c r="Q148" s="280" t="str">
        <f t="shared" si="12"/>
        <v/>
      </c>
      <c r="R148" s="264" t="str">
        <f t="shared" si="13"/>
        <v/>
      </c>
      <c r="S148" s="262" t="str">
        <f t="shared" si="14"/>
        <v/>
      </c>
      <c r="T148" s="119"/>
    </row>
    <row r="149" spans="1:20" ht="20.100000000000001" customHeight="1" x14ac:dyDescent="0.25">
      <c r="A149" s="162">
        <v>143</v>
      </c>
      <c r="B149" s="158" t="str">
        <f>IF(Forfaitaires!B148="","",Forfaitaires!B148)</f>
        <v/>
      </c>
      <c r="C149" s="158" t="str">
        <f>IF(Forfaitaires!C148="","",Forfaitaires!C148)</f>
        <v/>
      </c>
      <c r="D149" s="158" t="str">
        <f>IF(Forfaitaires!D148="","",Forfaitaires!D148)</f>
        <v/>
      </c>
      <c r="E149" s="158" t="str">
        <f>IF(Forfaitaires!E148="","",Forfaitaires!E148)</f>
        <v/>
      </c>
      <c r="F149" s="158" t="str">
        <f>IF(Forfaitaires!F148="","",Forfaitaires!F148)</f>
        <v/>
      </c>
      <c r="G149" s="158" t="str">
        <f>IF(Forfaitaires!G148="","",Forfaitaires!G148)</f>
        <v/>
      </c>
      <c r="H149" s="158" t="str">
        <f>IF(Forfaitaires!H148="","",Forfaitaires!H148)</f>
        <v/>
      </c>
      <c r="I149" s="158" t="str">
        <f>IF($G149="","",IF($C149=Listes!$B$32,IF('Instruction Forfaitaires'!$E149&lt;Listes!$B$53,('Instruction Forfaitaires'!$E149*(VLOOKUP('Instruction Forfaitaires'!$D149,Listes!$A$54:$E$60,2,FALSE))),IF('Instruction Forfaitaires'!$E149&gt;Listes!$E$53,('Instruction Forfaitaires'!$E149*(VLOOKUP('Instruction Forfaitaires'!$D149,Listes!$A$54:$E$60,5,FALSE))),('Instruction Forfaitaires'!$E149*(VLOOKUP('Instruction Forfaitaires'!$D149,Listes!$A$54:$E$60,3,FALSE))+(VLOOKUP('Instruction Forfaitaires'!$D149,Listes!$A$54:$E$60,4,FALSE)))))))</f>
        <v/>
      </c>
      <c r="J149" s="158" t="str">
        <f>IF($G149="","",IF($C149=Listes!$B$31,IF('Instruction Forfaitaires'!$E149&lt;Listes!$B$42,('Instruction Forfaitaires'!$E149*(VLOOKUP('Instruction Forfaitaires'!$D149,Listes!$A$43:$E$49,2,FALSE))),IF('Instruction Forfaitaires'!$E149&gt;Listes!$D$42,('Instruction Forfaitaires'!$E149*(VLOOKUP('Instruction Forfaitaires'!$D149,Listes!$A$43:$E$49,5,FALSE))),('Instruction Forfaitaires'!$E149*(VLOOKUP('Instruction Forfaitaires'!$D149,Listes!$A$43:$E$49,3,FALSE))+(VLOOKUP('Instruction Forfaitaires'!$D149,Listes!$A$43:$E$49,4,FALSE)))))))</f>
        <v/>
      </c>
      <c r="K149" s="238" t="str">
        <f>IF($G149="","",IF($C149=Listes!$B$34,Listes!$I$31,IF($C149=Listes!$B$35,(VLOOKUP('Instruction Forfaitaires'!$F149,Listes!$E$31:$F$36,2,FALSE)),IF($C149=Listes!$B$33,IF('Instruction Forfaitaires'!$E149&lt;Listes!$A$64,'Instruction Forfaitaires'!$E149*Listes!$A$65,IF('Instruction Forfaitaires'!$E149&gt;Listes!$D$64,'Instruction Forfaitaires'!$E149*Listes!$D$65,(('Instruction Forfaitaires'!$E149*Listes!$B$65)+Listes!$C$65)))))))</f>
        <v/>
      </c>
      <c r="L149" s="268" t="str">
        <f>IF(Forfaitaires!I148="","",Forfaitaires!I148)</f>
        <v/>
      </c>
      <c r="M149" s="268" t="str">
        <f>IF(Forfaitaires!J148="","",Forfaitaires!J148)</f>
        <v/>
      </c>
      <c r="N149" s="177" t="str">
        <f>IF(Forfaitaires!N148="","",Forfaitaires!N148)</f>
        <v/>
      </c>
      <c r="O149" s="267" t="str">
        <f t="shared" si="10"/>
        <v/>
      </c>
      <c r="P149" s="259" t="str">
        <f t="shared" si="11"/>
        <v/>
      </c>
      <c r="Q149" s="280" t="str">
        <f t="shared" si="12"/>
        <v/>
      </c>
      <c r="R149" s="264" t="str">
        <f t="shared" si="13"/>
        <v/>
      </c>
      <c r="S149" s="262" t="str">
        <f t="shared" si="14"/>
        <v/>
      </c>
      <c r="T149" s="119"/>
    </row>
    <row r="150" spans="1:20" ht="20.100000000000001" customHeight="1" x14ac:dyDescent="0.25">
      <c r="A150" s="162">
        <v>144</v>
      </c>
      <c r="B150" s="158" t="str">
        <f>IF(Forfaitaires!B149="","",Forfaitaires!B149)</f>
        <v/>
      </c>
      <c r="C150" s="158" t="str">
        <f>IF(Forfaitaires!C149="","",Forfaitaires!C149)</f>
        <v/>
      </c>
      <c r="D150" s="158" t="str">
        <f>IF(Forfaitaires!D149="","",Forfaitaires!D149)</f>
        <v/>
      </c>
      <c r="E150" s="158" t="str">
        <f>IF(Forfaitaires!E149="","",Forfaitaires!E149)</f>
        <v/>
      </c>
      <c r="F150" s="158" t="str">
        <f>IF(Forfaitaires!F149="","",Forfaitaires!F149)</f>
        <v/>
      </c>
      <c r="G150" s="158" t="str">
        <f>IF(Forfaitaires!G149="","",Forfaitaires!G149)</f>
        <v/>
      </c>
      <c r="H150" s="158" t="str">
        <f>IF(Forfaitaires!H149="","",Forfaitaires!H149)</f>
        <v/>
      </c>
      <c r="I150" s="158" t="str">
        <f>IF($G150="","",IF($C150=Listes!$B$32,IF('Instruction Forfaitaires'!$E150&lt;Listes!$B$53,('Instruction Forfaitaires'!$E150*(VLOOKUP('Instruction Forfaitaires'!$D150,Listes!$A$54:$E$60,2,FALSE))),IF('Instruction Forfaitaires'!$E150&gt;Listes!$E$53,('Instruction Forfaitaires'!$E150*(VLOOKUP('Instruction Forfaitaires'!$D150,Listes!$A$54:$E$60,5,FALSE))),('Instruction Forfaitaires'!$E150*(VLOOKUP('Instruction Forfaitaires'!$D150,Listes!$A$54:$E$60,3,FALSE))+(VLOOKUP('Instruction Forfaitaires'!$D150,Listes!$A$54:$E$60,4,FALSE)))))))</f>
        <v/>
      </c>
      <c r="J150" s="158" t="str">
        <f>IF($G150="","",IF($C150=Listes!$B$31,IF('Instruction Forfaitaires'!$E150&lt;Listes!$B$42,('Instruction Forfaitaires'!$E150*(VLOOKUP('Instruction Forfaitaires'!$D150,Listes!$A$43:$E$49,2,FALSE))),IF('Instruction Forfaitaires'!$E150&gt;Listes!$D$42,('Instruction Forfaitaires'!$E150*(VLOOKUP('Instruction Forfaitaires'!$D150,Listes!$A$43:$E$49,5,FALSE))),('Instruction Forfaitaires'!$E150*(VLOOKUP('Instruction Forfaitaires'!$D150,Listes!$A$43:$E$49,3,FALSE))+(VLOOKUP('Instruction Forfaitaires'!$D150,Listes!$A$43:$E$49,4,FALSE)))))))</f>
        <v/>
      </c>
      <c r="K150" s="238" t="str">
        <f>IF($G150="","",IF($C150=Listes!$B$34,Listes!$I$31,IF($C150=Listes!$B$35,(VLOOKUP('Instruction Forfaitaires'!$F150,Listes!$E$31:$F$36,2,FALSE)),IF($C150=Listes!$B$33,IF('Instruction Forfaitaires'!$E150&lt;Listes!$A$64,'Instruction Forfaitaires'!$E150*Listes!$A$65,IF('Instruction Forfaitaires'!$E150&gt;Listes!$D$64,'Instruction Forfaitaires'!$E150*Listes!$D$65,(('Instruction Forfaitaires'!$E150*Listes!$B$65)+Listes!$C$65)))))))</f>
        <v/>
      </c>
      <c r="L150" s="268" t="str">
        <f>IF(Forfaitaires!I149="","",Forfaitaires!I149)</f>
        <v/>
      </c>
      <c r="M150" s="268" t="str">
        <f>IF(Forfaitaires!J149="","",Forfaitaires!J149)</f>
        <v/>
      </c>
      <c r="N150" s="177" t="str">
        <f>IF(Forfaitaires!N149="","",Forfaitaires!N149)</f>
        <v/>
      </c>
      <c r="O150" s="267" t="str">
        <f t="shared" si="10"/>
        <v/>
      </c>
      <c r="P150" s="259" t="str">
        <f t="shared" si="11"/>
        <v/>
      </c>
      <c r="Q150" s="280" t="str">
        <f t="shared" si="12"/>
        <v/>
      </c>
      <c r="R150" s="264" t="str">
        <f t="shared" si="13"/>
        <v/>
      </c>
      <c r="S150" s="262" t="str">
        <f t="shared" si="14"/>
        <v/>
      </c>
      <c r="T150" s="119"/>
    </row>
    <row r="151" spans="1:20" ht="20.100000000000001" customHeight="1" x14ac:dyDescent="0.25">
      <c r="A151" s="162">
        <v>145</v>
      </c>
      <c r="B151" s="158" t="str">
        <f>IF(Forfaitaires!B150="","",Forfaitaires!B150)</f>
        <v/>
      </c>
      <c r="C151" s="158" t="str">
        <f>IF(Forfaitaires!C150="","",Forfaitaires!C150)</f>
        <v/>
      </c>
      <c r="D151" s="158" t="str">
        <f>IF(Forfaitaires!D150="","",Forfaitaires!D150)</f>
        <v/>
      </c>
      <c r="E151" s="158" t="str">
        <f>IF(Forfaitaires!E150="","",Forfaitaires!E150)</f>
        <v/>
      </c>
      <c r="F151" s="158" t="str">
        <f>IF(Forfaitaires!F150="","",Forfaitaires!F150)</f>
        <v/>
      </c>
      <c r="G151" s="158" t="str">
        <f>IF(Forfaitaires!G150="","",Forfaitaires!G150)</f>
        <v/>
      </c>
      <c r="H151" s="158" t="str">
        <f>IF(Forfaitaires!H150="","",Forfaitaires!H150)</f>
        <v/>
      </c>
      <c r="I151" s="158" t="str">
        <f>IF($G151="","",IF($C151=Listes!$B$32,IF('Instruction Forfaitaires'!$E151&lt;Listes!$B$53,('Instruction Forfaitaires'!$E151*(VLOOKUP('Instruction Forfaitaires'!$D151,Listes!$A$54:$E$60,2,FALSE))),IF('Instruction Forfaitaires'!$E151&gt;Listes!$E$53,('Instruction Forfaitaires'!$E151*(VLOOKUP('Instruction Forfaitaires'!$D151,Listes!$A$54:$E$60,5,FALSE))),('Instruction Forfaitaires'!$E151*(VLOOKUP('Instruction Forfaitaires'!$D151,Listes!$A$54:$E$60,3,FALSE))+(VLOOKUP('Instruction Forfaitaires'!$D151,Listes!$A$54:$E$60,4,FALSE)))))))</f>
        <v/>
      </c>
      <c r="J151" s="158" t="str">
        <f>IF($G151="","",IF($C151=Listes!$B$31,IF('Instruction Forfaitaires'!$E151&lt;Listes!$B$42,('Instruction Forfaitaires'!$E151*(VLOOKUP('Instruction Forfaitaires'!$D151,Listes!$A$43:$E$49,2,FALSE))),IF('Instruction Forfaitaires'!$E151&gt;Listes!$D$42,('Instruction Forfaitaires'!$E151*(VLOOKUP('Instruction Forfaitaires'!$D151,Listes!$A$43:$E$49,5,FALSE))),('Instruction Forfaitaires'!$E151*(VLOOKUP('Instruction Forfaitaires'!$D151,Listes!$A$43:$E$49,3,FALSE))+(VLOOKUP('Instruction Forfaitaires'!$D151,Listes!$A$43:$E$49,4,FALSE)))))))</f>
        <v/>
      </c>
      <c r="K151" s="238" t="str">
        <f>IF($G151="","",IF($C151=Listes!$B$34,Listes!$I$31,IF($C151=Listes!$B$35,(VLOOKUP('Instruction Forfaitaires'!$F151,Listes!$E$31:$F$36,2,FALSE)),IF($C151=Listes!$B$33,IF('Instruction Forfaitaires'!$E151&lt;Listes!$A$64,'Instruction Forfaitaires'!$E151*Listes!$A$65,IF('Instruction Forfaitaires'!$E151&gt;Listes!$D$64,'Instruction Forfaitaires'!$E151*Listes!$D$65,(('Instruction Forfaitaires'!$E151*Listes!$B$65)+Listes!$C$65)))))))</f>
        <v/>
      </c>
      <c r="L151" s="268" t="str">
        <f>IF(Forfaitaires!I150="","",Forfaitaires!I150)</f>
        <v/>
      </c>
      <c r="M151" s="268" t="str">
        <f>IF(Forfaitaires!J150="","",Forfaitaires!J150)</f>
        <v/>
      </c>
      <c r="N151" s="177" t="str">
        <f>IF(Forfaitaires!N150="","",Forfaitaires!N150)</f>
        <v/>
      </c>
      <c r="O151" s="267" t="str">
        <f t="shared" si="10"/>
        <v/>
      </c>
      <c r="P151" s="259" t="str">
        <f t="shared" si="11"/>
        <v/>
      </c>
      <c r="Q151" s="280" t="str">
        <f t="shared" si="12"/>
        <v/>
      </c>
      <c r="R151" s="264" t="str">
        <f t="shared" si="13"/>
        <v/>
      </c>
      <c r="S151" s="262" t="str">
        <f t="shared" si="14"/>
        <v/>
      </c>
      <c r="T151" s="119"/>
    </row>
    <row r="152" spans="1:20" ht="20.100000000000001" customHeight="1" x14ac:dyDescent="0.25">
      <c r="A152" s="162">
        <v>146</v>
      </c>
      <c r="B152" s="158" t="str">
        <f>IF(Forfaitaires!B151="","",Forfaitaires!B151)</f>
        <v/>
      </c>
      <c r="C152" s="158" t="str">
        <f>IF(Forfaitaires!C151="","",Forfaitaires!C151)</f>
        <v/>
      </c>
      <c r="D152" s="158" t="str">
        <f>IF(Forfaitaires!D151="","",Forfaitaires!D151)</f>
        <v/>
      </c>
      <c r="E152" s="158" t="str">
        <f>IF(Forfaitaires!E151="","",Forfaitaires!E151)</f>
        <v/>
      </c>
      <c r="F152" s="158" t="str">
        <f>IF(Forfaitaires!F151="","",Forfaitaires!F151)</f>
        <v/>
      </c>
      <c r="G152" s="158" t="str">
        <f>IF(Forfaitaires!G151="","",Forfaitaires!G151)</f>
        <v/>
      </c>
      <c r="H152" s="158" t="str">
        <f>IF(Forfaitaires!H151="","",Forfaitaires!H151)</f>
        <v/>
      </c>
      <c r="I152" s="158" t="str">
        <f>IF($G152="","",IF($C152=Listes!$B$32,IF('Instruction Forfaitaires'!$E152&lt;Listes!$B$53,('Instruction Forfaitaires'!$E152*(VLOOKUP('Instruction Forfaitaires'!$D152,Listes!$A$54:$E$60,2,FALSE))),IF('Instruction Forfaitaires'!$E152&gt;Listes!$E$53,('Instruction Forfaitaires'!$E152*(VLOOKUP('Instruction Forfaitaires'!$D152,Listes!$A$54:$E$60,5,FALSE))),('Instruction Forfaitaires'!$E152*(VLOOKUP('Instruction Forfaitaires'!$D152,Listes!$A$54:$E$60,3,FALSE))+(VLOOKUP('Instruction Forfaitaires'!$D152,Listes!$A$54:$E$60,4,FALSE)))))))</f>
        <v/>
      </c>
      <c r="J152" s="158" t="str">
        <f>IF($G152="","",IF($C152=Listes!$B$31,IF('Instruction Forfaitaires'!$E152&lt;Listes!$B$42,('Instruction Forfaitaires'!$E152*(VLOOKUP('Instruction Forfaitaires'!$D152,Listes!$A$43:$E$49,2,FALSE))),IF('Instruction Forfaitaires'!$E152&gt;Listes!$D$42,('Instruction Forfaitaires'!$E152*(VLOOKUP('Instruction Forfaitaires'!$D152,Listes!$A$43:$E$49,5,FALSE))),('Instruction Forfaitaires'!$E152*(VLOOKUP('Instruction Forfaitaires'!$D152,Listes!$A$43:$E$49,3,FALSE))+(VLOOKUP('Instruction Forfaitaires'!$D152,Listes!$A$43:$E$49,4,FALSE)))))))</f>
        <v/>
      </c>
      <c r="K152" s="238" t="str">
        <f>IF($G152="","",IF($C152=Listes!$B$34,Listes!$I$31,IF($C152=Listes!$B$35,(VLOOKUP('Instruction Forfaitaires'!$F152,Listes!$E$31:$F$36,2,FALSE)),IF($C152=Listes!$B$33,IF('Instruction Forfaitaires'!$E152&lt;Listes!$A$64,'Instruction Forfaitaires'!$E152*Listes!$A$65,IF('Instruction Forfaitaires'!$E152&gt;Listes!$D$64,'Instruction Forfaitaires'!$E152*Listes!$D$65,(('Instruction Forfaitaires'!$E152*Listes!$B$65)+Listes!$C$65)))))))</f>
        <v/>
      </c>
      <c r="L152" s="268" t="str">
        <f>IF(Forfaitaires!I151="","",Forfaitaires!I151)</f>
        <v/>
      </c>
      <c r="M152" s="268" t="str">
        <f>IF(Forfaitaires!J151="","",Forfaitaires!J151)</f>
        <v/>
      </c>
      <c r="N152" s="177" t="str">
        <f>IF(Forfaitaires!N151="","",Forfaitaires!N151)</f>
        <v/>
      </c>
      <c r="O152" s="267" t="str">
        <f t="shared" si="10"/>
        <v/>
      </c>
      <c r="P152" s="259" t="str">
        <f t="shared" si="11"/>
        <v/>
      </c>
      <c r="Q152" s="280" t="str">
        <f t="shared" si="12"/>
        <v/>
      </c>
      <c r="R152" s="264" t="str">
        <f t="shared" si="13"/>
        <v/>
      </c>
      <c r="S152" s="262" t="str">
        <f t="shared" si="14"/>
        <v/>
      </c>
      <c r="T152" s="119"/>
    </row>
    <row r="153" spans="1:20" ht="20.100000000000001" customHeight="1" x14ac:dyDescent="0.25">
      <c r="A153" s="162">
        <v>147</v>
      </c>
      <c r="B153" s="158" t="str">
        <f>IF(Forfaitaires!B152="","",Forfaitaires!B152)</f>
        <v/>
      </c>
      <c r="C153" s="158" t="str">
        <f>IF(Forfaitaires!C152="","",Forfaitaires!C152)</f>
        <v/>
      </c>
      <c r="D153" s="158" t="str">
        <f>IF(Forfaitaires!D152="","",Forfaitaires!D152)</f>
        <v/>
      </c>
      <c r="E153" s="158" t="str">
        <f>IF(Forfaitaires!E152="","",Forfaitaires!E152)</f>
        <v/>
      </c>
      <c r="F153" s="158" t="str">
        <f>IF(Forfaitaires!F152="","",Forfaitaires!F152)</f>
        <v/>
      </c>
      <c r="G153" s="158" t="str">
        <f>IF(Forfaitaires!G152="","",Forfaitaires!G152)</f>
        <v/>
      </c>
      <c r="H153" s="158" t="str">
        <f>IF(Forfaitaires!H152="","",Forfaitaires!H152)</f>
        <v/>
      </c>
      <c r="I153" s="158" t="str">
        <f>IF($G153="","",IF($C153=Listes!$B$32,IF('Instruction Forfaitaires'!$E153&lt;Listes!$B$53,('Instruction Forfaitaires'!$E153*(VLOOKUP('Instruction Forfaitaires'!$D153,Listes!$A$54:$E$60,2,FALSE))),IF('Instruction Forfaitaires'!$E153&gt;Listes!$E$53,('Instruction Forfaitaires'!$E153*(VLOOKUP('Instruction Forfaitaires'!$D153,Listes!$A$54:$E$60,5,FALSE))),('Instruction Forfaitaires'!$E153*(VLOOKUP('Instruction Forfaitaires'!$D153,Listes!$A$54:$E$60,3,FALSE))+(VLOOKUP('Instruction Forfaitaires'!$D153,Listes!$A$54:$E$60,4,FALSE)))))))</f>
        <v/>
      </c>
      <c r="J153" s="158" t="str">
        <f>IF($G153="","",IF($C153=Listes!$B$31,IF('Instruction Forfaitaires'!$E153&lt;Listes!$B$42,('Instruction Forfaitaires'!$E153*(VLOOKUP('Instruction Forfaitaires'!$D153,Listes!$A$43:$E$49,2,FALSE))),IF('Instruction Forfaitaires'!$E153&gt;Listes!$D$42,('Instruction Forfaitaires'!$E153*(VLOOKUP('Instruction Forfaitaires'!$D153,Listes!$A$43:$E$49,5,FALSE))),('Instruction Forfaitaires'!$E153*(VLOOKUP('Instruction Forfaitaires'!$D153,Listes!$A$43:$E$49,3,FALSE))+(VLOOKUP('Instruction Forfaitaires'!$D153,Listes!$A$43:$E$49,4,FALSE)))))))</f>
        <v/>
      </c>
      <c r="K153" s="238" t="str">
        <f>IF($G153="","",IF($C153=Listes!$B$34,Listes!$I$31,IF($C153=Listes!$B$35,(VLOOKUP('Instruction Forfaitaires'!$F153,Listes!$E$31:$F$36,2,FALSE)),IF($C153=Listes!$B$33,IF('Instruction Forfaitaires'!$E153&lt;Listes!$A$64,'Instruction Forfaitaires'!$E153*Listes!$A$65,IF('Instruction Forfaitaires'!$E153&gt;Listes!$D$64,'Instruction Forfaitaires'!$E153*Listes!$D$65,(('Instruction Forfaitaires'!$E153*Listes!$B$65)+Listes!$C$65)))))))</f>
        <v/>
      </c>
      <c r="L153" s="268" t="str">
        <f>IF(Forfaitaires!I152="","",Forfaitaires!I152)</f>
        <v/>
      </c>
      <c r="M153" s="268" t="str">
        <f>IF(Forfaitaires!J152="","",Forfaitaires!J152)</f>
        <v/>
      </c>
      <c r="N153" s="177" t="str">
        <f>IF(Forfaitaires!N152="","",Forfaitaires!N152)</f>
        <v/>
      </c>
      <c r="O153" s="267" t="str">
        <f t="shared" si="10"/>
        <v/>
      </c>
      <c r="P153" s="259" t="str">
        <f t="shared" si="11"/>
        <v/>
      </c>
      <c r="Q153" s="280" t="str">
        <f t="shared" si="12"/>
        <v/>
      </c>
      <c r="R153" s="264" t="str">
        <f t="shared" si="13"/>
        <v/>
      </c>
      <c r="S153" s="262" t="str">
        <f t="shared" si="14"/>
        <v/>
      </c>
      <c r="T153" s="119"/>
    </row>
    <row r="154" spans="1:20" ht="20.100000000000001" customHeight="1" x14ac:dyDescent="0.25">
      <c r="A154" s="162">
        <v>148</v>
      </c>
      <c r="B154" s="158" t="str">
        <f>IF(Forfaitaires!B153="","",Forfaitaires!B153)</f>
        <v/>
      </c>
      <c r="C154" s="158" t="str">
        <f>IF(Forfaitaires!C153="","",Forfaitaires!C153)</f>
        <v/>
      </c>
      <c r="D154" s="158" t="str">
        <f>IF(Forfaitaires!D153="","",Forfaitaires!D153)</f>
        <v/>
      </c>
      <c r="E154" s="158" t="str">
        <f>IF(Forfaitaires!E153="","",Forfaitaires!E153)</f>
        <v/>
      </c>
      <c r="F154" s="158" t="str">
        <f>IF(Forfaitaires!F153="","",Forfaitaires!F153)</f>
        <v/>
      </c>
      <c r="G154" s="158" t="str">
        <f>IF(Forfaitaires!G153="","",Forfaitaires!G153)</f>
        <v/>
      </c>
      <c r="H154" s="158" t="str">
        <f>IF(Forfaitaires!H153="","",Forfaitaires!H153)</f>
        <v/>
      </c>
      <c r="I154" s="158" t="str">
        <f>IF($G154="","",IF($C154=Listes!$B$32,IF('Instruction Forfaitaires'!$E154&lt;Listes!$B$53,('Instruction Forfaitaires'!$E154*(VLOOKUP('Instruction Forfaitaires'!$D154,Listes!$A$54:$E$60,2,FALSE))),IF('Instruction Forfaitaires'!$E154&gt;Listes!$E$53,('Instruction Forfaitaires'!$E154*(VLOOKUP('Instruction Forfaitaires'!$D154,Listes!$A$54:$E$60,5,FALSE))),('Instruction Forfaitaires'!$E154*(VLOOKUP('Instruction Forfaitaires'!$D154,Listes!$A$54:$E$60,3,FALSE))+(VLOOKUP('Instruction Forfaitaires'!$D154,Listes!$A$54:$E$60,4,FALSE)))))))</f>
        <v/>
      </c>
      <c r="J154" s="158" t="str">
        <f>IF($G154="","",IF($C154=Listes!$B$31,IF('Instruction Forfaitaires'!$E154&lt;Listes!$B$42,('Instruction Forfaitaires'!$E154*(VLOOKUP('Instruction Forfaitaires'!$D154,Listes!$A$43:$E$49,2,FALSE))),IF('Instruction Forfaitaires'!$E154&gt;Listes!$D$42,('Instruction Forfaitaires'!$E154*(VLOOKUP('Instruction Forfaitaires'!$D154,Listes!$A$43:$E$49,5,FALSE))),('Instruction Forfaitaires'!$E154*(VLOOKUP('Instruction Forfaitaires'!$D154,Listes!$A$43:$E$49,3,FALSE))+(VLOOKUP('Instruction Forfaitaires'!$D154,Listes!$A$43:$E$49,4,FALSE)))))))</f>
        <v/>
      </c>
      <c r="K154" s="238" t="str">
        <f>IF($G154="","",IF($C154=Listes!$B$34,Listes!$I$31,IF($C154=Listes!$B$35,(VLOOKUP('Instruction Forfaitaires'!$F154,Listes!$E$31:$F$36,2,FALSE)),IF($C154=Listes!$B$33,IF('Instruction Forfaitaires'!$E154&lt;Listes!$A$64,'Instruction Forfaitaires'!$E154*Listes!$A$65,IF('Instruction Forfaitaires'!$E154&gt;Listes!$D$64,'Instruction Forfaitaires'!$E154*Listes!$D$65,(('Instruction Forfaitaires'!$E154*Listes!$B$65)+Listes!$C$65)))))))</f>
        <v/>
      </c>
      <c r="L154" s="268" t="str">
        <f>IF(Forfaitaires!I153="","",Forfaitaires!I153)</f>
        <v/>
      </c>
      <c r="M154" s="268" t="str">
        <f>IF(Forfaitaires!J153="","",Forfaitaires!J153)</f>
        <v/>
      </c>
      <c r="N154" s="177" t="str">
        <f>IF(Forfaitaires!N153="","",Forfaitaires!N153)</f>
        <v/>
      </c>
      <c r="O154" s="267" t="str">
        <f t="shared" si="10"/>
        <v/>
      </c>
      <c r="P154" s="259" t="str">
        <f t="shared" si="11"/>
        <v/>
      </c>
      <c r="Q154" s="280" t="str">
        <f t="shared" si="12"/>
        <v/>
      </c>
      <c r="R154" s="264" t="str">
        <f t="shared" si="13"/>
        <v/>
      </c>
      <c r="S154" s="262" t="str">
        <f t="shared" si="14"/>
        <v/>
      </c>
      <c r="T154" s="119"/>
    </row>
    <row r="155" spans="1:20" ht="20.100000000000001" customHeight="1" x14ac:dyDescent="0.25">
      <c r="A155" s="162">
        <v>149</v>
      </c>
      <c r="B155" s="158" t="str">
        <f>IF(Forfaitaires!B154="","",Forfaitaires!B154)</f>
        <v/>
      </c>
      <c r="C155" s="158" t="str">
        <f>IF(Forfaitaires!C154="","",Forfaitaires!C154)</f>
        <v/>
      </c>
      <c r="D155" s="158" t="str">
        <f>IF(Forfaitaires!D154="","",Forfaitaires!D154)</f>
        <v/>
      </c>
      <c r="E155" s="158" t="str">
        <f>IF(Forfaitaires!E154="","",Forfaitaires!E154)</f>
        <v/>
      </c>
      <c r="F155" s="158" t="str">
        <f>IF(Forfaitaires!F154="","",Forfaitaires!F154)</f>
        <v/>
      </c>
      <c r="G155" s="158" t="str">
        <f>IF(Forfaitaires!G154="","",Forfaitaires!G154)</f>
        <v/>
      </c>
      <c r="H155" s="158" t="str">
        <f>IF(Forfaitaires!H154="","",Forfaitaires!H154)</f>
        <v/>
      </c>
      <c r="I155" s="158" t="str">
        <f>IF($G155="","",IF($C155=Listes!$B$32,IF('Instruction Forfaitaires'!$E155&lt;Listes!$B$53,('Instruction Forfaitaires'!$E155*(VLOOKUP('Instruction Forfaitaires'!$D155,Listes!$A$54:$E$60,2,FALSE))),IF('Instruction Forfaitaires'!$E155&gt;Listes!$E$53,('Instruction Forfaitaires'!$E155*(VLOOKUP('Instruction Forfaitaires'!$D155,Listes!$A$54:$E$60,5,FALSE))),('Instruction Forfaitaires'!$E155*(VLOOKUP('Instruction Forfaitaires'!$D155,Listes!$A$54:$E$60,3,FALSE))+(VLOOKUP('Instruction Forfaitaires'!$D155,Listes!$A$54:$E$60,4,FALSE)))))))</f>
        <v/>
      </c>
      <c r="J155" s="158" t="str">
        <f>IF($G155="","",IF($C155=Listes!$B$31,IF('Instruction Forfaitaires'!$E155&lt;Listes!$B$42,('Instruction Forfaitaires'!$E155*(VLOOKUP('Instruction Forfaitaires'!$D155,Listes!$A$43:$E$49,2,FALSE))),IF('Instruction Forfaitaires'!$E155&gt;Listes!$D$42,('Instruction Forfaitaires'!$E155*(VLOOKUP('Instruction Forfaitaires'!$D155,Listes!$A$43:$E$49,5,FALSE))),('Instruction Forfaitaires'!$E155*(VLOOKUP('Instruction Forfaitaires'!$D155,Listes!$A$43:$E$49,3,FALSE))+(VLOOKUP('Instruction Forfaitaires'!$D155,Listes!$A$43:$E$49,4,FALSE)))))))</f>
        <v/>
      </c>
      <c r="K155" s="238" t="str">
        <f>IF($G155="","",IF($C155=Listes!$B$34,Listes!$I$31,IF($C155=Listes!$B$35,(VLOOKUP('Instruction Forfaitaires'!$F155,Listes!$E$31:$F$36,2,FALSE)),IF($C155=Listes!$B$33,IF('Instruction Forfaitaires'!$E155&lt;Listes!$A$64,'Instruction Forfaitaires'!$E155*Listes!$A$65,IF('Instruction Forfaitaires'!$E155&gt;Listes!$D$64,'Instruction Forfaitaires'!$E155*Listes!$D$65,(('Instruction Forfaitaires'!$E155*Listes!$B$65)+Listes!$C$65)))))))</f>
        <v/>
      </c>
      <c r="L155" s="268" t="str">
        <f>IF(Forfaitaires!I154="","",Forfaitaires!I154)</f>
        <v/>
      </c>
      <c r="M155" s="268" t="str">
        <f>IF(Forfaitaires!J154="","",Forfaitaires!J154)</f>
        <v/>
      </c>
      <c r="N155" s="177" t="str">
        <f>IF(Forfaitaires!N154="","",Forfaitaires!N154)</f>
        <v/>
      </c>
      <c r="O155" s="267" t="str">
        <f t="shared" si="10"/>
        <v/>
      </c>
      <c r="P155" s="259" t="str">
        <f t="shared" si="11"/>
        <v/>
      </c>
      <c r="Q155" s="280" t="str">
        <f t="shared" si="12"/>
        <v/>
      </c>
      <c r="R155" s="264" t="str">
        <f t="shared" si="13"/>
        <v/>
      </c>
      <c r="S155" s="262" t="str">
        <f t="shared" si="14"/>
        <v/>
      </c>
      <c r="T155" s="119"/>
    </row>
    <row r="156" spans="1:20" ht="20.100000000000001" customHeight="1" x14ac:dyDescent="0.25">
      <c r="A156" s="162">
        <v>150</v>
      </c>
      <c r="B156" s="158" t="str">
        <f>IF(Forfaitaires!B155="","",Forfaitaires!B155)</f>
        <v/>
      </c>
      <c r="C156" s="158" t="str">
        <f>IF(Forfaitaires!C155="","",Forfaitaires!C155)</f>
        <v/>
      </c>
      <c r="D156" s="158" t="str">
        <f>IF(Forfaitaires!D155="","",Forfaitaires!D155)</f>
        <v/>
      </c>
      <c r="E156" s="158" t="str">
        <f>IF(Forfaitaires!E155="","",Forfaitaires!E155)</f>
        <v/>
      </c>
      <c r="F156" s="158" t="str">
        <f>IF(Forfaitaires!F155="","",Forfaitaires!F155)</f>
        <v/>
      </c>
      <c r="G156" s="158" t="str">
        <f>IF(Forfaitaires!G155="","",Forfaitaires!G155)</f>
        <v/>
      </c>
      <c r="H156" s="158" t="str">
        <f>IF(Forfaitaires!H155="","",Forfaitaires!H155)</f>
        <v/>
      </c>
      <c r="I156" s="158" t="str">
        <f>IF($G156="","",IF($C156=Listes!$B$32,IF('Instruction Forfaitaires'!$E156&lt;Listes!$B$53,('Instruction Forfaitaires'!$E156*(VLOOKUP('Instruction Forfaitaires'!$D156,Listes!$A$54:$E$60,2,FALSE))),IF('Instruction Forfaitaires'!$E156&gt;Listes!$E$53,('Instruction Forfaitaires'!$E156*(VLOOKUP('Instruction Forfaitaires'!$D156,Listes!$A$54:$E$60,5,FALSE))),('Instruction Forfaitaires'!$E156*(VLOOKUP('Instruction Forfaitaires'!$D156,Listes!$A$54:$E$60,3,FALSE))+(VLOOKUP('Instruction Forfaitaires'!$D156,Listes!$A$54:$E$60,4,FALSE)))))))</f>
        <v/>
      </c>
      <c r="J156" s="158" t="str">
        <f>IF($G156="","",IF($C156=Listes!$B$31,IF('Instruction Forfaitaires'!$E156&lt;Listes!$B$42,('Instruction Forfaitaires'!$E156*(VLOOKUP('Instruction Forfaitaires'!$D156,Listes!$A$43:$E$49,2,FALSE))),IF('Instruction Forfaitaires'!$E156&gt;Listes!$D$42,('Instruction Forfaitaires'!$E156*(VLOOKUP('Instruction Forfaitaires'!$D156,Listes!$A$43:$E$49,5,FALSE))),('Instruction Forfaitaires'!$E156*(VLOOKUP('Instruction Forfaitaires'!$D156,Listes!$A$43:$E$49,3,FALSE))+(VLOOKUP('Instruction Forfaitaires'!$D156,Listes!$A$43:$E$49,4,FALSE)))))))</f>
        <v/>
      </c>
      <c r="K156" s="238" t="str">
        <f>IF($G156="","",IF($C156=Listes!$B$34,Listes!$I$31,IF($C156=Listes!$B$35,(VLOOKUP('Instruction Forfaitaires'!$F156,Listes!$E$31:$F$36,2,FALSE)),IF($C156=Listes!$B$33,IF('Instruction Forfaitaires'!$E156&lt;Listes!$A$64,'Instruction Forfaitaires'!$E156*Listes!$A$65,IF('Instruction Forfaitaires'!$E156&gt;Listes!$D$64,'Instruction Forfaitaires'!$E156*Listes!$D$65,(('Instruction Forfaitaires'!$E156*Listes!$B$65)+Listes!$C$65)))))))</f>
        <v/>
      </c>
      <c r="L156" s="268" t="str">
        <f>IF(Forfaitaires!I155="","",Forfaitaires!I155)</f>
        <v/>
      </c>
      <c r="M156" s="268" t="str">
        <f>IF(Forfaitaires!J155="","",Forfaitaires!J155)</f>
        <v/>
      </c>
      <c r="N156" s="177" t="str">
        <f>IF(Forfaitaires!N155="","",Forfaitaires!N155)</f>
        <v/>
      </c>
      <c r="O156" s="267" t="str">
        <f t="shared" si="10"/>
        <v/>
      </c>
      <c r="P156" s="259" t="str">
        <f t="shared" si="11"/>
        <v/>
      </c>
      <c r="Q156" s="280" t="str">
        <f t="shared" si="12"/>
        <v/>
      </c>
      <c r="R156" s="264" t="str">
        <f t="shared" si="13"/>
        <v/>
      </c>
      <c r="S156" s="262" t="str">
        <f t="shared" si="14"/>
        <v/>
      </c>
      <c r="T156" s="119"/>
    </row>
    <row r="157" spans="1:20" ht="20.100000000000001" customHeight="1" x14ac:dyDescent="0.25">
      <c r="A157" s="162">
        <v>151</v>
      </c>
      <c r="B157" s="158" t="str">
        <f>IF(Forfaitaires!B156="","",Forfaitaires!B156)</f>
        <v/>
      </c>
      <c r="C157" s="158" t="str">
        <f>IF(Forfaitaires!C156="","",Forfaitaires!C156)</f>
        <v/>
      </c>
      <c r="D157" s="158" t="str">
        <f>IF(Forfaitaires!D156="","",Forfaitaires!D156)</f>
        <v/>
      </c>
      <c r="E157" s="158" t="str">
        <f>IF(Forfaitaires!E156="","",Forfaitaires!E156)</f>
        <v/>
      </c>
      <c r="F157" s="158" t="str">
        <f>IF(Forfaitaires!F156="","",Forfaitaires!F156)</f>
        <v/>
      </c>
      <c r="G157" s="158" t="str">
        <f>IF(Forfaitaires!G156="","",Forfaitaires!G156)</f>
        <v/>
      </c>
      <c r="H157" s="158" t="str">
        <f>IF(Forfaitaires!H156="","",Forfaitaires!H156)</f>
        <v/>
      </c>
      <c r="I157" s="158" t="str">
        <f>IF($G157="","",IF($C157=Listes!$B$32,IF('Instruction Forfaitaires'!$E157&lt;Listes!$B$53,('Instruction Forfaitaires'!$E157*(VLOOKUP('Instruction Forfaitaires'!$D157,Listes!$A$54:$E$60,2,FALSE))),IF('Instruction Forfaitaires'!$E157&gt;Listes!$E$53,('Instruction Forfaitaires'!$E157*(VLOOKUP('Instruction Forfaitaires'!$D157,Listes!$A$54:$E$60,5,FALSE))),('Instruction Forfaitaires'!$E157*(VLOOKUP('Instruction Forfaitaires'!$D157,Listes!$A$54:$E$60,3,FALSE))+(VLOOKUP('Instruction Forfaitaires'!$D157,Listes!$A$54:$E$60,4,FALSE)))))))</f>
        <v/>
      </c>
      <c r="J157" s="158" t="str">
        <f>IF($G157="","",IF($C157=Listes!$B$31,IF('Instruction Forfaitaires'!$E157&lt;Listes!$B$42,('Instruction Forfaitaires'!$E157*(VLOOKUP('Instruction Forfaitaires'!$D157,Listes!$A$43:$E$49,2,FALSE))),IF('Instruction Forfaitaires'!$E157&gt;Listes!$D$42,('Instruction Forfaitaires'!$E157*(VLOOKUP('Instruction Forfaitaires'!$D157,Listes!$A$43:$E$49,5,FALSE))),('Instruction Forfaitaires'!$E157*(VLOOKUP('Instruction Forfaitaires'!$D157,Listes!$A$43:$E$49,3,FALSE))+(VLOOKUP('Instruction Forfaitaires'!$D157,Listes!$A$43:$E$49,4,FALSE)))))))</f>
        <v/>
      </c>
      <c r="K157" s="238" t="str">
        <f>IF($G157="","",IF($C157=Listes!$B$34,Listes!$I$31,IF($C157=Listes!$B$35,(VLOOKUP('Instruction Forfaitaires'!$F157,Listes!$E$31:$F$36,2,FALSE)),IF($C157=Listes!$B$33,IF('Instruction Forfaitaires'!$E157&lt;Listes!$A$64,'Instruction Forfaitaires'!$E157*Listes!$A$65,IF('Instruction Forfaitaires'!$E157&gt;Listes!$D$64,'Instruction Forfaitaires'!$E157*Listes!$D$65,(('Instruction Forfaitaires'!$E157*Listes!$B$65)+Listes!$C$65)))))))</f>
        <v/>
      </c>
      <c r="L157" s="268" t="str">
        <f>IF(Forfaitaires!I156="","",Forfaitaires!I156)</f>
        <v/>
      </c>
      <c r="M157" s="268" t="str">
        <f>IF(Forfaitaires!J156="","",Forfaitaires!J156)</f>
        <v/>
      </c>
      <c r="N157" s="177" t="str">
        <f>IF(Forfaitaires!N156="","",Forfaitaires!N156)</f>
        <v/>
      </c>
      <c r="O157" s="267" t="str">
        <f t="shared" si="10"/>
        <v/>
      </c>
      <c r="P157" s="259" t="str">
        <f t="shared" si="11"/>
        <v/>
      </c>
      <c r="Q157" s="280" t="str">
        <f t="shared" si="12"/>
        <v/>
      </c>
      <c r="R157" s="264" t="str">
        <f t="shared" si="13"/>
        <v/>
      </c>
      <c r="S157" s="262" t="str">
        <f t="shared" si="14"/>
        <v/>
      </c>
      <c r="T157" s="119"/>
    </row>
    <row r="158" spans="1:20" ht="20.100000000000001" customHeight="1" x14ac:dyDescent="0.25">
      <c r="A158" s="162">
        <v>152</v>
      </c>
      <c r="B158" s="158" t="str">
        <f>IF(Forfaitaires!B157="","",Forfaitaires!B157)</f>
        <v/>
      </c>
      <c r="C158" s="158" t="str">
        <f>IF(Forfaitaires!C157="","",Forfaitaires!C157)</f>
        <v/>
      </c>
      <c r="D158" s="158" t="str">
        <f>IF(Forfaitaires!D157="","",Forfaitaires!D157)</f>
        <v/>
      </c>
      <c r="E158" s="158" t="str">
        <f>IF(Forfaitaires!E157="","",Forfaitaires!E157)</f>
        <v/>
      </c>
      <c r="F158" s="158" t="str">
        <f>IF(Forfaitaires!F157="","",Forfaitaires!F157)</f>
        <v/>
      </c>
      <c r="G158" s="158" t="str">
        <f>IF(Forfaitaires!G157="","",Forfaitaires!G157)</f>
        <v/>
      </c>
      <c r="H158" s="158" t="str">
        <f>IF(Forfaitaires!H157="","",Forfaitaires!H157)</f>
        <v/>
      </c>
      <c r="I158" s="158" t="str">
        <f>IF($G158="","",IF($C158=Listes!$B$32,IF('Instruction Forfaitaires'!$E158&lt;Listes!$B$53,('Instruction Forfaitaires'!$E158*(VLOOKUP('Instruction Forfaitaires'!$D158,Listes!$A$54:$E$60,2,FALSE))),IF('Instruction Forfaitaires'!$E158&gt;Listes!$E$53,('Instruction Forfaitaires'!$E158*(VLOOKUP('Instruction Forfaitaires'!$D158,Listes!$A$54:$E$60,5,FALSE))),('Instruction Forfaitaires'!$E158*(VLOOKUP('Instruction Forfaitaires'!$D158,Listes!$A$54:$E$60,3,FALSE))+(VLOOKUP('Instruction Forfaitaires'!$D158,Listes!$A$54:$E$60,4,FALSE)))))))</f>
        <v/>
      </c>
      <c r="J158" s="158" t="str">
        <f>IF($G158="","",IF($C158=Listes!$B$31,IF('Instruction Forfaitaires'!$E158&lt;Listes!$B$42,('Instruction Forfaitaires'!$E158*(VLOOKUP('Instruction Forfaitaires'!$D158,Listes!$A$43:$E$49,2,FALSE))),IF('Instruction Forfaitaires'!$E158&gt;Listes!$D$42,('Instruction Forfaitaires'!$E158*(VLOOKUP('Instruction Forfaitaires'!$D158,Listes!$A$43:$E$49,5,FALSE))),('Instruction Forfaitaires'!$E158*(VLOOKUP('Instruction Forfaitaires'!$D158,Listes!$A$43:$E$49,3,FALSE))+(VLOOKUP('Instruction Forfaitaires'!$D158,Listes!$A$43:$E$49,4,FALSE)))))))</f>
        <v/>
      </c>
      <c r="K158" s="238" t="str">
        <f>IF($G158="","",IF($C158=Listes!$B$34,Listes!$I$31,IF($C158=Listes!$B$35,(VLOOKUP('Instruction Forfaitaires'!$F158,Listes!$E$31:$F$36,2,FALSE)),IF($C158=Listes!$B$33,IF('Instruction Forfaitaires'!$E158&lt;Listes!$A$64,'Instruction Forfaitaires'!$E158*Listes!$A$65,IF('Instruction Forfaitaires'!$E158&gt;Listes!$D$64,'Instruction Forfaitaires'!$E158*Listes!$D$65,(('Instruction Forfaitaires'!$E158*Listes!$B$65)+Listes!$C$65)))))))</f>
        <v/>
      </c>
      <c r="L158" s="268" t="str">
        <f>IF(Forfaitaires!I157="","",Forfaitaires!I157)</f>
        <v/>
      </c>
      <c r="M158" s="268" t="str">
        <f>IF(Forfaitaires!J157="","",Forfaitaires!J157)</f>
        <v/>
      </c>
      <c r="N158" s="177" t="str">
        <f>IF(Forfaitaires!N157="","",Forfaitaires!N157)</f>
        <v/>
      </c>
      <c r="O158" s="267" t="str">
        <f t="shared" si="10"/>
        <v/>
      </c>
      <c r="P158" s="259" t="str">
        <f t="shared" si="11"/>
        <v/>
      </c>
      <c r="Q158" s="280" t="str">
        <f t="shared" si="12"/>
        <v/>
      </c>
      <c r="R158" s="264" t="str">
        <f t="shared" si="13"/>
        <v/>
      </c>
      <c r="S158" s="262" t="str">
        <f t="shared" si="14"/>
        <v/>
      </c>
      <c r="T158" s="119"/>
    </row>
    <row r="159" spans="1:20" ht="20.100000000000001" customHeight="1" x14ac:dyDescent="0.25">
      <c r="A159" s="162">
        <v>153</v>
      </c>
      <c r="B159" s="158" t="str">
        <f>IF(Forfaitaires!B158="","",Forfaitaires!B158)</f>
        <v/>
      </c>
      <c r="C159" s="158" t="str">
        <f>IF(Forfaitaires!C158="","",Forfaitaires!C158)</f>
        <v/>
      </c>
      <c r="D159" s="158" t="str">
        <f>IF(Forfaitaires!D158="","",Forfaitaires!D158)</f>
        <v/>
      </c>
      <c r="E159" s="158" t="str">
        <f>IF(Forfaitaires!E158="","",Forfaitaires!E158)</f>
        <v/>
      </c>
      <c r="F159" s="158" t="str">
        <f>IF(Forfaitaires!F158="","",Forfaitaires!F158)</f>
        <v/>
      </c>
      <c r="G159" s="158" t="str">
        <f>IF(Forfaitaires!G158="","",Forfaitaires!G158)</f>
        <v/>
      </c>
      <c r="H159" s="158" t="str">
        <f>IF(Forfaitaires!H158="","",Forfaitaires!H158)</f>
        <v/>
      </c>
      <c r="I159" s="158" t="str">
        <f>IF($G159="","",IF($C159=Listes!$B$32,IF('Instruction Forfaitaires'!$E159&lt;Listes!$B$53,('Instruction Forfaitaires'!$E159*(VLOOKUP('Instruction Forfaitaires'!$D159,Listes!$A$54:$E$60,2,FALSE))),IF('Instruction Forfaitaires'!$E159&gt;Listes!$E$53,('Instruction Forfaitaires'!$E159*(VLOOKUP('Instruction Forfaitaires'!$D159,Listes!$A$54:$E$60,5,FALSE))),('Instruction Forfaitaires'!$E159*(VLOOKUP('Instruction Forfaitaires'!$D159,Listes!$A$54:$E$60,3,FALSE))+(VLOOKUP('Instruction Forfaitaires'!$D159,Listes!$A$54:$E$60,4,FALSE)))))))</f>
        <v/>
      </c>
      <c r="J159" s="158" t="str">
        <f>IF($G159="","",IF($C159=Listes!$B$31,IF('Instruction Forfaitaires'!$E159&lt;Listes!$B$42,('Instruction Forfaitaires'!$E159*(VLOOKUP('Instruction Forfaitaires'!$D159,Listes!$A$43:$E$49,2,FALSE))),IF('Instruction Forfaitaires'!$E159&gt;Listes!$D$42,('Instruction Forfaitaires'!$E159*(VLOOKUP('Instruction Forfaitaires'!$D159,Listes!$A$43:$E$49,5,FALSE))),('Instruction Forfaitaires'!$E159*(VLOOKUP('Instruction Forfaitaires'!$D159,Listes!$A$43:$E$49,3,FALSE))+(VLOOKUP('Instruction Forfaitaires'!$D159,Listes!$A$43:$E$49,4,FALSE)))))))</f>
        <v/>
      </c>
      <c r="K159" s="238" t="str">
        <f>IF($G159="","",IF($C159=Listes!$B$34,Listes!$I$31,IF($C159=Listes!$B$35,(VLOOKUP('Instruction Forfaitaires'!$F159,Listes!$E$31:$F$36,2,FALSE)),IF($C159=Listes!$B$33,IF('Instruction Forfaitaires'!$E159&lt;Listes!$A$64,'Instruction Forfaitaires'!$E159*Listes!$A$65,IF('Instruction Forfaitaires'!$E159&gt;Listes!$D$64,'Instruction Forfaitaires'!$E159*Listes!$D$65,(('Instruction Forfaitaires'!$E159*Listes!$B$65)+Listes!$C$65)))))))</f>
        <v/>
      </c>
      <c r="L159" s="268" t="str">
        <f>IF(Forfaitaires!I158="","",Forfaitaires!I158)</f>
        <v/>
      </c>
      <c r="M159" s="268" t="str">
        <f>IF(Forfaitaires!J158="","",Forfaitaires!J158)</f>
        <v/>
      </c>
      <c r="N159" s="177" t="str">
        <f>IF(Forfaitaires!N158="","",Forfaitaires!N158)</f>
        <v/>
      </c>
      <c r="O159" s="267" t="str">
        <f t="shared" si="10"/>
        <v/>
      </c>
      <c r="P159" s="259" t="str">
        <f t="shared" si="11"/>
        <v/>
      </c>
      <c r="Q159" s="280" t="str">
        <f t="shared" si="12"/>
        <v/>
      </c>
      <c r="R159" s="264" t="str">
        <f t="shared" si="13"/>
        <v/>
      </c>
      <c r="S159" s="262" t="str">
        <f t="shared" si="14"/>
        <v/>
      </c>
      <c r="T159" s="119"/>
    </row>
    <row r="160" spans="1:20" ht="20.100000000000001" customHeight="1" x14ac:dyDescent="0.25">
      <c r="A160" s="162">
        <v>154</v>
      </c>
      <c r="B160" s="158" t="str">
        <f>IF(Forfaitaires!B159="","",Forfaitaires!B159)</f>
        <v/>
      </c>
      <c r="C160" s="158" t="str">
        <f>IF(Forfaitaires!C159="","",Forfaitaires!C159)</f>
        <v/>
      </c>
      <c r="D160" s="158" t="str">
        <f>IF(Forfaitaires!D159="","",Forfaitaires!D159)</f>
        <v/>
      </c>
      <c r="E160" s="158" t="str">
        <f>IF(Forfaitaires!E159="","",Forfaitaires!E159)</f>
        <v/>
      </c>
      <c r="F160" s="158" t="str">
        <f>IF(Forfaitaires!F159="","",Forfaitaires!F159)</f>
        <v/>
      </c>
      <c r="G160" s="158" t="str">
        <f>IF(Forfaitaires!G159="","",Forfaitaires!G159)</f>
        <v/>
      </c>
      <c r="H160" s="158" t="str">
        <f>IF(Forfaitaires!H159="","",Forfaitaires!H159)</f>
        <v/>
      </c>
      <c r="I160" s="158" t="str">
        <f>IF($G160="","",IF($C160=Listes!$B$32,IF('Instruction Forfaitaires'!$E160&lt;Listes!$B$53,('Instruction Forfaitaires'!$E160*(VLOOKUP('Instruction Forfaitaires'!$D160,Listes!$A$54:$E$60,2,FALSE))),IF('Instruction Forfaitaires'!$E160&gt;Listes!$E$53,('Instruction Forfaitaires'!$E160*(VLOOKUP('Instruction Forfaitaires'!$D160,Listes!$A$54:$E$60,5,FALSE))),('Instruction Forfaitaires'!$E160*(VLOOKUP('Instruction Forfaitaires'!$D160,Listes!$A$54:$E$60,3,FALSE))+(VLOOKUP('Instruction Forfaitaires'!$D160,Listes!$A$54:$E$60,4,FALSE)))))))</f>
        <v/>
      </c>
      <c r="J160" s="158" t="str">
        <f>IF($G160="","",IF($C160=Listes!$B$31,IF('Instruction Forfaitaires'!$E160&lt;Listes!$B$42,('Instruction Forfaitaires'!$E160*(VLOOKUP('Instruction Forfaitaires'!$D160,Listes!$A$43:$E$49,2,FALSE))),IF('Instruction Forfaitaires'!$E160&gt;Listes!$D$42,('Instruction Forfaitaires'!$E160*(VLOOKUP('Instruction Forfaitaires'!$D160,Listes!$A$43:$E$49,5,FALSE))),('Instruction Forfaitaires'!$E160*(VLOOKUP('Instruction Forfaitaires'!$D160,Listes!$A$43:$E$49,3,FALSE))+(VLOOKUP('Instruction Forfaitaires'!$D160,Listes!$A$43:$E$49,4,FALSE)))))))</f>
        <v/>
      </c>
      <c r="K160" s="238" t="str">
        <f>IF($G160="","",IF($C160=Listes!$B$34,Listes!$I$31,IF($C160=Listes!$B$35,(VLOOKUP('Instruction Forfaitaires'!$F160,Listes!$E$31:$F$36,2,FALSE)),IF($C160=Listes!$B$33,IF('Instruction Forfaitaires'!$E160&lt;Listes!$A$64,'Instruction Forfaitaires'!$E160*Listes!$A$65,IF('Instruction Forfaitaires'!$E160&gt;Listes!$D$64,'Instruction Forfaitaires'!$E160*Listes!$D$65,(('Instruction Forfaitaires'!$E160*Listes!$B$65)+Listes!$C$65)))))))</f>
        <v/>
      </c>
      <c r="L160" s="268" t="str">
        <f>IF(Forfaitaires!I159="","",Forfaitaires!I159)</f>
        <v/>
      </c>
      <c r="M160" s="268" t="str">
        <f>IF(Forfaitaires!J159="","",Forfaitaires!J159)</f>
        <v/>
      </c>
      <c r="N160" s="177" t="str">
        <f>IF(Forfaitaires!N159="","",Forfaitaires!N159)</f>
        <v/>
      </c>
      <c r="O160" s="267" t="str">
        <f t="shared" si="10"/>
        <v/>
      </c>
      <c r="P160" s="259" t="str">
        <f t="shared" si="11"/>
        <v/>
      </c>
      <c r="Q160" s="280" t="str">
        <f t="shared" si="12"/>
        <v/>
      </c>
      <c r="R160" s="264" t="str">
        <f t="shared" si="13"/>
        <v/>
      </c>
      <c r="S160" s="262" t="str">
        <f t="shared" si="14"/>
        <v/>
      </c>
      <c r="T160" s="119"/>
    </row>
    <row r="161" spans="1:20" ht="20.100000000000001" customHeight="1" x14ac:dyDescent="0.25">
      <c r="A161" s="162">
        <v>155</v>
      </c>
      <c r="B161" s="158" t="str">
        <f>IF(Forfaitaires!B160="","",Forfaitaires!B160)</f>
        <v/>
      </c>
      <c r="C161" s="158" t="str">
        <f>IF(Forfaitaires!C160="","",Forfaitaires!C160)</f>
        <v/>
      </c>
      <c r="D161" s="158" t="str">
        <f>IF(Forfaitaires!D160="","",Forfaitaires!D160)</f>
        <v/>
      </c>
      <c r="E161" s="158" t="str">
        <f>IF(Forfaitaires!E160="","",Forfaitaires!E160)</f>
        <v/>
      </c>
      <c r="F161" s="158" t="str">
        <f>IF(Forfaitaires!F160="","",Forfaitaires!F160)</f>
        <v/>
      </c>
      <c r="G161" s="158" t="str">
        <f>IF(Forfaitaires!G160="","",Forfaitaires!G160)</f>
        <v/>
      </c>
      <c r="H161" s="158" t="str">
        <f>IF(Forfaitaires!H160="","",Forfaitaires!H160)</f>
        <v/>
      </c>
      <c r="I161" s="158" t="str">
        <f>IF($G161="","",IF($C161=Listes!$B$32,IF('Instruction Forfaitaires'!$E161&lt;Listes!$B$53,('Instruction Forfaitaires'!$E161*(VLOOKUP('Instruction Forfaitaires'!$D161,Listes!$A$54:$E$60,2,FALSE))),IF('Instruction Forfaitaires'!$E161&gt;Listes!$E$53,('Instruction Forfaitaires'!$E161*(VLOOKUP('Instruction Forfaitaires'!$D161,Listes!$A$54:$E$60,5,FALSE))),('Instruction Forfaitaires'!$E161*(VLOOKUP('Instruction Forfaitaires'!$D161,Listes!$A$54:$E$60,3,FALSE))+(VLOOKUP('Instruction Forfaitaires'!$D161,Listes!$A$54:$E$60,4,FALSE)))))))</f>
        <v/>
      </c>
      <c r="J161" s="158" t="str">
        <f>IF($G161="","",IF($C161=Listes!$B$31,IF('Instruction Forfaitaires'!$E161&lt;Listes!$B$42,('Instruction Forfaitaires'!$E161*(VLOOKUP('Instruction Forfaitaires'!$D161,Listes!$A$43:$E$49,2,FALSE))),IF('Instruction Forfaitaires'!$E161&gt;Listes!$D$42,('Instruction Forfaitaires'!$E161*(VLOOKUP('Instruction Forfaitaires'!$D161,Listes!$A$43:$E$49,5,FALSE))),('Instruction Forfaitaires'!$E161*(VLOOKUP('Instruction Forfaitaires'!$D161,Listes!$A$43:$E$49,3,FALSE))+(VLOOKUP('Instruction Forfaitaires'!$D161,Listes!$A$43:$E$49,4,FALSE)))))))</f>
        <v/>
      </c>
      <c r="K161" s="238" t="str">
        <f>IF($G161="","",IF($C161=Listes!$B$34,Listes!$I$31,IF($C161=Listes!$B$35,(VLOOKUP('Instruction Forfaitaires'!$F161,Listes!$E$31:$F$36,2,FALSE)),IF($C161=Listes!$B$33,IF('Instruction Forfaitaires'!$E161&lt;Listes!$A$64,'Instruction Forfaitaires'!$E161*Listes!$A$65,IF('Instruction Forfaitaires'!$E161&gt;Listes!$D$64,'Instruction Forfaitaires'!$E161*Listes!$D$65,(('Instruction Forfaitaires'!$E161*Listes!$B$65)+Listes!$C$65)))))))</f>
        <v/>
      </c>
      <c r="L161" s="268" t="str">
        <f>IF(Forfaitaires!I160="","",Forfaitaires!I160)</f>
        <v/>
      </c>
      <c r="M161" s="268" t="str">
        <f>IF(Forfaitaires!J160="","",Forfaitaires!J160)</f>
        <v/>
      </c>
      <c r="N161" s="177" t="str">
        <f>IF(Forfaitaires!N160="","",Forfaitaires!N160)</f>
        <v/>
      </c>
      <c r="O161" s="267" t="str">
        <f t="shared" si="10"/>
        <v/>
      </c>
      <c r="P161" s="259" t="str">
        <f t="shared" si="11"/>
        <v/>
      </c>
      <c r="Q161" s="280" t="str">
        <f t="shared" si="12"/>
        <v/>
      </c>
      <c r="R161" s="264" t="str">
        <f t="shared" si="13"/>
        <v/>
      </c>
      <c r="S161" s="262" t="str">
        <f t="shared" si="14"/>
        <v/>
      </c>
      <c r="T161" s="119"/>
    </row>
    <row r="162" spans="1:20" ht="20.100000000000001" customHeight="1" x14ac:dyDescent="0.25">
      <c r="A162" s="162">
        <v>156</v>
      </c>
      <c r="B162" s="158" t="str">
        <f>IF(Forfaitaires!B161="","",Forfaitaires!B161)</f>
        <v/>
      </c>
      <c r="C162" s="158" t="str">
        <f>IF(Forfaitaires!C161="","",Forfaitaires!C161)</f>
        <v/>
      </c>
      <c r="D162" s="158" t="str">
        <f>IF(Forfaitaires!D161="","",Forfaitaires!D161)</f>
        <v/>
      </c>
      <c r="E162" s="158" t="str">
        <f>IF(Forfaitaires!E161="","",Forfaitaires!E161)</f>
        <v/>
      </c>
      <c r="F162" s="158" t="str">
        <f>IF(Forfaitaires!F161="","",Forfaitaires!F161)</f>
        <v/>
      </c>
      <c r="G162" s="158" t="str">
        <f>IF(Forfaitaires!G161="","",Forfaitaires!G161)</f>
        <v/>
      </c>
      <c r="H162" s="158" t="str">
        <f>IF(Forfaitaires!H161="","",Forfaitaires!H161)</f>
        <v/>
      </c>
      <c r="I162" s="158" t="str">
        <f>IF($G162="","",IF($C162=Listes!$B$32,IF('Instruction Forfaitaires'!$E162&lt;Listes!$B$53,('Instruction Forfaitaires'!$E162*(VLOOKUP('Instruction Forfaitaires'!$D162,Listes!$A$54:$E$60,2,FALSE))),IF('Instruction Forfaitaires'!$E162&gt;Listes!$E$53,('Instruction Forfaitaires'!$E162*(VLOOKUP('Instruction Forfaitaires'!$D162,Listes!$A$54:$E$60,5,FALSE))),('Instruction Forfaitaires'!$E162*(VLOOKUP('Instruction Forfaitaires'!$D162,Listes!$A$54:$E$60,3,FALSE))+(VLOOKUP('Instruction Forfaitaires'!$D162,Listes!$A$54:$E$60,4,FALSE)))))))</f>
        <v/>
      </c>
      <c r="J162" s="158" t="str">
        <f>IF($G162="","",IF($C162=Listes!$B$31,IF('Instruction Forfaitaires'!$E162&lt;Listes!$B$42,('Instruction Forfaitaires'!$E162*(VLOOKUP('Instruction Forfaitaires'!$D162,Listes!$A$43:$E$49,2,FALSE))),IF('Instruction Forfaitaires'!$E162&gt;Listes!$D$42,('Instruction Forfaitaires'!$E162*(VLOOKUP('Instruction Forfaitaires'!$D162,Listes!$A$43:$E$49,5,FALSE))),('Instruction Forfaitaires'!$E162*(VLOOKUP('Instruction Forfaitaires'!$D162,Listes!$A$43:$E$49,3,FALSE))+(VLOOKUP('Instruction Forfaitaires'!$D162,Listes!$A$43:$E$49,4,FALSE)))))))</f>
        <v/>
      </c>
      <c r="K162" s="238" t="str">
        <f>IF($G162="","",IF($C162=Listes!$B$34,Listes!$I$31,IF($C162=Listes!$B$35,(VLOOKUP('Instruction Forfaitaires'!$F162,Listes!$E$31:$F$36,2,FALSE)),IF($C162=Listes!$B$33,IF('Instruction Forfaitaires'!$E162&lt;Listes!$A$64,'Instruction Forfaitaires'!$E162*Listes!$A$65,IF('Instruction Forfaitaires'!$E162&gt;Listes!$D$64,'Instruction Forfaitaires'!$E162*Listes!$D$65,(('Instruction Forfaitaires'!$E162*Listes!$B$65)+Listes!$C$65)))))))</f>
        <v/>
      </c>
      <c r="L162" s="268" t="str">
        <f>IF(Forfaitaires!I161="","",Forfaitaires!I161)</f>
        <v/>
      </c>
      <c r="M162" s="268" t="str">
        <f>IF(Forfaitaires!J161="","",Forfaitaires!J161)</f>
        <v/>
      </c>
      <c r="N162" s="177" t="str">
        <f>IF(Forfaitaires!N161="","",Forfaitaires!N161)</f>
        <v/>
      </c>
      <c r="O162" s="267" t="str">
        <f t="shared" si="10"/>
        <v/>
      </c>
      <c r="P162" s="259" t="str">
        <f t="shared" si="11"/>
        <v/>
      </c>
      <c r="Q162" s="280" t="str">
        <f t="shared" si="12"/>
        <v/>
      </c>
      <c r="R162" s="264" t="str">
        <f t="shared" si="13"/>
        <v/>
      </c>
      <c r="S162" s="262" t="str">
        <f t="shared" si="14"/>
        <v/>
      </c>
      <c r="T162" s="119"/>
    </row>
    <row r="163" spans="1:20" ht="20.100000000000001" customHeight="1" x14ac:dyDescent="0.25">
      <c r="A163" s="162">
        <v>157</v>
      </c>
      <c r="B163" s="158" t="str">
        <f>IF(Forfaitaires!B162="","",Forfaitaires!B162)</f>
        <v/>
      </c>
      <c r="C163" s="158" t="str">
        <f>IF(Forfaitaires!C162="","",Forfaitaires!C162)</f>
        <v/>
      </c>
      <c r="D163" s="158" t="str">
        <f>IF(Forfaitaires!D162="","",Forfaitaires!D162)</f>
        <v/>
      </c>
      <c r="E163" s="158" t="str">
        <f>IF(Forfaitaires!E162="","",Forfaitaires!E162)</f>
        <v/>
      </c>
      <c r="F163" s="158" t="str">
        <f>IF(Forfaitaires!F162="","",Forfaitaires!F162)</f>
        <v/>
      </c>
      <c r="G163" s="158" t="str">
        <f>IF(Forfaitaires!G162="","",Forfaitaires!G162)</f>
        <v/>
      </c>
      <c r="H163" s="158" t="str">
        <f>IF(Forfaitaires!H162="","",Forfaitaires!H162)</f>
        <v/>
      </c>
      <c r="I163" s="158" t="str">
        <f>IF($G163="","",IF($C163=Listes!$B$32,IF('Instruction Forfaitaires'!$E163&lt;Listes!$B$53,('Instruction Forfaitaires'!$E163*(VLOOKUP('Instruction Forfaitaires'!$D163,Listes!$A$54:$E$60,2,FALSE))),IF('Instruction Forfaitaires'!$E163&gt;Listes!$E$53,('Instruction Forfaitaires'!$E163*(VLOOKUP('Instruction Forfaitaires'!$D163,Listes!$A$54:$E$60,5,FALSE))),('Instruction Forfaitaires'!$E163*(VLOOKUP('Instruction Forfaitaires'!$D163,Listes!$A$54:$E$60,3,FALSE))+(VLOOKUP('Instruction Forfaitaires'!$D163,Listes!$A$54:$E$60,4,FALSE)))))))</f>
        <v/>
      </c>
      <c r="J163" s="158" t="str">
        <f>IF($G163="","",IF($C163=Listes!$B$31,IF('Instruction Forfaitaires'!$E163&lt;Listes!$B$42,('Instruction Forfaitaires'!$E163*(VLOOKUP('Instruction Forfaitaires'!$D163,Listes!$A$43:$E$49,2,FALSE))),IF('Instruction Forfaitaires'!$E163&gt;Listes!$D$42,('Instruction Forfaitaires'!$E163*(VLOOKUP('Instruction Forfaitaires'!$D163,Listes!$A$43:$E$49,5,FALSE))),('Instruction Forfaitaires'!$E163*(VLOOKUP('Instruction Forfaitaires'!$D163,Listes!$A$43:$E$49,3,FALSE))+(VLOOKUP('Instruction Forfaitaires'!$D163,Listes!$A$43:$E$49,4,FALSE)))))))</f>
        <v/>
      </c>
      <c r="K163" s="238" t="str">
        <f>IF($G163="","",IF($C163=Listes!$B$34,Listes!$I$31,IF($C163=Listes!$B$35,(VLOOKUP('Instruction Forfaitaires'!$F163,Listes!$E$31:$F$36,2,FALSE)),IF($C163=Listes!$B$33,IF('Instruction Forfaitaires'!$E163&lt;Listes!$A$64,'Instruction Forfaitaires'!$E163*Listes!$A$65,IF('Instruction Forfaitaires'!$E163&gt;Listes!$D$64,'Instruction Forfaitaires'!$E163*Listes!$D$65,(('Instruction Forfaitaires'!$E163*Listes!$B$65)+Listes!$C$65)))))))</f>
        <v/>
      </c>
      <c r="L163" s="268" t="str">
        <f>IF(Forfaitaires!I162="","",Forfaitaires!I162)</f>
        <v/>
      </c>
      <c r="M163" s="268" t="str">
        <f>IF(Forfaitaires!J162="","",Forfaitaires!J162)</f>
        <v/>
      </c>
      <c r="N163" s="177" t="str">
        <f>IF(Forfaitaires!N162="","",Forfaitaires!N162)</f>
        <v/>
      </c>
      <c r="O163" s="267" t="str">
        <f t="shared" si="10"/>
        <v/>
      </c>
      <c r="P163" s="259" t="str">
        <f t="shared" si="11"/>
        <v/>
      </c>
      <c r="Q163" s="280" t="str">
        <f t="shared" si="12"/>
        <v/>
      </c>
      <c r="R163" s="264" t="str">
        <f t="shared" si="13"/>
        <v/>
      </c>
      <c r="S163" s="262" t="str">
        <f t="shared" si="14"/>
        <v/>
      </c>
      <c r="T163" s="119"/>
    </row>
    <row r="164" spans="1:20" ht="20.100000000000001" customHeight="1" x14ac:dyDescent="0.25">
      <c r="A164" s="162">
        <v>158</v>
      </c>
      <c r="B164" s="158" t="str">
        <f>IF(Forfaitaires!B163="","",Forfaitaires!B163)</f>
        <v/>
      </c>
      <c r="C164" s="158" t="str">
        <f>IF(Forfaitaires!C163="","",Forfaitaires!C163)</f>
        <v/>
      </c>
      <c r="D164" s="158" t="str">
        <f>IF(Forfaitaires!D163="","",Forfaitaires!D163)</f>
        <v/>
      </c>
      <c r="E164" s="158" t="str">
        <f>IF(Forfaitaires!E163="","",Forfaitaires!E163)</f>
        <v/>
      </c>
      <c r="F164" s="158" t="str">
        <f>IF(Forfaitaires!F163="","",Forfaitaires!F163)</f>
        <v/>
      </c>
      <c r="G164" s="158" t="str">
        <f>IF(Forfaitaires!G163="","",Forfaitaires!G163)</f>
        <v/>
      </c>
      <c r="H164" s="158" t="str">
        <f>IF(Forfaitaires!H163="","",Forfaitaires!H163)</f>
        <v/>
      </c>
      <c r="I164" s="158" t="str">
        <f>IF($G164="","",IF($C164=Listes!$B$32,IF('Instruction Forfaitaires'!$E164&lt;Listes!$B$53,('Instruction Forfaitaires'!$E164*(VLOOKUP('Instruction Forfaitaires'!$D164,Listes!$A$54:$E$60,2,FALSE))),IF('Instruction Forfaitaires'!$E164&gt;Listes!$E$53,('Instruction Forfaitaires'!$E164*(VLOOKUP('Instruction Forfaitaires'!$D164,Listes!$A$54:$E$60,5,FALSE))),('Instruction Forfaitaires'!$E164*(VLOOKUP('Instruction Forfaitaires'!$D164,Listes!$A$54:$E$60,3,FALSE))+(VLOOKUP('Instruction Forfaitaires'!$D164,Listes!$A$54:$E$60,4,FALSE)))))))</f>
        <v/>
      </c>
      <c r="J164" s="158" t="str">
        <f>IF($G164="","",IF($C164=Listes!$B$31,IF('Instruction Forfaitaires'!$E164&lt;Listes!$B$42,('Instruction Forfaitaires'!$E164*(VLOOKUP('Instruction Forfaitaires'!$D164,Listes!$A$43:$E$49,2,FALSE))),IF('Instruction Forfaitaires'!$E164&gt;Listes!$D$42,('Instruction Forfaitaires'!$E164*(VLOOKUP('Instruction Forfaitaires'!$D164,Listes!$A$43:$E$49,5,FALSE))),('Instruction Forfaitaires'!$E164*(VLOOKUP('Instruction Forfaitaires'!$D164,Listes!$A$43:$E$49,3,FALSE))+(VLOOKUP('Instruction Forfaitaires'!$D164,Listes!$A$43:$E$49,4,FALSE)))))))</f>
        <v/>
      </c>
      <c r="K164" s="238" t="str">
        <f>IF($G164="","",IF($C164=Listes!$B$34,Listes!$I$31,IF($C164=Listes!$B$35,(VLOOKUP('Instruction Forfaitaires'!$F164,Listes!$E$31:$F$36,2,FALSE)),IF($C164=Listes!$B$33,IF('Instruction Forfaitaires'!$E164&lt;Listes!$A$64,'Instruction Forfaitaires'!$E164*Listes!$A$65,IF('Instruction Forfaitaires'!$E164&gt;Listes!$D$64,'Instruction Forfaitaires'!$E164*Listes!$D$65,(('Instruction Forfaitaires'!$E164*Listes!$B$65)+Listes!$C$65)))))))</f>
        <v/>
      </c>
      <c r="L164" s="268" t="str">
        <f>IF(Forfaitaires!I163="","",Forfaitaires!I163)</f>
        <v/>
      </c>
      <c r="M164" s="268" t="str">
        <f>IF(Forfaitaires!J163="","",Forfaitaires!J163)</f>
        <v/>
      </c>
      <c r="N164" s="177" t="str">
        <f>IF(Forfaitaires!N163="","",Forfaitaires!N163)</f>
        <v/>
      </c>
      <c r="O164" s="267" t="str">
        <f t="shared" si="10"/>
        <v/>
      </c>
      <c r="P164" s="259" t="str">
        <f t="shared" si="11"/>
        <v/>
      </c>
      <c r="Q164" s="280" t="str">
        <f t="shared" si="12"/>
        <v/>
      </c>
      <c r="R164" s="264" t="str">
        <f t="shared" si="13"/>
        <v/>
      </c>
      <c r="S164" s="262" t="str">
        <f t="shared" si="14"/>
        <v/>
      </c>
      <c r="T164" s="119"/>
    </row>
    <row r="165" spans="1:20" ht="20.100000000000001" customHeight="1" x14ac:dyDescent="0.25">
      <c r="A165" s="162">
        <v>159</v>
      </c>
      <c r="B165" s="158" t="str">
        <f>IF(Forfaitaires!B164="","",Forfaitaires!B164)</f>
        <v/>
      </c>
      <c r="C165" s="158" t="str">
        <f>IF(Forfaitaires!C164="","",Forfaitaires!C164)</f>
        <v/>
      </c>
      <c r="D165" s="158" t="str">
        <f>IF(Forfaitaires!D164="","",Forfaitaires!D164)</f>
        <v/>
      </c>
      <c r="E165" s="158" t="str">
        <f>IF(Forfaitaires!E164="","",Forfaitaires!E164)</f>
        <v/>
      </c>
      <c r="F165" s="158" t="str">
        <f>IF(Forfaitaires!F164="","",Forfaitaires!F164)</f>
        <v/>
      </c>
      <c r="G165" s="158" t="str">
        <f>IF(Forfaitaires!G164="","",Forfaitaires!G164)</f>
        <v/>
      </c>
      <c r="H165" s="158" t="str">
        <f>IF(Forfaitaires!H164="","",Forfaitaires!H164)</f>
        <v/>
      </c>
      <c r="I165" s="158" t="str">
        <f>IF($G165="","",IF($C165=Listes!$B$32,IF('Instruction Forfaitaires'!$E165&lt;Listes!$B$53,('Instruction Forfaitaires'!$E165*(VLOOKUP('Instruction Forfaitaires'!$D165,Listes!$A$54:$E$60,2,FALSE))),IF('Instruction Forfaitaires'!$E165&gt;Listes!$E$53,('Instruction Forfaitaires'!$E165*(VLOOKUP('Instruction Forfaitaires'!$D165,Listes!$A$54:$E$60,5,FALSE))),('Instruction Forfaitaires'!$E165*(VLOOKUP('Instruction Forfaitaires'!$D165,Listes!$A$54:$E$60,3,FALSE))+(VLOOKUP('Instruction Forfaitaires'!$D165,Listes!$A$54:$E$60,4,FALSE)))))))</f>
        <v/>
      </c>
      <c r="J165" s="158" t="str">
        <f>IF($G165="","",IF($C165=Listes!$B$31,IF('Instruction Forfaitaires'!$E165&lt;Listes!$B$42,('Instruction Forfaitaires'!$E165*(VLOOKUP('Instruction Forfaitaires'!$D165,Listes!$A$43:$E$49,2,FALSE))),IF('Instruction Forfaitaires'!$E165&gt;Listes!$D$42,('Instruction Forfaitaires'!$E165*(VLOOKUP('Instruction Forfaitaires'!$D165,Listes!$A$43:$E$49,5,FALSE))),('Instruction Forfaitaires'!$E165*(VLOOKUP('Instruction Forfaitaires'!$D165,Listes!$A$43:$E$49,3,FALSE))+(VLOOKUP('Instruction Forfaitaires'!$D165,Listes!$A$43:$E$49,4,FALSE)))))))</f>
        <v/>
      </c>
      <c r="K165" s="238" t="str">
        <f>IF($G165="","",IF($C165=Listes!$B$34,Listes!$I$31,IF($C165=Listes!$B$35,(VLOOKUP('Instruction Forfaitaires'!$F165,Listes!$E$31:$F$36,2,FALSE)),IF($C165=Listes!$B$33,IF('Instruction Forfaitaires'!$E165&lt;Listes!$A$64,'Instruction Forfaitaires'!$E165*Listes!$A$65,IF('Instruction Forfaitaires'!$E165&gt;Listes!$D$64,'Instruction Forfaitaires'!$E165*Listes!$D$65,(('Instruction Forfaitaires'!$E165*Listes!$B$65)+Listes!$C$65)))))))</f>
        <v/>
      </c>
      <c r="L165" s="268" t="str">
        <f>IF(Forfaitaires!I164="","",Forfaitaires!I164)</f>
        <v/>
      </c>
      <c r="M165" s="268" t="str">
        <f>IF(Forfaitaires!J164="","",Forfaitaires!J164)</f>
        <v/>
      </c>
      <c r="N165" s="177" t="str">
        <f>IF(Forfaitaires!N164="","",Forfaitaires!N164)</f>
        <v/>
      </c>
      <c r="O165" s="267" t="str">
        <f t="shared" si="10"/>
        <v/>
      </c>
      <c r="P165" s="259" t="str">
        <f t="shared" si="11"/>
        <v/>
      </c>
      <c r="Q165" s="280" t="str">
        <f t="shared" si="12"/>
        <v/>
      </c>
      <c r="R165" s="264" t="str">
        <f t="shared" si="13"/>
        <v/>
      </c>
      <c r="S165" s="262" t="str">
        <f t="shared" si="14"/>
        <v/>
      </c>
      <c r="T165" s="119"/>
    </row>
    <row r="166" spans="1:20" ht="20.100000000000001" customHeight="1" x14ac:dyDescent="0.25">
      <c r="A166" s="162">
        <v>160</v>
      </c>
      <c r="B166" s="158" t="str">
        <f>IF(Forfaitaires!B165="","",Forfaitaires!B165)</f>
        <v/>
      </c>
      <c r="C166" s="158" t="str">
        <f>IF(Forfaitaires!C165="","",Forfaitaires!C165)</f>
        <v/>
      </c>
      <c r="D166" s="158" t="str">
        <f>IF(Forfaitaires!D165="","",Forfaitaires!D165)</f>
        <v/>
      </c>
      <c r="E166" s="158" t="str">
        <f>IF(Forfaitaires!E165="","",Forfaitaires!E165)</f>
        <v/>
      </c>
      <c r="F166" s="158" t="str">
        <f>IF(Forfaitaires!F165="","",Forfaitaires!F165)</f>
        <v/>
      </c>
      <c r="G166" s="158" t="str">
        <f>IF(Forfaitaires!G165="","",Forfaitaires!G165)</f>
        <v/>
      </c>
      <c r="H166" s="158" t="str">
        <f>IF(Forfaitaires!H165="","",Forfaitaires!H165)</f>
        <v/>
      </c>
      <c r="I166" s="158" t="str">
        <f>IF($G166="","",IF($C166=Listes!$B$32,IF('Instruction Forfaitaires'!$E166&lt;Listes!$B$53,('Instruction Forfaitaires'!$E166*(VLOOKUP('Instruction Forfaitaires'!$D166,Listes!$A$54:$E$60,2,FALSE))),IF('Instruction Forfaitaires'!$E166&gt;Listes!$E$53,('Instruction Forfaitaires'!$E166*(VLOOKUP('Instruction Forfaitaires'!$D166,Listes!$A$54:$E$60,5,FALSE))),('Instruction Forfaitaires'!$E166*(VLOOKUP('Instruction Forfaitaires'!$D166,Listes!$A$54:$E$60,3,FALSE))+(VLOOKUP('Instruction Forfaitaires'!$D166,Listes!$A$54:$E$60,4,FALSE)))))))</f>
        <v/>
      </c>
      <c r="J166" s="158" t="str">
        <f>IF($G166="","",IF($C166=Listes!$B$31,IF('Instruction Forfaitaires'!$E166&lt;Listes!$B$42,('Instruction Forfaitaires'!$E166*(VLOOKUP('Instruction Forfaitaires'!$D166,Listes!$A$43:$E$49,2,FALSE))),IF('Instruction Forfaitaires'!$E166&gt;Listes!$D$42,('Instruction Forfaitaires'!$E166*(VLOOKUP('Instruction Forfaitaires'!$D166,Listes!$A$43:$E$49,5,FALSE))),('Instruction Forfaitaires'!$E166*(VLOOKUP('Instruction Forfaitaires'!$D166,Listes!$A$43:$E$49,3,FALSE))+(VLOOKUP('Instruction Forfaitaires'!$D166,Listes!$A$43:$E$49,4,FALSE)))))))</f>
        <v/>
      </c>
      <c r="K166" s="238" t="str">
        <f>IF($G166="","",IF($C166=Listes!$B$34,Listes!$I$31,IF($C166=Listes!$B$35,(VLOOKUP('Instruction Forfaitaires'!$F166,Listes!$E$31:$F$36,2,FALSE)),IF($C166=Listes!$B$33,IF('Instruction Forfaitaires'!$E166&lt;Listes!$A$64,'Instruction Forfaitaires'!$E166*Listes!$A$65,IF('Instruction Forfaitaires'!$E166&gt;Listes!$D$64,'Instruction Forfaitaires'!$E166*Listes!$D$65,(('Instruction Forfaitaires'!$E166*Listes!$B$65)+Listes!$C$65)))))))</f>
        <v/>
      </c>
      <c r="L166" s="268" t="str">
        <f>IF(Forfaitaires!I165="","",Forfaitaires!I165)</f>
        <v/>
      </c>
      <c r="M166" s="268" t="str">
        <f>IF(Forfaitaires!J165="","",Forfaitaires!J165)</f>
        <v/>
      </c>
      <c r="N166" s="177" t="str">
        <f>IF(Forfaitaires!N165="","",Forfaitaires!N165)</f>
        <v/>
      </c>
      <c r="O166" s="267" t="str">
        <f t="shared" si="10"/>
        <v/>
      </c>
      <c r="P166" s="259" t="str">
        <f t="shared" si="11"/>
        <v/>
      </c>
      <c r="Q166" s="280" t="str">
        <f t="shared" si="12"/>
        <v/>
      </c>
      <c r="R166" s="264" t="str">
        <f t="shared" si="13"/>
        <v/>
      </c>
      <c r="S166" s="262" t="str">
        <f t="shared" si="14"/>
        <v/>
      </c>
      <c r="T166" s="119"/>
    </row>
    <row r="167" spans="1:20" ht="20.100000000000001" customHeight="1" x14ac:dyDescent="0.25">
      <c r="A167" s="162">
        <v>161</v>
      </c>
      <c r="B167" s="158" t="str">
        <f>IF(Forfaitaires!B166="","",Forfaitaires!B166)</f>
        <v/>
      </c>
      <c r="C167" s="158" t="str">
        <f>IF(Forfaitaires!C166="","",Forfaitaires!C166)</f>
        <v/>
      </c>
      <c r="D167" s="158" t="str">
        <f>IF(Forfaitaires!D166="","",Forfaitaires!D166)</f>
        <v/>
      </c>
      <c r="E167" s="158" t="str">
        <f>IF(Forfaitaires!E166="","",Forfaitaires!E166)</f>
        <v/>
      </c>
      <c r="F167" s="158" t="str">
        <f>IF(Forfaitaires!F166="","",Forfaitaires!F166)</f>
        <v/>
      </c>
      <c r="G167" s="158" t="str">
        <f>IF(Forfaitaires!G166="","",Forfaitaires!G166)</f>
        <v/>
      </c>
      <c r="H167" s="158" t="str">
        <f>IF(Forfaitaires!H166="","",Forfaitaires!H166)</f>
        <v/>
      </c>
      <c r="I167" s="158" t="str">
        <f>IF($G167="","",IF($C167=Listes!$B$32,IF('Instruction Forfaitaires'!$E167&lt;Listes!$B$53,('Instruction Forfaitaires'!$E167*(VLOOKUP('Instruction Forfaitaires'!$D167,Listes!$A$54:$E$60,2,FALSE))),IF('Instruction Forfaitaires'!$E167&gt;Listes!$E$53,('Instruction Forfaitaires'!$E167*(VLOOKUP('Instruction Forfaitaires'!$D167,Listes!$A$54:$E$60,5,FALSE))),('Instruction Forfaitaires'!$E167*(VLOOKUP('Instruction Forfaitaires'!$D167,Listes!$A$54:$E$60,3,FALSE))+(VLOOKUP('Instruction Forfaitaires'!$D167,Listes!$A$54:$E$60,4,FALSE)))))))</f>
        <v/>
      </c>
      <c r="J167" s="158" t="str">
        <f>IF($G167="","",IF($C167=Listes!$B$31,IF('Instruction Forfaitaires'!$E167&lt;Listes!$B$42,('Instruction Forfaitaires'!$E167*(VLOOKUP('Instruction Forfaitaires'!$D167,Listes!$A$43:$E$49,2,FALSE))),IF('Instruction Forfaitaires'!$E167&gt;Listes!$D$42,('Instruction Forfaitaires'!$E167*(VLOOKUP('Instruction Forfaitaires'!$D167,Listes!$A$43:$E$49,5,FALSE))),('Instruction Forfaitaires'!$E167*(VLOOKUP('Instruction Forfaitaires'!$D167,Listes!$A$43:$E$49,3,FALSE))+(VLOOKUP('Instruction Forfaitaires'!$D167,Listes!$A$43:$E$49,4,FALSE)))))))</f>
        <v/>
      </c>
      <c r="K167" s="238" t="str">
        <f>IF($G167="","",IF($C167=Listes!$B$34,Listes!$I$31,IF($C167=Listes!$B$35,(VLOOKUP('Instruction Forfaitaires'!$F167,Listes!$E$31:$F$36,2,FALSE)),IF($C167=Listes!$B$33,IF('Instruction Forfaitaires'!$E167&lt;Listes!$A$64,'Instruction Forfaitaires'!$E167*Listes!$A$65,IF('Instruction Forfaitaires'!$E167&gt;Listes!$D$64,'Instruction Forfaitaires'!$E167*Listes!$D$65,(('Instruction Forfaitaires'!$E167*Listes!$B$65)+Listes!$C$65)))))))</f>
        <v/>
      </c>
      <c r="L167" s="268" t="str">
        <f>IF(Forfaitaires!I166="","",Forfaitaires!I166)</f>
        <v/>
      </c>
      <c r="M167" s="268" t="str">
        <f>IF(Forfaitaires!J166="","",Forfaitaires!J166)</f>
        <v/>
      </c>
      <c r="N167" s="177" t="str">
        <f>IF(Forfaitaires!N166="","",Forfaitaires!N166)</f>
        <v/>
      </c>
      <c r="O167" s="267" t="str">
        <f t="shared" si="10"/>
        <v/>
      </c>
      <c r="P167" s="259" t="str">
        <f t="shared" si="11"/>
        <v/>
      </c>
      <c r="Q167" s="280" t="str">
        <f t="shared" si="12"/>
        <v/>
      </c>
      <c r="R167" s="264" t="str">
        <f t="shared" si="13"/>
        <v/>
      </c>
      <c r="S167" s="262" t="str">
        <f t="shared" si="14"/>
        <v/>
      </c>
      <c r="T167" s="119"/>
    </row>
    <row r="168" spans="1:20" ht="20.100000000000001" customHeight="1" x14ac:dyDescent="0.25">
      <c r="A168" s="162">
        <v>162</v>
      </c>
      <c r="B168" s="158" t="str">
        <f>IF(Forfaitaires!B167="","",Forfaitaires!B167)</f>
        <v/>
      </c>
      <c r="C168" s="158" t="str">
        <f>IF(Forfaitaires!C167="","",Forfaitaires!C167)</f>
        <v/>
      </c>
      <c r="D168" s="158" t="str">
        <f>IF(Forfaitaires!D167="","",Forfaitaires!D167)</f>
        <v/>
      </c>
      <c r="E168" s="158" t="str">
        <f>IF(Forfaitaires!E167="","",Forfaitaires!E167)</f>
        <v/>
      </c>
      <c r="F168" s="158" t="str">
        <f>IF(Forfaitaires!F167="","",Forfaitaires!F167)</f>
        <v/>
      </c>
      <c r="G168" s="158" t="str">
        <f>IF(Forfaitaires!G167="","",Forfaitaires!G167)</f>
        <v/>
      </c>
      <c r="H168" s="158" t="str">
        <f>IF(Forfaitaires!H167="","",Forfaitaires!H167)</f>
        <v/>
      </c>
      <c r="I168" s="158" t="str">
        <f>IF($G168="","",IF($C168=Listes!$B$32,IF('Instruction Forfaitaires'!$E168&lt;Listes!$B$53,('Instruction Forfaitaires'!$E168*(VLOOKUP('Instruction Forfaitaires'!$D168,Listes!$A$54:$E$60,2,FALSE))),IF('Instruction Forfaitaires'!$E168&gt;Listes!$E$53,('Instruction Forfaitaires'!$E168*(VLOOKUP('Instruction Forfaitaires'!$D168,Listes!$A$54:$E$60,5,FALSE))),('Instruction Forfaitaires'!$E168*(VLOOKUP('Instruction Forfaitaires'!$D168,Listes!$A$54:$E$60,3,FALSE))+(VLOOKUP('Instruction Forfaitaires'!$D168,Listes!$A$54:$E$60,4,FALSE)))))))</f>
        <v/>
      </c>
      <c r="J168" s="158" t="str">
        <f>IF($G168="","",IF($C168=Listes!$B$31,IF('Instruction Forfaitaires'!$E168&lt;Listes!$B$42,('Instruction Forfaitaires'!$E168*(VLOOKUP('Instruction Forfaitaires'!$D168,Listes!$A$43:$E$49,2,FALSE))),IF('Instruction Forfaitaires'!$E168&gt;Listes!$D$42,('Instruction Forfaitaires'!$E168*(VLOOKUP('Instruction Forfaitaires'!$D168,Listes!$A$43:$E$49,5,FALSE))),('Instruction Forfaitaires'!$E168*(VLOOKUP('Instruction Forfaitaires'!$D168,Listes!$A$43:$E$49,3,FALSE))+(VLOOKUP('Instruction Forfaitaires'!$D168,Listes!$A$43:$E$49,4,FALSE)))))))</f>
        <v/>
      </c>
      <c r="K168" s="238" t="str">
        <f>IF($G168="","",IF($C168=Listes!$B$34,Listes!$I$31,IF($C168=Listes!$B$35,(VLOOKUP('Instruction Forfaitaires'!$F168,Listes!$E$31:$F$36,2,FALSE)),IF($C168=Listes!$B$33,IF('Instruction Forfaitaires'!$E168&lt;Listes!$A$64,'Instruction Forfaitaires'!$E168*Listes!$A$65,IF('Instruction Forfaitaires'!$E168&gt;Listes!$D$64,'Instruction Forfaitaires'!$E168*Listes!$D$65,(('Instruction Forfaitaires'!$E168*Listes!$B$65)+Listes!$C$65)))))))</f>
        <v/>
      </c>
      <c r="L168" s="268" t="str">
        <f>IF(Forfaitaires!I167="","",Forfaitaires!I167)</f>
        <v/>
      </c>
      <c r="M168" s="268" t="str">
        <f>IF(Forfaitaires!J167="","",Forfaitaires!J167)</f>
        <v/>
      </c>
      <c r="N168" s="177" t="str">
        <f>IF(Forfaitaires!N167="","",Forfaitaires!N167)</f>
        <v/>
      </c>
      <c r="O168" s="267" t="str">
        <f t="shared" si="10"/>
        <v/>
      </c>
      <c r="P168" s="259" t="str">
        <f t="shared" si="11"/>
        <v/>
      </c>
      <c r="Q168" s="280" t="str">
        <f t="shared" si="12"/>
        <v/>
      </c>
      <c r="R168" s="264" t="str">
        <f t="shared" si="13"/>
        <v/>
      </c>
      <c r="S168" s="262" t="str">
        <f t="shared" si="14"/>
        <v/>
      </c>
      <c r="T168" s="119"/>
    </row>
    <row r="169" spans="1:20" ht="20.100000000000001" customHeight="1" x14ac:dyDescent="0.25">
      <c r="A169" s="162">
        <v>163</v>
      </c>
      <c r="B169" s="158" t="str">
        <f>IF(Forfaitaires!B168="","",Forfaitaires!B168)</f>
        <v/>
      </c>
      <c r="C169" s="158" t="str">
        <f>IF(Forfaitaires!C168="","",Forfaitaires!C168)</f>
        <v/>
      </c>
      <c r="D169" s="158" t="str">
        <f>IF(Forfaitaires!D168="","",Forfaitaires!D168)</f>
        <v/>
      </c>
      <c r="E169" s="158" t="str">
        <f>IF(Forfaitaires!E168="","",Forfaitaires!E168)</f>
        <v/>
      </c>
      <c r="F169" s="158" t="str">
        <f>IF(Forfaitaires!F168="","",Forfaitaires!F168)</f>
        <v/>
      </c>
      <c r="G169" s="158" t="str">
        <f>IF(Forfaitaires!G168="","",Forfaitaires!G168)</f>
        <v/>
      </c>
      <c r="H169" s="158" t="str">
        <f>IF(Forfaitaires!H168="","",Forfaitaires!H168)</f>
        <v/>
      </c>
      <c r="I169" s="158" t="str">
        <f>IF($G169="","",IF($C169=Listes!$B$32,IF('Instruction Forfaitaires'!$E169&lt;Listes!$B$53,('Instruction Forfaitaires'!$E169*(VLOOKUP('Instruction Forfaitaires'!$D169,Listes!$A$54:$E$60,2,FALSE))),IF('Instruction Forfaitaires'!$E169&gt;Listes!$E$53,('Instruction Forfaitaires'!$E169*(VLOOKUP('Instruction Forfaitaires'!$D169,Listes!$A$54:$E$60,5,FALSE))),('Instruction Forfaitaires'!$E169*(VLOOKUP('Instruction Forfaitaires'!$D169,Listes!$A$54:$E$60,3,FALSE))+(VLOOKUP('Instruction Forfaitaires'!$D169,Listes!$A$54:$E$60,4,FALSE)))))))</f>
        <v/>
      </c>
      <c r="J169" s="158" t="str">
        <f>IF($G169="","",IF($C169=Listes!$B$31,IF('Instruction Forfaitaires'!$E169&lt;Listes!$B$42,('Instruction Forfaitaires'!$E169*(VLOOKUP('Instruction Forfaitaires'!$D169,Listes!$A$43:$E$49,2,FALSE))),IF('Instruction Forfaitaires'!$E169&gt;Listes!$D$42,('Instruction Forfaitaires'!$E169*(VLOOKUP('Instruction Forfaitaires'!$D169,Listes!$A$43:$E$49,5,FALSE))),('Instruction Forfaitaires'!$E169*(VLOOKUP('Instruction Forfaitaires'!$D169,Listes!$A$43:$E$49,3,FALSE))+(VLOOKUP('Instruction Forfaitaires'!$D169,Listes!$A$43:$E$49,4,FALSE)))))))</f>
        <v/>
      </c>
      <c r="K169" s="238" t="str">
        <f>IF($G169="","",IF($C169=Listes!$B$34,Listes!$I$31,IF($C169=Listes!$B$35,(VLOOKUP('Instruction Forfaitaires'!$F169,Listes!$E$31:$F$36,2,FALSE)),IF($C169=Listes!$B$33,IF('Instruction Forfaitaires'!$E169&lt;Listes!$A$64,'Instruction Forfaitaires'!$E169*Listes!$A$65,IF('Instruction Forfaitaires'!$E169&gt;Listes!$D$64,'Instruction Forfaitaires'!$E169*Listes!$D$65,(('Instruction Forfaitaires'!$E169*Listes!$B$65)+Listes!$C$65)))))))</f>
        <v/>
      </c>
      <c r="L169" s="268" t="str">
        <f>IF(Forfaitaires!I168="","",Forfaitaires!I168)</f>
        <v/>
      </c>
      <c r="M169" s="268" t="str">
        <f>IF(Forfaitaires!J168="","",Forfaitaires!J168)</f>
        <v/>
      </c>
      <c r="N169" s="177" t="str">
        <f>IF(Forfaitaires!N168="","",Forfaitaires!N168)</f>
        <v/>
      </c>
      <c r="O169" s="267" t="str">
        <f t="shared" si="10"/>
        <v/>
      </c>
      <c r="P169" s="259" t="str">
        <f t="shared" si="11"/>
        <v/>
      </c>
      <c r="Q169" s="280" t="str">
        <f t="shared" si="12"/>
        <v/>
      </c>
      <c r="R169" s="264" t="str">
        <f t="shared" si="13"/>
        <v/>
      </c>
      <c r="S169" s="262" t="str">
        <f t="shared" si="14"/>
        <v/>
      </c>
      <c r="T169" s="119"/>
    </row>
    <row r="170" spans="1:20" ht="20.100000000000001" customHeight="1" x14ac:dyDescent="0.25">
      <c r="A170" s="162">
        <v>164</v>
      </c>
      <c r="B170" s="158" t="str">
        <f>IF(Forfaitaires!B169="","",Forfaitaires!B169)</f>
        <v/>
      </c>
      <c r="C170" s="158" t="str">
        <f>IF(Forfaitaires!C169="","",Forfaitaires!C169)</f>
        <v/>
      </c>
      <c r="D170" s="158" t="str">
        <f>IF(Forfaitaires!D169="","",Forfaitaires!D169)</f>
        <v/>
      </c>
      <c r="E170" s="158" t="str">
        <f>IF(Forfaitaires!E169="","",Forfaitaires!E169)</f>
        <v/>
      </c>
      <c r="F170" s="158" t="str">
        <f>IF(Forfaitaires!F169="","",Forfaitaires!F169)</f>
        <v/>
      </c>
      <c r="G170" s="158" t="str">
        <f>IF(Forfaitaires!G169="","",Forfaitaires!G169)</f>
        <v/>
      </c>
      <c r="H170" s="158" t="str">
        <f>IF(Forfaitaires!H169="","",Forfaitaires!H169)</f>
        <v/>
      </c>
      <c r="I170" s="158" t="str">
        <f>IF($G170="","",IF($C170=Listes!$B$32,IF('Instruction Forfaitaires'!$E170&lt;Listes!$B$53,('Instruction Forfaitaires'!$E170*(VLOOKUP('Instruction Forfaitaires'!$D170,Listes!$A$54:$E$60,2,FALSE))),IF('Instruction Forfaitaires'!$E170&gt;Listes!$E$53,('Instruction Forfaitaires'!$E170*(VLOOKUP('Instruction Forfaitaires'!$D170,Listes!$A$54:$E$60,5,FALSE))),('Instruction Forfaitaires'!$E170*(VLOOKUP('Instruction Forfaitaires'!$D170,Listes!$A$54:$E$60,3,FALSE))+(VLOOKUP('Instruction Forfaitaires'!$D170,Listes!$A$54:$E$60,4,FALSE)))))))</f>
        <v/>
      </c>
      <c r="J170" s="158" t="str">
        <f>IF($G170="","",IF($C170=Listes!$B$31,IF('Instruction Forfaitaires'!$E170&lt;Listes!$B$42,('Instruction Forfaitaires'!$E170*(VLOOKUP('Instruction Forfaitaires'!$D170,Listes!$A$43:$E$49,2,FALSE))),IF('Instruction Forfaitaires'!$E170&gt;Listes!$D$42,('Instruction Forfaitaires'!$E170*(VLOOKUP('Instruction Forfaitaires'!$D170,Listes!$A$43:$E$49,5,FALSE))),('Instruction Forfaitaires'!$E170*(VLOOKUP('Instruction Forfaitaires'!$D170,Listes!$A$43:$E$49,3,FALSE))+(VLOOKUP('Instruction Forfaitaires'!$D170,Listes!$A$43:$E$49,4,FALSE)))))))</f>
        <v/>
      </c>
      <c r="K170" s="238" t="str">
        <f>IF($G170="","",IF($C170=Listes!$B$34,Listes!$I$31,IF($C170=Listes!$B$35,(VLOOKUP('Instruction Forfaitaires'!$F170,Listes!$E$31:$F$36,2,FALSE)),IF($C170=Listes!$B$33,IF('Instruction Forfaitaires'!$E170&lt;Listes!$A$64,'Instruction Forfaitaires'!$E170*Listes!$A$65,IF('Instruction Forfaitaires'!$E170&gt;Listes!$D$64,'Instruction Forfaitaires'!$E170*Listes!$D$65,(('Instruction Forfaitaires'!$E170*Listes!$B$65)+Listes!$C$65)))))))</f>
        <v/>
      </c>
      <c r="L170" s="268" t="str">
        <f>IF(Forfaitaires!I169="","",Forfaitaires!I169)</f>
        <v/>
      </c>
      <c r="M170" s="268" t="str">
        <f>IF(Forfaitaires!J169="","",Forfaitaires!J169)</f>
        <v/>
      </c>
      <c r="N170" s="177" t="str">
        <f>IF(Forfaitaires!N169="","",Forfaitaires!N169)</f>
        <v/>
      </c>
      <c r="O170" s="267" t="str">
        <f t="shared" si="10"/>
        <v/>
      </c>
      <c r="P170" s="259" t="str">
        <f t="shared" si="11"/>
        <v/>
      </c>
      <c r="Q170" s="280" t="str">
        <f t="shared" si="12"/>
        <v/>
      </c>
      <c r="R170" s="264" t="str">
        <f t="shared" si="13"/>
        <v/>
      </c>
      <c r="S170" s="262" t="str">
        <f t="shared" si="14"/>
        <v/>
      </c>
      <c r="T170" s="119"/>
    </row>
    <row r="171" spans="1:20" ht="20.100000000000001" customHeight="1" x14ac:dyDescent="0.25">
      <c r="A171" s="162">
        <v>165</v>
      </c>
      <c r="B171" s="158" t="str">
        <f>IF(Forfaitaires!B170="","",Forfaitaires!B170)</f>
        <v/>
      </c>
      <c r="C171" s="158" t="str">
        <f>IF(Forfaitaires!C170="","",Forfaitaires!C170)</f>
        <v/>
      </c>
      <c r="D171" s="158" t="str">
        <f>IF(Forfaitaires!D170="","",Forfaitaires!D170)</f>
        <v/>
      </c>
      <c r="E171" s="158" t="str">
        <f>IF(Forfaitaires!E170="","",Forfaitaires!E170)</f>
        <v/>
      </c>
      <c r="F171" s="158" t="str">
        <f>IF(Forfaitaires!F170="","",Forfaitaires!F170)</f>
        <v/>
      </c>
      <c r="G171" s="158" t="str">
        <f>IF(Forfaitaires!G170="","",Forfaitaires!G170)</f>
        <v/>
      </c>
      <c r="H171" s="158" t="str">
        <f>IF(Forfaitaires!H170="","",Forfaitaires!H170)</f>
        <v/>
      </c>
      <c r="I171" s="158" t="str">
        <f>IF($G171="","",IF($C171=Listes!$B$32,IF('Instruction Forfaitaires'!$E171&lt;Listes!$B$53,('Instruction Forfaitaires'!$E171*(VLOOKUP('Instruction Forfaitaires'!$D171,Listes!$A$54:$E$60,2,FALSE))),IF('Instruction Forfaitaires'!$E171&gt;Listes!$E$53,('Instruction Forfaitaires'!$E171*(VLOOKUP('Instruction Forfaitaires'!$D171,Listes!$A$54:$E$60,5,FALSE))),('Instruction Forfaitaires'!$E171*(VLOOKUP('Instruction Forfaitaires'!$D171,Listes!$A$54:$E$60,3,FALSE))+(VLOOKUP('Instruction Forfaitaires'!$D171,Listes!$A$54:$E$60,4,FALSE)))))))</f>
        <v/>
      </c>
      <c r="J171" s="158" t="str">
        <f>IF($G171="","",IF($C171=Listes!$B$31,IF('Instruction Forfaitaires'!$E171&lt;Listes!$B$42,('Instruction Forfaitaires'!$E171*(VLOOKUP('Instruction Forfaitaires'!$D171,Listes!$A$43:$E$49,2,FALSE))),IF('Instruction Forfaitaires'!$E171&gt;Listes!$D$42,('Instruction Forfaitaires'!$E171*(VLOOKUP('Instruction Forfaitaires'!$D171,Listes!$A$43:$E$49,5,FALSE))),('Instruction Forfaitaires'!$E171*(VLOOKUP('Instruction Forfaitaires'!$D171,Listes!$A$43:$E$49,3,FALSE))+(VLOOKUP('Instruction Forfaitaires'!$D171,Listes!$A$43:$E$49,4,FALSE)))))))</f>
        <v/>
      </c>
      <c r="K171" s="238" t="str">
        <f>IF($G171="","",IF($C171=Listes!$B$34,Listes!$I$31,IF($C171=Listes!$B$35,(VLOOKUP('Instruction Forfaitaires'!$F171,Listes!$E$31:$F$36,2,FALSE)),IF($C171=Listes!$B$33,IF('Instruction Forfaitaires'!$E171&lt;Listes!$A$64,'Instruction Forfaitaires'!$E171*Listes!$A$65,IF('Instruction Forfaitaires'!$E171&gt;Listes!$D$64,'Instruction Forfaitaires'!$E171*Listes!$D$65,(('Instruction Forfaitaires'!$E171*Listes!$B$65)+Listes!$C$65)))))))</f>
        <v/>
      </c>
      <c r="L171" s="268" t="str">
        <f>IF(Forfaitaires!I170="","",Forfaitaires!I170)</f>
        <v/>
      </c>
      <c r="M171" s="268" t="str">
        <f>IF(Forfaitaires!J170="","",Forfaitaires!J170)</f>
        <v/>
      </c>
      <c r="N171" s="177" t="str">
        <f>IF(Forfaitaires!N170="","",Forfaitaires!N170)</f>
        <v/>
      </c>
      <c r="O171" s="267" t="str">
        <f t="shared" si="10"/>
        <v/>
      </c>
      <c r="P171" s="259" t="str">
        <f t="shared" si="11"/>
        <v/>
      </c>
      <c r="Q171" s="280" t="str">
        <f t="shared" si="12"/>
        <v/>
      </c>
      <c r="R171" s="264" t="str">
        <f t="shared" si="13"/>
        <v/>
      </c>
      <c r="S171" s="262" t="str">
        <f t="shared" si="14"/>
        <v/>
      </c>
      <c r="T171" s="119"/>
    </row>
    <row r="172" spans="1:20" ht="20.100000000000001" customHeight="1" x14ac:dyDescent="0.25">
      <c r="A172" s="162">
        <v>166</v>
      </c>
      <c r="B172" s="158" t="str">
        <f>IF(Forfaitaires!B171="","",Forfaitaires!B171)</f>
        <v/>
      </c>
      <c r="C172" s="158" t="str">
        <f>IF(Forfaitaires!C171="","",Forfaitaires!C171)</f>
        <v/>
      </c>
      <c r="D172" s="158" t="str">
        <f>IF(Forfaitaires!D171="","",Forfaitaires!D171)</f>
        <v/>
      </c>
      <c r="E172" s="158" t="str">
        <f>IF(Forfaitaires!E171="","",Forfaitaires!E171)</f>
        <v/>
      </c>
      <c r="F172" s="158" t="str">
        <f>IF(Forfaitaires!F171="","",Forfaitaires!F171)</f>
        <v/>
      </c>
      <c r="G172" s="158" t="str">
        <f>IF(Forfaitaires!G171="","",Forfaitaires!G171)</f>
        <v/>
      </c>
      <c r="H172" s="158" t="str">
        <f>IF(Forfaitaires!H171="","",Forfaitaires!H171)</f>
        <v/>
      </c>
      <c r="I172" s="158" t="str">
        <f>IF($G172="","",IF($C172=Listes!$B$32,IF('Instruction Forfaitaires'!$E172&lt;Listes!$B$53,('Instruction Forfaitaires'!$E172*(VLOOKUP('Instruction Forfaitaires'!$D172,Listes!$A$54:$E$60,2,FALSE))),IF('Instruction Forfaitaires'!$E172&gt;Listes!$E$53,('Instruction Forfaitaires'!$E172*(VLOOKUP('Instruction Forfaitaires'!$D172,Listes!$A$54:$E$60,5,FALSE))),('Instruction Forfaitaires'!$E172*(VLOOKUP('Instruction Forfaitaires'!$D172,Listes!$A$54:$E$60,3,FALSE))+(VLOOKUP('Instruction Forfaitaires'!$D172,Listes!$A$54:$E$60,4,FALSE)))))))</f>
        <v/>
      </c>
      <c r="J172" s="158" t="str">
        <f>IF($G172="","",IF($C172=Listes!$B$31,IF('Instruction Forfaitaires'!$E172&lt;Listes!$B$42,('Instruction Forfaitaires'!$E172*(VLOOKUP('Instruction Forfaitaires'!$D172,Listes!$A$43:$E$49,2,FALSE))),IF('Instruction Forfaitaires'!$E172&gt;Listes!$D$42,('Instruction Forfaitaires'!$E172*(VLOOKUP('Instruction Forfaitaires'!$D172,Listes!$A$43:$E$49,5,FALSE))),('Instruction Forfaitaires'!$E172*(VLOOKUP('Instruction Forfaitaires'!$D172,Listes!$A$43:$E$49,3,FALSE))+(VLOOKUP('Instruction Forfaitaires'!$D172,Listes!$A$43:$E$49,4,FALSE)))))))</f>
        <v/>
      </c>
      <c r="K172" s="238" t="str">
        <f>IF($G172="","",IF($C172=Listes!$B$34,Listes!$I$31,IF($C172=Listes!$B$35,(VLOOKUP('Instruction Forfaitaires'!$F172,Listes!$E$31:$F$36,2,FALSE)),IF($C172=Listes!$B$33,IF('Instruction Forfaitaires'!$E172&lt;Listes!$A$64,'Instruction Forfaitaires'!$E172*Listes!$A$65,IF('Instruction Forfaitaires'!$E172&gt;Listes!$D$64,'Instruction Forfaitaires'!$E172*Listes!$D$65,(('Instruction Forfaitaires'!$E172*Listes!$B$65)+Listes!$C$65)))))))</f>
        <v/>
      </c>
      <c r="L172" s="268" t="str">
        <f>IF(Forfaitaires!I171="","",Forfaitaires!I171)</f>
        <v/>
      </c>
      <c r="M172" s="268" t="str">
        <f>IF(Forfaitaires!J171="","",Forfaitaires!J171)</f>
        <v/>
      </c>
      <c r="N172" s="177" t="str">
        <f>IF(Forfaitaires!N171="","",Forfaitaires!N171)</f>
        <v/>
      </c>
      <c r="O172" s="267" t="str">
        <f t="shared" si="10"/>
        <v/>
      </c>
      <c r="P172" s="259" t="str">
        <f t="shared" si="11"/>
        <v/>
      </c>
      <c r="Q172" s="280" t="str">
        <f t="shared" si="12"/>
        <v/>
      </c>
      <c r="R172" s="264" t="str">
        <f t="shared" si="13"/>
        <v/>
      </c>
      <c r="S172" s="262" t="str">
        <f t="shared" si="14"/>
        <v/>
      </c>
      <c r="T172" s="119"/>
    </row>
    <row r="173" spans="1:20" ht="20.100000000000001" customHeight="1" x14ac:dyDescent="0.25">
      <c r="A173" s="162">
        <v>167</v>
      </c>
      <c r="B173" s="158" t="str">
        <f>IF(Forfaitaires!B172="","",Forfaitaires!B172)</f>
        <v/>
      </c>
      <c r="C173" s="158" t="str">
        <f>IF(Forfaitaires!C172="","",Forfaitaires!C172)</f>
        <v/>
      </c>
      <c r="D173" s="158" t="str">
        <f>IF(Forfaitaires!D172="","",Forfaitaires!D172)</f>
        <v/>
      </c>
      <c r="E173" s="158" t="str">
        <f>IF(Forfaitaires!E172="","",Forfaitaires!E172)</f>
        <v/>
      </c>
      <c r="F173" s="158" t="str">
        <f>IF(Forfaitaires!F172="","",Forfaitaires!F172)</f>
        <v/>
      </c>
      <c r="G173" s="158" t="str">
        <f>IF(Forfaitaires!G172="","",Forfaitaires!G172)</f>
        <v/>
      </c>
      <c r="H173" s="158" t="str">
        <f>IF(Forfaitaires!H172="","",Forfaitaires!H172)</f>
        <v/>
      </c>
      <c r="I173" s="158" t="str">
        <f>IF($G173="","",IF($C173=Listes!$B$32,IF('Instruction Forfaitaires'!$E173&lt;Listes!$B$53,('Instruction Forfaitaires'!$E173*(VLOOKUP('Instruction Forfaitaires'!$D173,Listes!$A$54:$E$60,2,FALSE))),IF('Instruction Forfaitaires'!$E173&gt;Listes!$E$53,('Instruction Forfaitaires'!$E173*(VLOOKUP('Instruction Forfaitaires'!$D173,Listes!$A$54:$E$60,5,FALSE))),('Instruction Forfaitaires'!$E173*(VLOOKUP('Instruction Forfaitaires'!$D173,Listes!$A$54:$E$60,3,FALSE))+(VLOOKUP('Instruction Forfaitaires'!$D173,Listes!$A$54:$E$60,4,FALSE)))))))</f>
        <v/>
      </c>
      <c r="J173" s="158" t="str">
        <f>IF($G173="","",IF($C173=Listes!$B$31,IF('Instruction Forfaitaires'!$E173&lt;Listes!$B$42,('Instruction Forfaitaires'!$E173*(VLOOKUP('Instruction Forfaitaires'!$D173,Listes!$A$43:$E$49,2,FALSE))),IF('Instruction Forfaitaires'!$E173&gt;Listes!$D$42,('Instruction Forfaitaires'!$E173*(VLOOKUP('Instruction Forfaitaires'!$D173,Listes!$A$43:$E$49,5,FALSE))),('Instruction Forfaitaires'!$E173*(VLOOKUP('Instruction Forfaitaires'!$D173,Listes!$A$43:$E$49,3,FALSE))+(VLOOKUP('Instruction Forfaitaires'!$D173,Listes!$A$43:$E$49,4,FALSE)))))))</f>
        <v/>
      </c>
      <c r="K173" s="238" t="str">
        <f>IF($G173="","",IF($C173=Listes!$B$34,Listes!$I$31,IF($C173=Listes!$B$35,(VLOOKUP('Instruction Forfaitaires'!$F173,Listes!$E$31:$F$36,2,FALSE)),IF($C173=Listes!$B$33,IF('Instruction Forfaitaires'!$E173&lt;Listes!$A$64,'Instruction Forfaitaires'!$E173*Listes!$A$65,IF('Instruction Forfaitaires'!$E173&gt;Listes!$D$64,'Instruction Forfaitaires'!$E173*Listes!$D$65,(('Instruction Forfaitaires'!$E173*Listes!$B$65)+Listes!$C$65)))))))</f>
        <v/>
      </c>
      <c r="L173" s="268" t="str">
        <f>IF(Forfaitaires!I172="","",Forfaitaires!I172)</f>
        <v/>
      </c>
      <c r="M173" s="268" t="str">
        <f>IF(Forfaitaires!J172="","",Forfaitaires!J172)</f>
        <v/>
      </c>
      <c r="N173" s="177" t="str">
        <f>IF(Forfaitaires!N172="","",Forfaitaires!N172)</f>
        <v/>
      </c>
      <c r="O173" s="267" t="str">
        <f t="shared" si="10"/>
        <v/>
      </c>
      <c r="P173" s="259" t="str">
        <f t="shared" si="11"/>
        <v/>
      </c>
      <c r="Q173" s="280" t="str">
        <f t="shared" si="12"/>
        <v/>
      </c>
      <c r="R173" s="264" t="str">
        <f t="shared" si="13"/>
        <v/>
      </c>
      <c r="S173" s="262" t="str">
        <f t="shared" si="14"/>
        <v/>
      </c>
      <c r="T173" s="119"/>
    </row>
    <row r="174" spans="1:20" ht="20.100000000000001" customHeight="1" x14ac:dyDescent="0.25">
      <c r="A174" s="162">
        <v>168</v>
      </c>
      <c r="B174" s="158" t="str">
        <f>IF(Forfaitaires!B173="","",Forfaitaires!B173)</f>
        <v/>
      </c>
      <c r="C174" s="158" t="str">
        <f>IF(Forfaitaires!C173="","",Forfaitaires!C173)</f>
        <v/>
      </c>
      <c r="D174" s="158" t="str">
        <f>IF(Forfaitaires!D173="","",Forfaitaires!D173)</f>
        <v/>
      </c>
      <c r="E174" s="158" t="str">
        <f>IF(Forfaitaires!E173="","",Forfaitaires!E173)</f>
        <v/>
      </c>
      <c r="F174" s="158" t="str">
        <f>IF(Forfaitaires!F173="","",Forfaitaires!F173)</f>
        <v/>
      </c>
      <c r="G174" s="158" t="str">
        <f>IF(Forfaitaires!G173="","",Forfaitaires!G173)</f>
        <v/>
      </c>
      <c r="H174" s="158" t="str">
        <f>IF(Forfaitaires!H173="","",Forfaitaires!H173)</f>
        <v/>
      </c>
      <c r="I174" s="158" t="str">
        <f>IF($G174="","",IF($C174=Listes!$B$32,IF('Instruction Forfaitaires'!$E174&lt;Listes!$B$53,('Instruction Forfaitaires'!$E174*(VLOOKUP('Instruction Forfaitaires'!$D174,Listes!$A$54:$E$60,2,FALSE))),IF('Instruction Forfaitaires'!$E174&gt;Listes!$E$53,('Instruction Forfaitaires'!$E174*(VLOOKUP('Instruction Forfaitaires'!$D174,Listes!$A$54:$E$60,5,FALSE))),('Instruction Forfaitaires'!$E174*(VLOOKUP('Instruction Forfaitaires'!$D174,Listes!$A$54:$E$60,3,FALSE))+(VLOOKUP('Instruction Forfaitaires'!$D174,Listes!$A$54:$E$60,4,FALSE)))))))</f>
        <v/>
      </c>
      <c r="J174" s="158" t="str">
        <f>IF($G174="","",IF($C174=Listes!$B$31,IF('Instruction Forfaitaires'!$E174&lt;Listes!$B$42,('Instruction Forfaitaires'!$E174*(VLOOKUP('Instruction Forfaitaires'!$D174,Listes!$A$43:$E$49,2,FALSE))),IF('Instruction Forfaitaires'!$E174&gt;Listes!$D$42,('Instruction Forfaitaires'!$E174*(VLOOKUP('Instruction Forfaitaires'!$D174,Listes!$A$43:$E$49,5,FALSE))),('Instruction Forfaitaires'!$E174*(VLOOKUP('Instruction Forfaitaires'!$D174,Listes!$A$43:$E$49,3,FALSE))+(VLOOKUP('Instruction Forfaitaires'!$D174,Listes!$A$43:$E$49,4,FALSE)))))))</f>
        <v/>
      </c>
      <c r="K174" s="238" t="str">
        <f>IF($G174="","",IF($C174=Listes!$B$34,Listes!$I$31,IF($C174=Listes!$B$35,(VLOOKUP('Instruction Forfaitaires'!$F174,Listes!$E$31:$F$36,2,FALSE)),IF($C174=Listes!$B$33,IF('Instruction Forfaitaires'!$E174&lt;Listes!$A$64,'Instruction Forfaitaires'!$E174*Listes!$A$65,IF('Instruction Forfaitaires'!$E174&gt;Listes!$D$64,'Instruction Forfaitaires'!$E174*Listes!$D$65,(('Instruction Forfaitaires'!$E174*Listes!$B$65)+Listes!$C$65)))))))</f>
        <v/>
      </c>
      <c r="L174" s="268" t="str">
        <f>IF(Forfaitaires!I173="","",Forfaitaires!I173)</f>
        <v/>
      </c>
      <c r="M174" s="268" t="str">
        <f>IF(Forfaitaires!J173="","",Forfaitaires!J173)</f>
        <v/>
      </c>
      <c r="N174" s="177" t="str">
        <f>IF(Forfaitaires!N173="","",Forfaitaires!N173)</f>
        <v/>
      </c>
      <c r="O174" s="267" t="str">
        <f t="shared" si="10"/>
        <v/>
      </c>
      <c r="P174" s="259" t="str">
        <f t="shared" si="11"/>
        <v/>
      </c>
      <c r="Q174" s="280" t="str">
        <f t="shared" si="12"/>
        <v/>
      </c>
      <c r="R174" s="264" t="str">
        <f t="shared" si="13"/>
        <v/>
      </c>
      <c r="S174" s="262" t="str">
        <f t="shared" si="14"/>
        <v/>
      </c>
      <c r="T174" s="119"/>
    </row>
    <row r="175" spans="1:20" ht="20.100000000000001" customHeight="1" x14ac:dyDescent="0.25">
      <c r="A175" s="162">
        <v>169</v>
      </c>
      <c r="B175" s="158" t="str">
        <f>IF(Forfaitaires!B174="","",Forfaitaires!B174)</f>
        <v/>
      </c>
      <c r="C175" s="158" t="str">
        <f>IF(Forfaitaires!C174="","",Forfaitaires!C174)</f>
        <v/>
      </c>
      <c r="D175" s="158" t="str">
        <f>IF(Forfaitaires!D174="","",Forfaitaires!D174)</f>
        <v/>
      </c>
      <c r="E175" s="158" t="str">
        <f>IF(Forfaitaires!E174="","",Forfaitaires!E174)</f>
        <v/>
      </c>
      <c r="F175" s="158" t="str">
        <f>IF(Forfaitaires!F174="","",Forfaitaires!F174)</f>
        <v/>
      </c>
      <c r="G175" s="158" t="str">
        <f>IF(Forfaitaires!G174="","",Forfaitaires!G174)</f>
        <v/>
      </c>
      <c r="H175" s="158" t="str">
        <f>IF(Forfaitaires!H174="","",Forfaitaires!H174)</f>
        <v/>
      </c>
      <c r="I175" s="158" t="str">
        <f>IF($G175="","",IF($C175=Listes!$B$32,IF('Instruction Forfaitaires'!$E175&lt;Listes!$B$53,('Instruction Forfaitaires'!$E175*(VLOOKUP('Instruction Forfaitaires'!$D175,Listes!$A$54:$E$60,2,FALSE))),IF('Instruction Forfaitaires'!$E175&gt;Listes!$E$53,('Instruction Forfaitaires'!$E175*(VLOOKUP('Instruction Forfaitaires'!$D175,Listes!$A$54:$E$60,5,FALSE))),('Instruction Forfaitaires'!$E175*(VLOOKUP('Instruction Forfaitaires'!$D175,Listes!$A$54:$E$60,3,FALSE))+(VLOOKUP('Instruction Forfaitaires'!$D175,Listes!$A$54:$E$60,4,FALSE)))))))</f>
        <v/>
      </c>
      <c r="J175" s="158" t="str">
        <f>IF($G175="","",IF($C175=Listes!$B$31,IF('Instruction Forfaitaires'!$E175&lt;Listes!$B$42,('Instruction Forfaitaires'!$E175*(VLOOKUP('Instruction Forfaitaires'!$D175,Listes!$A$43:$E$49,2,FALSE))),IF('Instruction Forfaitaires'!$E175&gt;Listes!$D$42,('Instruction Forfaitaires'!$E175*(VLOOKUP('Instruction Forfaitaires'!$D175,Listes!$A$43:$E$49,5,FALSE))),('Instruction Forfaitaires'!$E175*(VLOOKUP('Instruction Forfaitaires'!$D175,Listes!$A$43:$E$49,3,FALSE))+(VLOOKUP('Instruction Forfaitaires'!$D175,Listes!$A$43:$E$49,4,FALSE)))))))</f>
        <v/>
      </c>
      <c r="K175" s="238" t="str">
        <f>IF($G175="","",IF($C175=Listes!$B$34,Listes!$I$31,IF($C175=Listes!$B$35,(VLOOKUP('Instruction Forfaitaires'!$F175,Listes!$E$31:$F$36,2,FALSE)),IF($C175=Listes!$B$33,IF('Instruction Forfaitaires'!$E175&lt;Listes!$A$64,'Instruction Forfaitaires'!$E175*Listes!$A$65,IF('Instruction Forfaitaires'!$E175&gt;Listes!$D$64,'Instruction Forfaitaires'!$E175*Listes!$D$65,(('Instruction Forfaitaires'!$E175*Listes!$B$65)+Listes!$C$65)))))))</f>
        <v/>
      </c>
      <c r="L175" s="268" t="str">
        <f>IF(Forfaitaires!I174="","",Forfaitaires!I174)</f>
        <v/>
      </c>
      <c r="M175" s="268" t="str">
        <f>IF(Forfaitaires!J174="","",Forfaitaires!J174)</f>
        <v/>
      </c>
      <c r="N175" s="177" t="str">
        <f>IF(Forfaitaires!N174="","",Forfaitaires!N174)</f>
        <v/>
      </c>
      <c r="O175" s="267" t="str">
        <f t="shared" si="10"/>
        <v/>
      </c>
      <c r="P175" s="259" t="str">
        <f t="shared" si="11"/>
        <v/>
      </c>
      <c r="Q175" s="280" t="str">
        <f t="shared" si="12"/>
        <v/>
      </c>
      <c r="R175" s="264" t="str">
        <f t="shared" si="13"/>
        <v/>
      </c>
      <c r="S175" s="262" t="str">
        <f t="shared" si="14"/>
        <v/>
      </c>
      <c r="T175" s="119"/>
    </row>
    <row r="176" spans="1:20" ht="20.100000000000001" customHeight="1" x14ac:dyDescent="0.25">
      <c r="A176" s="162">
        <v>170</v>
      </c>
      <c r="B176" s="158" t="str">
        <f>IF(Forfaitaires!B175="","",Forfaitaires!B175)</f>
        <v/>
      </c>
      <c r="C176" s="158" t="str">
        <f>IF(Forfaitaires!C175="","",Forfaitaires!C175)</f>
        <v/>
      </c>
      <c r="D176" s="158" t="str">
        <f>IF(Forfaitaires!D175="","",Forfaitaires!D175)</f>
        <v/>
      </c>
      <c r="E176" s="158" t="str">
        <f>IF(Forfaitaires!E175="","",Forfaitaires!E175)</f>
        <v/>
      </c>
      <c r="F176" s="158" t="str">
        <f>IF(Forfaitaires!F175="","",Forfaitaires!F175)</f>
        <v/>
      </c>
      <c r="G176" s="158" t="str">
        <f>IF(Forfaitaires!G175="","",Forfaitaires!G175)</f>
        <v/>
      </c>
      <c r="H176" s="158" t="str">
        <f>IF(Forfaitaires!H175="","",Forfaitaires!H175)</f>
        <v/>
      </c>
      <c r="I176" s="158" t="str">
        <f>IF($G176="","",IF($C176=Listes!$B$32,IF('Instruction Forfaitaires'!$E176&lt;Listes!$B$53,('Instruction Forfaitaires'!$E176*(VLOOKUP('Instruction Forfaitaires'!$D176,Listes!$A$54:$E$60,2,FALSE))),IF('Instruction Forfaitaires'!$E176&gt;Listes!$E$53,('Instruction Forfaitaires'!$E176*(VLOOKUP('Instruction Forfaitaires'!$D176,Listes!$A$54:$E$60,5,FALSE))),('Instruction Forfaitaires'!$E176*(VLOOKUP('Instruction Forfaitaires'!$D176,Listes!$A$54:$E$60,3,FALSE))+(VLOOKUP('Instruction Forfaitaires'!$D176,Listes!$A$54:$E$60,4,FALSE)))))))</f>
        <v/>
      </c>
      <c r="J176" s="158" t="str">
        <f>IF($G176="","",IF($C176=Listes!$B$31,IF('Instruction Forfaitaires'!$E176&lt;Listes!$B$42,('Instruction Forfaitaires'!$E176*(VLOOKUP('Instruction Forfaitaires'!$D176,Listes!$A$43:$E$49,2,FALSE))),IF('Instruction Forfaitaires'!$E176&gt;Listes!$D$42,('Instruction Forfaitaires'!$E176*(VLOOKUP('Instruction Forfaitaires'!$D176,Listes!$A$43:$E$49,5,FALSE))),('Instruction Forfaitaires'!$E176*(VLOOKUP('Instruction Forfaitaires'!$D176,Listes!$A$43:$E$49,3,FALSE))+(VLOOKUP('Instruction Forfaitaires'!$D176,Listes!$A$43:$E$49,4,FALSE)))))))</f>
        <v/>
      </c>
      <c r="K176" s="238" t="str">
        <f>IF($G176="","",IF($C176=Listes!$B$34,Listes!$I$31,IF($C176=Listes!$B$35,(VLOOKUP('Instruction Forfaitaires'!$F176,Listes!$E$31:$F$36,2,FALSE)),IF($C176=Listes!$B$33,IF('Instruction Forfaitaires'!$E176&lt;Listes!$A$64,'Instruction Forfaitaires'!$E176*Listes!$A$65,IF('Instruction Forfaitaires'!$E176&gt;Listes!$D$64,'Instruction Forfaitaires'!$E176*Listes!$D$65,(('Instruction Forfaitaires'!$E176*Listes!$B$65)+Listes!$C$65)))))))</f>
        <v/>
      </c>
      <c r="L176" s="268" t="str">
        <f>IF(Forfaitaires!I175="","",Forfaitaires!I175)</f>
        <v/>
      </c>
      <c r="M176" s="268" t="str">
        <f>IF(Forfaitaires!J175="","",Forfaitaires!J175)</f>
        <v/>
      </c>
      <c r="N176" s="177" t="str">
        <f>IF(Forfaitaires!N175="","",Forfaitaires!N175)</f>
        <v/>
      </c>
      <c r="O176" s="267" t="str">
        <f t="shared" si="10"/>
        <v/>
      </c>
      <c r="P176" s="259" t="str">
        <f t="shared" si="11"/>
        <v/>
      </c>
      <c r="Q176" s="280" t="str">
        <f t="shared" si="12"/>
        <v/>
      </c>
      <c r="R176" s="264" t="str">
        <f t="shared" si="13"/>
        <v/>
      </c>
      <c r="S176" s="262" t="str">
        <f t="shared" si="14"/>
        <v/>
      </c>
      <c r="T176" s="119"/>
    </row>
    <row r="177" spans="1:20" ht="20.100000000000001" customHeight="1" x14ac:dyDescent="0.25">
      <c r="A177" s="162">
        <v>171</v>
      </c>
      <c r="B177" s="158" t="str">
        <f>IF(Forfaitaires!B176="","",Forfaitaires!B176)</f>
        <v/>
      </c>
      <c r="C177" s="158" t="str">
        <f>IF(Forfaitaires!C176="","",Forfaitaires!C176)</f>
        <v/>
      </c>
      <c r="D177" s="158" t="str">
        <f>IF(Forfaitaires!D176="","",Forfaitaires!D176)</f>
        <v/>
      </c>
      <c r="E177" s="158" t="str">
        <f>IF(Forfaitaires!E176="","",Forfaitaires!E176)</f>
        <v/>
      </c>
      <c r="F177" s="158" t="str">
        <f>IF(Forfaitaires!F176="","",Forfaitaires!F176)</f>
        <v/>
      </c>
      <c r="G177" s="158" t="str">
        <f>IF(Forfaitaires!G176="","",Forfaitaires!G176)</f>
        <v/>
      </c>
      <c r="H177" s="158" t="str">
        <f>IF(Forfaitaires!H176="","",Forfaitaires!H176)</f>
        <v/>
      </c>
      <c r="I177" s="158" t="str">
        <f>IF($G177="","",IF($C177=Listes!$B$32,IF('Instruction Forfaitaires'!$E177&lt;Listes!$B$53,('Instruction Forfaitaires'!$E177*(VLOOKUP('Instruction Forfaitaires'!$D177,Listes!$A$54:$E$60,2,FALSE))),IF('Instruction Forfaitaires'!$E177&gt;Listes!$E$53,('Instruction Forfaitaires'!$E177*(VLOOKUP('Instruction Forfaitaires'!$D177,Listes!$A$54:$E$60,5,FALSE))),('Instruction Forfaitaires'!$E177*(VLOOKUP('Instruction Forfaitaires'!$D177,Listes!$A$54:$E$60,3,FALSE))+(VLOOKUP('Instruction Forfaitaires'!$D177,Listes!$A$54:$E$60,4,FALSE)))))))</f>
        <v/>
      </c>
      <c r="J177" s="158" t="str">
        <f>IF($G177="","",IF($C177=Listes!$B$31,IF('Instruction Forfaitaires'!$E177&lt;Listes!$B$42,('Instruction Forfaitaires'!$E177*(VLOOKUP('Instruction Forfaitaires'!$D177,Listes!$A$43:$E$49,2,FALSE))),IF('Instruction Forfaitaires'!$E177&gt;Listes!$D$42,('Instruction Forfaitaires'!$E177*(VLOOKUP('Instruction Forfaitaires'!$D177,Listes!$A$43:$E$49,5,FALSE))),('Instruction Forfaitaires'!$E177*(VLOOKUP('Instruction Forfaitaires'!$D177,Listes!$A$43:$E$49,3,FALSE))+(VLOOKUP('Instruction Forfaitaires'!$D177,Listes!$A$43:$E$49,4,FALSE)))))))</f>
        <v/>
      </c>
      <c r="K177" s="238" t="str">
        <f>IF($G177="","",IF($C177=Listes!$B$34,Listes!$I$31,IF($C177=Listes!$B$35,(VLOOKUP('Instruction Forfaitaires'!$F177,Listes!$E$31:$F$36,2,FALSE)),IF($C177=Listes!$B$33,IF('Instruction Forfaitaires'!$E177&lt;Listes!$A$64,'Instruction Forfaitaires'!$E177*Listes!$A$65,IF('Instruction Forfaitaires'!$E177&gt;Listes!$D$64,'Instruction Forfaitaires'!$E177*Listes!$D$65,(('Instruction Forfaitaires'!$E177*Listes!$B$65)+Listes!$C$65)))))))</f>
        <v/>
      </c>
      <c r="L177" s="268" t="str">
        <f>IF(Forfaitaires!I176="","",Forfaitaires!I176)</f>
        <v/>
      </c>
      <c r="M177" s="268" t="str">
        <f>IF(Forfaitaires!J176="","",Forfaitaires!J176)</f>
        <v/>
      </c>
      <c r="N177" s="177" t="str">
        <f>IF(Forfaitaires!N176="","",Forfaitaires!N176)</f>
        <v/>
      </c>
      <c r="O177" s="267" t="str">
        <f t="shared" si="10"/>
        <v/>
      </c>
      <c r="P177" s="259" t="str">
        <f t="shared" si="11"/>
        <v/>
      </c>
      <c r="Q177" s="280" t="str">
        <f t="shared" si="12"/>
        <v/>
      </c>
      <c r="R177" s="264" t="str">
        <f t="shared" si="13"/>
        <v/>
      </c>
      <c r="S177" s="262" t="str">
        <f t="shared" si="14"/>
        <v/>
      </c>
      <c r="T177" s="119"/>
    </row>
    <row r="178" spans="1:20" ht="20.100000000000001" customHeight="1" x14ac:dyDescent="0.25">
      <c r="A178" s="162">
        <v>172</v>
      </c>
      <c r="B178" s="158" t="str">
        <f>IF(Forfaitaires!B177="","",Forfaitaires!B177)</f>
        <v/>
      </c>
      <c r="C178" s="158" t="str">
        <f>IF(Forfaitaires!C177="","",Forfaitaires!C177)</f>
        <v/>
      </c>
      <c r="D178" s="158" t="str">
        <f>IF(Forfaitaires!D177="","",Forfaitaires!D177)</f>
        <v/>
      </c>
      <c r="E178" s="158" t="str">
        <f>IF(Forfaitaires!E177="","",Forfaitaires!E177)</f>
        <v/>
      </c>
      <c r="F178" s="158" t="str">
        <f>IF(Forfaitaires!F177="","",Forfaitaires!F177)</f>
        <v/>
      </c>
      <c r="G178" s="158" t="str">
        <f>IF(Forfaitaires!G177="","",Forfaitaires!G177)</f>
        <v/>
      </c>
      <c r="H178" s="158" t="str">
        <f>IF(Forfaitaires!H177="","",Forfaitaires!H177)</f>
        <v/>
      </c>
      <c r="I178" s="158" t="str">
        <f>IF($G178="","",IF($C178=Listes!$B$32,IF('Instruction Forfaitaires'!$E178&lt;Listes!$B$53,('Instruction Forfaitaires'!$E178*(VLOOKUP('Instruction Forfaitaires'!$D178,Listes!$A$54:$E$60,2,FALSE))),IF('Instruction Forfaitaires'!$E178&gt;Listes!$E$53,('Instruction Forfaitaires'!$E178*(VLOOKUP('Instruction Forfaitaires'!$D178,Listes!$A$54:$E$60,5,FALSE))),('Instruction Forfaitaires'!$E178*(VLOOKUP('Instruction Forfaitaires'!$D178,Listes!$A$54:$E$60,3,FALSE))+(VLOOKUP('Instruction Forfaitaires'!$D178,Listes!$A$54:$E$60,4,FALSE)))))))</f>
        <v/>
      </c>
      <c r="J178" s="158" t="str">
        <f>IF($G178="","",IF($C178=Listes!$B$31,IF('Instruction Forfaitaires'!$E178&lt;Listes!$B$42,('Instruction Forfaitaires'!$E178*(VLOOKUP('Instruction Forfaitaires'!$D178,Listes!$A$43:$E$49,2,FALSE))),IF('Instruction Forfaitaires'!$E178&gt;Listes!$D$42,('Instruction Forfaitaires'!$E178*(VLOOKUP('Instruction Forfaitaires'!$D178,Listes!$A$43:$E$49,5,FALSE))),('Instruction Forfaitaires'!$E178*(VLOOKUP('Instruction Forfaitaires'!$D178,Listes!$A$43:$E$49,3,FALSE))+(VLOOKUP('Instruction Forfaitaires'!$D178,Listes!$A$43:$E$49,4,FALSE)))))))</f>
        <v/>
      </c>
      <c r="K178" s="238" t="str">
        <f>IF($G178="","",IF($C178=Listes!$B$34,Listes!$I$31,IF($C178=Listes!$B$35,(VLOOKUP('Instruction Forfaitaires'!$F178,Listes!$E$31:$F$36,2,FALSE)),IF($C178=Listes!$B$33,IF('Instruction Forfaitaires'!$E178&lt;Listes!$A$64,'Instruction Forfaitaires'!$E178*Listes!$A$65,IF('Instruction Forfaitaires'!$E178&gt;Listes!$D$64,'Instruction Forfaitaires'!$E178*Listes!$D$65,(('Instruction Forfaitaires'!$E178*Listes!$B$65)+Listes!$C$65)))))))</f>
        <v/>
      </c>
      <c r="L178" s="268" t="str">
        <f>IF(Forfaitaires!I177="","",Forfaitaires!I177)</f>
        <v/>
      </c>
      <c r="M178" s="268" t="str">
        <f>IF(Forfaitaires!J177="","",Forfaitaires!J177)</f>
        <v/>
      </c>
      <c r="N178" s="177" t="str">
        <f>IF(Forfaitaires!N177="","",Forfaitaires!N177)</f>
        <v/>
      </c>
      <c r="O178" s="267" t="str">
        <f t="shared" si="10"/>
        <v/>
      </c>
      <c r="P178" s="259" t="str">
        <f t="shared" si="11"/>
        <v/>
      </c>
      <c r="Q178" s="280" t="str">
        <f t="shared" si="12"/>
        <v/>
      </c>
      <c r="R178" s="264" t="str">
        <f t="shared" si="13"/>
        <v/>
      </c>
      <c r="S178" s="262" t="str">
        <f t="shared" si="14"/>
        <v/>
      </c>
      <c r="T178" s="119"/>
    </row>
    <row r="179" spans="1:20" ht="20.100000000000001" customHeight="1" x14ac:dyDescent="0.25">
      <c r="A179" s="162">
        <v>173</v>
      </c>
      <c r="B179" s="158" t="str">
        <f>IF(Forfaitaires!B178="","",Forfaitaires!B178)</f>
        <v/>
      </c>
      <c r="C179" s="158" t="str">
        <f>IF(Forfaitaires!C178="","",Forfaitaires!C178)</f>
        <v/>
      </c>
      <c r="D179" s="158" t="str">
        <f>IF(Forfaitaires!D178="","",Forfaitaires!D178)</f>
        <v/>
      </c>
      <c r="E179" s="158" t="str">
        <f>IF(Forfaitaires!E178="","",Forfaitaires!E178)</f>
        <v/>
      </c>
      <c r="F179" s="158" t="str">
        <f>IF(Forfaitaires!F178="","",Forfaitaires!F178)</f>
        <v/>
      </c>
      <c r="G179" s="158" t="str">
        <f>IF(Forfaitaires!G178="","",Forfaitaires!G178)</f>
        <v/>
      </c>
      <c r="H179" s="158" t="str">
        <f>IF(Forfaitaires!H178="","",Forfaitaires!H178)</f>
        <v/>
      </c>
      <c r="I179" s="158" t="str">
        <f>IF($G179="","",IF($C179=Listes!$B$32,IF('Instruction Forfaitaires'!$E179&lt;Listes!$B$53,('Instruction Forfaitaires'!$E179*(VLOOKUP('Instruction Forfaitaires'!$D179,Listes!$A$54:$E$60,2,FALSE))),IF('Instruction Forfaitaires'!$E179&gt;Listes!$E$53,('Instruction Forfaitaires'!$E179*(VLOOKUP('Instruction Forfaitaires'!$D179,Listes!$A$54:$E$60,5,FALSE))),('Instruction Forfaitaires'!$E179*(VLOOKUP('Instruction Forfaitaires'!$D179,Listes!$A$54:$E$60,3,FALSE))+(VLOOKUP('Instruction Forfaitaires'!$D179,Listes!$A$54:$E$60,4,FALSE)))))))</f>
        <v/>
      </c>
      <c r="J179" s="158" t="str">
        <f>IF($G179="","",IF($C179=Listes!$B$31,IF('Instruction Forfaitaires'!$E179&lt;Listes!$B$42,('Instruction Forfaitaires'!$E179*(VLOOKUP('Instruction Forfaitaires'!$D179,Listes!$A$43:$E$49,2,FALSE))),IF('Instruction Forfaitaires'!$E179&gt;Listes!$D$42,('Instruction Forfaitaires'!$E179*(VLOOKUP('Instruction Forfaitaires'!$D179,Listes!$A$43:$E$49,5,FALSE))),('Instruction Forfaitaires'!$E179*(VLOOKUP('Instruction Forfaitaires'!$D179,Listes!$A$43:$E$49,3,FALSE))+(VLOOKUP('Instruction Forfaitaires'!$D179,Listes!$A$43:$E$49,4,FALSE)))))))</f>
        <v/>
      </c>
      <c r="K179" s="238" t="str">
        <f>IF($G179="","",IF($C179=Listes!$B$34,Listes!$I$31,IF($C179=Listes!$B$35,(VLOOKUP('Instruction Forfaitaires'!$F179,Listes!$E$31:$F$36,2,FALSE)),IF($C179=Listes!$B$33,IF('Instruction Forfaitaires'!$E179&lt;Listes!$A$64,'Instruction Forfaitaires'!$E179*Listes!$A$65,IF('Instruction Forfaitaires'!$E179&gt;Listes!$D$64,'Instruction Forfaitaires'!$E179*Listes!$D$65,(('Instruction Forfaitaires'!$E179*Listes!$B$65)+Listes!$C$65)))))))</f>
        <v/>
      </c>
      <c r="L179" s="268" t="str">
        <f>IF(Forfaitaires!I178="","",Forfaitaires!I178)</f>
        <v/>
      </c>
      <c r="M179" s="268" t="str">
        <f>IF(Forfaitaires!J178="","",Forfaitaires!J178)</f>
        <v/>
      </c>
      <c r="N179" s="177" t="str">
        <f>IF(Forfaitaires!N178="","",Forfaitaires!N178)</f>
        <v/>
      </c>
      <c r="O179" s="267" t="str">
        <f t="shared" si="10"/>
        <v/>
      </c>
      <c r="P179" s="259" t="str">
        <f t="shared" si="11"/>
        <v/>
      </c>
      <c r="Q179" s="280" t="str">
        <f t="shared" si="12"/>
        <v/>
      </c>
      <c r="R179" s="264" t="str">
        <f t="shared" si="13"/>
        <v/>
      </c>
      <c r="S179" s="262" t="str">
        <f t="shared" si="14"/>
        <v/>
      </c>
      <c r="T179" s="119"/>
    </row>
    <row r="180" spans="1:20" ht="20.100000000000001" customHeight="1" x14ac:dyDescent="0.25">
      <c r="A180" s="162">
        <v>174</v>
      </c>
      <c r="B180" s="158" t="str">
        <f>IF(Forfaitaires!B179="","",Forfaitaires!B179)</f>
        <v/>
      </c>
      <c r="C180" s="158" t="str">
        <f>IF(Forfaitaires!C179="","",Forfaitaires!C179)</f>
        <v/>
      </c>
      <c r="D180" s="158" t="str">
        <f>IF(Forfaitaires!D179="","",Forfaitaires!D179)</f>
        <v/>
      </c>
      <c r="E180" s="158" t="str">
        <f>IF(Forfaitaires!E179="","",Forfaitaires!E179)</f>
        <v/>
      </c>
      <c r="F180" s="158" t="str">
        <f>IF(Forfaitaires!F179="","",Forfaitaires!F179)</f>
        <v/>
      </c>
      <c r="G180" s="158" t="str">
        <f>IF(Forfaitaires!G179="","",Forfaitaires!G179)</f>
        <v/>
      </c>
      <c r="H180" s="158" t="str">
        <f>IF(Forfaitaires!H179="","",Forfaitaires!H179)</f>
        <v/>
      </c>
      <c r="I180" s="158" t="str">
        <f>IF($G180="","",IF($C180=Listes!$B$32,IF('Instruction Forfaitaires'!$E180&lt;Listes!$B$53,('Instruction Forfaitaires'!$E180*(VLOOKUP('Instruction Forfaitaires'!$D180,Listes!$A$54:$E$60,2,FALSE))),IF('Instruction Forfaitaires'!$E180&gt;Listes!$E$53,('Instruction Forfaitaires'!$E180*(VLOOKUP('Instruction Forfaitaires'!$D180,Listes!$A$54:$E$60,5,FALSE))),('Instruction Forfaitaires'!$E180*(VLOOKUP('Instruction Forfaitaires'!$D180,Listes!$A$54:$E$60,3,FALSE))+(VLOOKUP('Instruction Forfaitaires'!$D180,Listes!$A$54:$E$60,4,FALSE)))))))</f>
        <v/>
      </c>
      <c r="J180" s="158" t="str">
        <f>IF($G180="","",IF($C180=Listes!$B$31,IF('Instruction Forfaitaires'!$E180&lt;Listes!$B$42,('Instruction Forfaitaires'!$E180*(VLOOKUP('Instruction Forfaitaires'!$D180,Listes!$A$43:$E$49,2,FALSE))),IF('Instruction Forfaitaires'!$E180&gt;Listes!$D$42,('Instruction Forfaitaires'!$E180*(VLOOKUP('Instruction Forfaitaires'!$D180,Listes!$A$43:$E$49,5,FALSE))),('Instruction Forfaitaires'!$E180*(VLOOKUP('Instruction Forfaitaires'!$D180,Listes!$A$43:$E$49,3,FALSE))+(VLOOKUP('Instruction Forfaitaires'!$D180,Listes!$A$43:$E$49,4,FALSE)))))))</f>
        <v/>
      </c>
      <c r="K180" s="238" t="str">
        <f>IF($G180="","",IF($C180=Listes!$B$34,Listes!$I$31,IF($C180=Listes!$B$35,(VLOOKUP('Instruction Forfaitaires'!$F180,Listes!$E$31:$F$36,2,FALSE)),IF($C180=Listes!$B$33,IF('Instruction Forfaitaires'!$E180&lt;Listes!$A$64,'Instruction Forfaitaires'!$E180*Listes!$A$65,IF('Instruction Forfaitaires'!$E180&gt;Listes!$D$64,'Instruction Forfaitaires'!$E180*Listes!$D$65,(('Instruction Forfaitaires'!$E180*Listes!$B$65)+Listes!$C$65)))))))</f>
        <v/>
      </c>
      <c r="L180" s="268" t="str">
        <f>IF(Forfaitaires!I179="","",Forfaitaires!I179)</f>
        <v/>
      </c>
      <c r="M180" s="268" t="str">
        <f>IF(Forfaitaires!J179="","",Forfaitaires!J179)</f>
        <v/>
      </c>
      <c r="N180" s="177" t="str">
        <f>IF(Forfaitaires!N179="","",Forfaitaires!N179)</f>
        <v/>
      </c>
      <c r="O180" s="267" t="str">
        <f t="shared" si="10"/>
        <v/>
      </c>
      <c r="P180" s="259" t="str">
        <f t="shared" si="11"/>
        <v/>
      </c>
      <c r="Q180" s="280" t="str">
        <f t="shared" si="12"/>
        <v/>
      </c>
      <c r="R180" s="264" t="str">
        <f t="shared" si="13"/>
        <v/>
      </c>
      <c r="S180" s="262" t="str">
        <f t="shared" si="14"/>
        <v/>
      </c>
      <c r="T180" s="119"/>
    </row>
    <row r="181" spans="1:20" ht="20.100000000000001" customHeight="1" x14ac:dyDescent="0.25">
      <c r="A181" s="162">
        <v>175</v>
      </c>
      <c r="B181" s="158" t="str">
        <f>IF(Forfaitaires!B180="","",Forfaitaires!B180)</f>
        <v/>
      </c>
      <c r="C181" s="158" t="str">
        <f>IF(Forfaitaires!C180="","",Forfaitaires!C180)</f>
        <v/>
      </c>
      <c r="D181" s="158" t="str">
        <f>IF(Forfaitaires!D180="","",Forfaitaires!D180)</f>
        <v/>
      </c>
      <c r="E181" s="158" t="str">
        <f>IF(Forfaitaires!E180="","",Forfaitaires!E180)</f>
        <v/>
      </c>
      <c r="F181" s="158" t="str">
        <f>IF(Forfaitaires!F180="","",Forfaitaires!F180)</f>
        <v/>
      </c>
      <c r="G181" s="158" t="str">
        <f>IF(Forfaitaires!G180="","",Forfaitaires!G180)</f>
        <v/>
      </c>
      <c r="H181" s="158" t="str">
        <f>IF(Forfaitaires!H180="","",Forfaitaires!H180)</f>
        <v/>
      </c>
      <c r="I181" s="158" t="str">
        <f>IF($G181="","",IF($C181=Listes!$B$32,IF('Instruction Forfaitaires'!$E181&lt;Listes!$B$53,('Instruction Forfaitaires'!$E181*(VLOOKUP('Instruction Forfaitaires'!$D181,Listes!$A$54:$E$60,2,FALSE))),IF('Instruction Forfaitaires'!$E181&gt;Listes!$E$53,('Instruction Forfaitaires'!$E181*(VLOOKUP('Instruction Forfaitaires'!$D181,Listes!$A$54:$E$60,5,FALSE))),('Instruction Forfaitaires'!$E181*(VLOOKUP('Instruction Forfaitaires'!$D181,Listes!$A$54:$E$60,3,FALSE))+(VLOOKUP('Instruction Forfaitaires'!$D181,Listes!$A$54:$E$60,4,FALSE)))))))</f>
        <v/>
      </c>
      <c r="J181" s="158" t="str">
        <f>IF($G181="","",IF($C181=Listes!$B$31,IF('Instruction Forfaitaires'!$E181&lt;Listes!$B$42,('Instruction Forfaitaires'!$E181*(VLOOKUP('Instruction Forfaitaires'!$D181,Listes!$A$43:$E$49,2,FALSE))),IF('Instruction Forfaitaires'!$E181&gt;Listes!$D$42,('Instruction Forfaitaires'!$E181*(VLOOKUP('Instruction Forfaitaires'!$D181,Listes!$A$43:$E$49,5,FALSE))),('Instruction Forfaitaires'!$E181*(VLOOKUP('Instruction Forfaitaires'!$D181,Listes!$A$43:$E$49,3,FALSE))+(VLOOKUP('Instruction Forfaitaires'!$D181,Listes!$A$43:$E$49,4,FALSE)))))))</f>
        <v/>
      </c>
      <c r="K181" s="238" t="str">
        <f>IF($G181="","",IF($C181=Listes!$B$34,Listes!$I$31,IF($C181=Listes!$B$35,(VLOOKUP('Instruction Forfaitaires'!$F181,Listes!$E$31:$F$36,2,FALSE)),IF($C181=Listes!$B$33,IF('Instruction Forfaitaires'!$E181&lt;Listes!$A$64,'Instruction Forfaitaires'!$E181*Listes!$A$65,IF('Instruction Forfaitaires'!$E181&gt;Listes!$D$64,'Instruction Forfaitaires'!$E181*Listes!$D$65,(('Instruction Forfaitaires'!$E181*Listes!$B$65)+Listes!$C$65)))))))</f>
        <v/>
      </c>
      <c r="L181" s="268" t="str">
        <f>IF(Forfaitaires!I180="","",Forfaitaires!I180)</f>
        <v/>
      </c>
      <c r="M181" s="268" t="str">
        <f>IF(Forfaitaires!J180="","",Forfaitaires!J180)</f>
        <v/>
      </c>
      <c r="N181" s="177" t="str">
        <f>IF(Forfaitaires!N180="","",Forfaitaires!N180)</f>
        <v/>
      </c>
      <c r="O181" s="267" t="str">
        <f t="shared" si="10"/>
        <v/>
      </c>
      <c r="P181" s="259" t="str">
        <f t="shared" si="11"/>
        <v/>
      </c>
      <c r="Q181" s="280" t="str">
        <f t="shared" si="12"/>
        <v/>
      </c>
      <c r="R181" s="264" t="str">
        <f t="shared" si="13"/>
        <v/>
      </c>
      <c r="S181" s="262" t="str">
        <f t="shared" si="14"/>
        <v/>
      </c>
      <c r="T181" s="119"/>
    </row>
    <row r="182" spans="1:20" ht="20.100000000000001" customHeight="1" x14ac:dyDescent="0.25">
      <c r="A182" s="162">
        <v>176</v>
      </c>
      <c r="B182" s="158" t="str">
        <f>IF(Forfaitaires!B181="","",Forfaitaires!B181)</f>
        <v/>
      </c>
      <c r="C182" s="158" t="str">
        <f>IF(Forfaitaires!C181="","",Forfaitaires!C181)</f>
        <v/>
      </c>
      <c r="D182" s="158" t="str">
        <f>IF(Forfaitaires!D181="","",Forfaitaires!D181)</f>
        <v/>
      </c>
      <c r="E182" s="158" t="str">
        <f>IF(Forfaitaires!E181="","",Forfaitaires!E181)</f>
        <v/>
      </c>
      <c r="F182" s="158" t="str">
        <f>IF(Forfaitaires!F181="","",Forfaitaires!F181)</f>
        <v/>
      </c>
      <c r="G182" s="158" t="str">
        <f>IF(Forfaitaires!G181="","",Forfaitaires!G181)</f>
        <v/>
      </c>
      <c r="H182" s="158" t="str">
        <f>IF(Forfaitaires!H181="","",Forfaitaires!H181)</f>
        <v/>
      </c>
      <c r="I182" s="158" t="str">
        <f>IF($G182="","",IF($C182=Listes!$B$32,IF('Instruction Forfaitaires'!$E182&lt;Listes!$B$53,('Instruction Forfaitaires'!$E182*(VLOOKUP('Instruction Forfaitaires'!$D182,Listes!$A$54:$E$60,2,FALSE))),IF('Instruction Forfaitaires'!$E182&gt;Listes!$E$53,('Instruction Forfaitaires'!$E182*(VLOOKUP('Instruction Forfaitaires'!$D182,Listes!$A$54:$E$60,5,FALSE))),('Instruction Forfaitaires'!$E182*(VLOOKUP('Instruction Forfaitaires'!$D182,Listes!$A$54:$E$60,3,FALSE))+(VLOOKUP('Instruction Forfaitaires'!$D182,Listes!$A$54:$E$60,4,FALSE)))))))</f>
        <v/>
      </c>
      <c r="J182" s="158" t="str">
        <f>IF($G182="","",IF($C182=Listes!$B$31,IF('Instruction Forfaitaires'!$E182&lt;Listes!$B$42,('Instruction Forfaitaires'!$E182*(VLOOKUP('Instruction Forfaitaires'!$D182,Listes!$A$43:$E$49,2,FALSE))),IF('Instruction Forfaitaires'!$E182&gt;Listes!$D$42,('Instruction Forfaitaires'!$E182*(VLOOKUP('Instruction Forfaitaires'!$D182,Listes!$A$43:$E$49,5,FALSE))),('Instruction Forfaitaires'!$E182*(VLOOKUP('Instruction Forfaitaires'!$D182,Listes!$A$43:$E$49,3,FALSE))+(VLOOKUP('Instruction Forfaitaires'!$D182,Listes!$A$43:$E$49,4,FALSE)))))))</f>
        <v/>
      </c>
      <c r="K182" s="238" t="str">
        <f>IF($G182="","",IF($C182=Listes!$B$34,Listes!$I$31,IF($C182=Listes!$B$35,(VLOOKUP('Instruction Forfaitaires'!$F182,Listes!$E$31:$F$36,2,FALSE)),IF($C182=Listes!$B$33,IF('Instruction Forfaitaires'!$E182&lt;Listes!$A$64,'Instruction Forfaitaires'!$E182*Listes!$A$65,IF('Instruction Forfaitaires'!$E182&gt;Listes!$D$64,'Instruction Forfaitaires'!$E182*Listes!$D$65,(('Instruction Forfaitaires'!$E182*Listes!$B$65)+Listes!$C$65)))))))</f>
        <v/>
      </c>
      <c r="L182" s="268" t="str">
        <f>IF(Forfaitaires!I181="","",Forfaitaires!I181)</f>
        <v/>
      </c>
      <c r="M182" s="268" t="str">
        <f>IF(Forfaitaires!J181="","",Forfaitaires!J181)</f>
        <v/>
      </c>
      <c r="N182" s="177" t="str">
        <f>IF(Forfaitaires!N181="","",Forfaitaires!N181)</f>
        <v/>
      </c>
      <c r="O182" s="267" t="str">
        <f t="shared" si="10"/>
        <v/>
      </c>
      <c r="P182" s="259" t="str">
        <f t="shared" si="11"/>
        <v/>
      </c>
      <c r="Q182" s="280" t="str">
        <f t="shared" si="12"/>
        <v/>
      </c>
      <c r="R182" s="264" t="str">
        <f t="shared" si="13"/>
        <v/>
      </c>
      <c r="S182" s="262" t="str">
        <f t="shared" si="14"/>
        <v/>
      </c>
      <c r="T182" s="119"/>
    </row>
    <row r="183" spans="1:20" ht="20.100000000000001" customHeight="1" x14ac:dyDescent="0.25">
      <c r="A183" s="162">
        <v>177</v>
      </c>
      <c r="B183" s="158" t="str">
        <f>IF(Forfaitaires!B182="","",Forfaitaires!B182)</f>
        <v/>
      </c>
      <c r="C183" s="158" t="str">
        <f>IF(Forfaitaires!C182="","",Forfaitaires!C182)</f>
        <v/>
      </c>
      <c r="D183" s="158" t="str">
        <f>IF(Forfaitaires!D182="","",Forfaitaires!D182)</f>
        <v/>
      </c>
      <c r="E183" s="158" t="str">
        <f>IF(Forfaitaires!E182="","",Forfaitaires!E182)</f>
        <v/>
      </c>
      <c r="F183" s="158" t="str">
        <f>IF(Forfaitaires!F182="","",Forfaitaires!F182)</f>
        <v/>
      </c>
      <c r="G183" s="158" t="str">
        <f>IF(Forfaitaires!G182="","",Forfaitaires!G182)</f>
        <v/>
      </c>
      <c r="H183" s="158" t="str">
        <f>IF(Forfaitaires!H182="","",Forfaitaires!H182)</f>
        <v/>
      </c>
      <c r="I183" s="158" t="str">
        <f>IF($G183="","",IF($C183=Listes!$B$32,IF('Instruction Forfaitaires'!$E183&lt;Listes!$B$53,('Instruction Forfaitaires'!$E183*(VLOOKUP('Instruction Forfaitaires'!$D183,Listes!$A$54:$E$60,2,FALSE))),IF('Instruction Forfaitaires'!$E183&gt;Listes!$E$53,('Instruction Forfaitaires'!$E183*(VLOOKUP('Instruction Forfaitaires'!$D183,Listes!$A$54:$E$60,5,FALSE))),('Instruction Forfaitaires'!$E183*(VLOOKUP('Instruction Forfaitaires'!$D183,Listes!$A$54:$E$60,3,FALSE))+(VLOOKUP('Instruction Forfaitaires'!$D183,Listes!$A$54:$E$60,4,FALSE)))))))</f>
        <v/>
      </c>
      <c r="J183" s="158" t="str">
        <f>IF($G183="","",IF($C183=Listes!$B$31,IF('Instruction Forfaitaires'!$E183&lt;Listes!$B$42,('Instruction Forfaitaires'!$E183*(VLOOKUP('Instruction Forfaitaires'!$D183,Listes!$A$43:$E$49,2,FALSE))),IF('Instruction Forfaitaires'!$E183&gt;Listes!$D$42,('Instruction Forfaitaires'!$E183*(VLOOKUP('Instruction Forfaitaires'!$D183,Listes!$A$43:$E$49,5,FALSE))),('Instruction Forfaitaires'!$E183*(VLOOKUP('Instruction Forfaitaires'!$D183,Listes!$A$43:$E$49,3,FALSE))+(VLOOKUP('Instruction Forfaitaires'!$D183,Listes!$A$43:$E$49,4,FALSE)))))))</f>
        <v/>
      </c>
      <c r="K183" s="238" t="str">
        <f>IF($G183="","",IF($C183=Listes!$B$34,Listes!$I$31,IF($C183=Listes!$B$35,(VLOOKUP('Instruction Forfaitaires'!$F183,Listes!$E$31:$F$36,2,FALSE)),IF($C183=Listes!$B$33,IF('Instruction Forfaitaires'!$E183&lt;Listes!$A$64,'Instruction Forfaitaires'!$E183*Listes!$A$65,IF('Instruction Forfaitaires'!$E183&gt;Listes!$D$64,'Instruction Forfaitaires'!$E183*Listes!$D$65,(('Instruction Forfaitaires'!$E183*Listes!$B$65)+Listes!$C$65)))))))</f>
        <v/>
      </c>
      <c r="L183" s="268" t="str">
        <f>IF(Forfaitaires!I182="","",Forfaitaires!I182)</f>
        <v/>
      </c>
      <c r="M183" s="268" t="str">
        <f>IF(Forfaitaires!J182="","",Forfaitaires!J182)</f>
        <v/>
      </c>
      <c r="N183" s="177" t="str">
        <f>IF(Forfaitaires!N182="","",Forfaitaires!N182)</f>
        <v/>
      </c>
      <c r="O183" s="267" t="str">
        <f t="shared" si="10"/>
        <v/>
      </c>
      <c r="P183" s="259" t="str">
        <f t="shared" si="11"/>
        <v/>
      </c>
      <c r="Q183" s="280" t="str">
        <f t="shared" si="12"/>
        <v/>
      </c>
      <c r="R183" s="264" t="str">
        <f t="shared" si="13"/>
        <v/>
      </c>
      <c r="S183" s="262" t="str">
        <f t="shared" si="14"/>
        <v/>
      </c>
      <c r="T183" s="119"/>
    </row>
    <row r="184" spans="1:20" ht="20.100000000000001" customHeight="1" x14ac:dyDescent="0.25">
      <c r="A184" s="162">
        <v>178</v>
      </c>
      <c r="B184" s="158" t="str">
        <f>IF(Forfaitaires!B183="","",Forfaitaires!B183)</f>
        <v/>
      </c>
      <c r="C184" s="158" t="str">
        <f>IF(Forfaitaires!C183="","",Forfaitaires!C183)</f>
        <v/>
      </c>
      <c r="D184" s="158" t="str">
        <f>IF(Forfaitaires!D183="","",Forfaitaires!D183)</f>
        <v/>
      </c>
      <c r="E184" s="158" t="str">
        <f>IF(Forfaitaires!E183="","",Forfaitaires!E183)</f>
        <v/>
      </c>
      <c r="F184" s="158" t="str">
        <f>IF(Forfaitaires!F183="","",Forfaitaires!F183)</f>
        <v/>
      </c>
      <c r="G184" s="158" t="str">
        <f>IF(Forfaitaires!G183="","",Forfaitaires!G183)</f>
        <v/>
      </c>
      <c r="H184" s="158" t="str">
        <f>IF(Forfaitaires!H183="","",Forfaitaires!H183)</f>
        <v/>
      </c>
      <c r="I184" s="158" t="str">
        <f>IF($G184="","",IF($C184=Listes!$B$32,IF('Instruction Forfaitaires'!$E184&lt;Listes!$B$53,('Instruction Forfaitaires'!$E184*(VLOOKUP('Instruction Forfaitaires'!$D184,Listes!$A$54:$E$60,2,FALSE))),IF('Instruction Forfaitaires'!$E184&gt;Listes!$E$53,('Instruction Forfaitaires'!$E184*(VLOOKUP('Instruction Forfaitaires'!$D184,Listes!$A$54:$E$60,5,FALSE))),('Instruction Forfaitaires'!$E184*(VLOOKUP('Instruction Forfaitaires'!$D184,Listes!$A$54:$E$60,3,FALSE))+(VLOOKUP('Instruction Forfaitaires'!$D184,Listes!$A$54:$E$60,4,FALSE)))))))</f>
        <v/>
      </c>
      <c r="J184" s="158" t="str">
        <f>IF($G184="","",IF($C184=Listes!$B$31,IF('Instruction Forfaitaires'!$E184&lt;Listes!$B$42,('Instruction Forfaitaires'!$E184*(VLOOKUP('Instruction Forfaitaires'!$D184,Listes!$A$43:$E$49,2,FALSE))),IF('Instruction Forfaitaires'!$E184&gt;Listes!$D$42,('Instruction Forfaitaires'!$E184*(VLOOKUP('Instruction Forfaitaires'!$D184,Listes!$A$43:$E$49,5,FALSE))),('Instruction Forfaitaires'!$E184*(VLOOKUP('Instruction Forfaitaires'!$D184,Listes!$A$43:$E$49,3,FALSE))+(VLOOKUP('Instruction Forfaitaires'!$D184,Listes!$A$43:$E$49,4,FALSE)))))))</f>
        <v/>
      </c>
      <c r="K184" s="238" t="str">
        <f>IF($G184="","",IF($C184=Listes!$B$34,Listes!$I$31,IF($C184=Listes!$B$35,(VLOOKUP('Instruction Forfaitaires'!$F184,Listes!$E$31:$F$36,2,FALSE)),IF($C184=Listes!$B$33,IF('Instruction Forfaitaires'!$E184&lt;Listes!$A$64,'Instruction Forfaitaires'!$E184*Listes!$A$65,IF('Instruction Forfaitaires'!$E184&gt;Listes!$D$64,'Instruction Forfaitaires'!$E184*Listes!$D$65,(('Instruction Forfaitaires'!$E184*Listes!$B$65)+Listes!$C$65)))))))</f>
        <v/>
      </c>
      <c r="L184" s="268" t="str">
        <f>IF(Forfaitaires!I183="","",Forfaitaires!I183)</f>
        <v/>
      </c>
      <c r="M184" s="268" t="str">
        <f>IF(Forfaitaires!J183="","",Forfaitaires!J183)</f>
        <v/>
      </c>
      <c r="N184" s="177" t="str">
        <f>IF(Forfaitaires!N183="","",Forfaitaires!N183)</f>
        <v/>
      </c>
      <c r="O184" s="267" t="str">
        <f t="shared" si="10"/>
        <v/>
      </c>
      <c r="P184" s="259" t="str">
        <f t="shared" si="11"/>
        <v/>
      </c>
      <c r="Q184" s="280" t="str">
        <f t="shared" si="12"/>
        <v/>
      </c>
      <c r="R184" s="264" t="str">
        <f t="shared" si="13"/>
        <v/>
      </c>
      <c r="S184" s="262" t="str">
        <f t="shared" si="14"/>
        <v/>
      </c>
      <c r="T184" s="119"/>
    </row>
    <row r="185" spans="1:20" ht="20.100000000000001" customHeight="1" x14ac:dyDescent="0.25">
      <c r="A185" s="162">
        <v>179</v>
      </c>
      <c r="B185" s="158" t="str">
        <f>IF(Forfaitaires!B184="","",Forfaitaires!B184)</f>
        <v/>
      </c>
      <c r="C185" s="158" t="str">
        <f>IF(Forfaitaires!C184="","",Forfaitaires!C184)</f>
        <v/>
      </c>
      <c r="D185" s="158" t="str">
        <f>IF(Forfaitaires!D184="","",Forfaitaires!D184)</f>
        <v/>
      </c>
      <c r="E185" s="158" t="str">
        <f>IF(Forfaitaires!E184="","",Forfaitaires!E184)</f>
        <v/>
      </c>
      <c r="F185" s="158" t="str">
        <f>IF(Forfaitaires!F184="","",Forfaitaires!F184)</f>
        <v/>
      </c>
      <c r="G185" s="158" t="str">
        <f>IF(Forfaitaires!G184="","",Forfaitaires!G184)</f>
        <v/>
      </c>
      <c r="H185" s="158" t="str">
        <f>IF(Forfaitaires!H184="","",Forfaitaires!H184)</f>
        <v/>
      </c>
      <c r="I185" s="158" t="str">
        <f>IF($G185="","",IF($C185=Listes!$B$32,IF('Instruction Forfaitaires'!$E185&lt;Listes!$B$53,('Instruction Forfaitaires'!$E185*(VLOOKUP('Instruction Forfaitaires'!$D185,Listes!$A$54:$E$60,2,FALSE))),IF('Instruction Forfaitaires'!$E185&gt;Listes!$E$53,('Instruction Forfaitaires'!$E185*(VLOOKUP('Instruction Forfaitaires'!$D185,Listes!$A$54:$E$60,5,FALSE))),('Instruction Forfaitaires'!$E185*(VLOOKUP('Instruction Forfaitaires'!$D185,Listes!$A$54:$E$60,3,FALSE))+(VLOOKUP('Instruction Forfaitaires'!$D185,Listes!$A$54:$E$60,4,FALSE)))))))</f>
        <v/>
      </c>
      <c r="J185" s="158" t="str">
        <f>IF($G185="","",IF($C185=Listes!$B$31,IF('Instruction Forfaitaires'!$E185&lt;Listes!$B$42,('Instruction Forfaitaires'!$E185*(VLOOKUP('Instruction Forfaitaires'!$D185,Listes!$A$43:$E$49,2,FALSE))),IF('Instruction Forfaitaires'!$E185&gt;Listes!$D$42,('Instruction Forfaitaires'!$E185*(VLOOKUP('Instruction Forfaitaires'!$D185,Listes!$A$43:$E$49,5,FALSE))),('Instruction Forfaitaires'!$E185*(VLOOKUP('Instruction Forfaitaires'!$D185,Listes!$A$43:$E$49,3,FALSE))+(VLOOKUP('Instruction Forfaitaires'!$D185,Listes!$A$43:$E$49,4,FALSE)))))))</f>
        <v/>
      </c>
      <c r="K185" s="238" t="str">
        <f>IF($G185="","",IF($C185=Listes!$B$34,Listes!$I$31,IF($C185=Listes!$B$35,(VLOOKUP('Instruction Forfaitaires'!$F185,Listes!$E$31:$F$36,2,FALSE)),IF($C185=Listes!$B$33,IF('Instruction Forfaitaires'!$E185&lt;Listes!$A$64,'Instruction Forfaitaires'!$E185*Listes!$A$65,IF('Instruction Forfaitaires'!$E185&gt;Listes!$D$64,'Instruction Forfaitaires'!$E185*Listes!$D$65,(('Instruction Forfaitaires'!$E185*Listes!$B$65)+Listes!$C$65)))))))</f>
        <v/>
      </c>
      <c r="L185" s="268" t="str">
        <f>IF(Forfaitaires!I184="","",Forfaitaires!I184)</f>
        <v/>
      </c>
      <c r="M185" s="268" t="str">
        <f>IF(Forfaitaires!J184="","",Forfaitaires!J184)</f>
        <v/>
      </c>
      <c r="N185" s="177" t="str">
        <f>IF(Forfaitaires!N184="","",Forfaitaires!N184)</f>
        <v/>
      </c>
      <c r="O185" s="267" t="str">
        <f t="shared" si="10"/>
        <v/>
      </c>
      <c r="P185" s="259" t="str">
        <f t="shared" si="11"/>
        <v/>
      </c>
      <c r="Q185" s="280" t="str">
        <f t="shared" si="12"/>
        <v/>
      </c>
      <c r="R185" s="264" t="str">
        <f t="shared" si="13"/>
        <v/>
      </c>
      <c r="S185" s="262" t="str">
        <f t="shared" si="14"/>
        <v/>
      </c>
      <c r="T185" s="119"/>
    </row>
    <row r="186" spans="1:20" ht="20.100000000000001" customHeight="1" x14ac:dyDescent="0.25">
      <c r="A186" s="162">
        <v>180</v>
      </c>
      <c r="B186" s="158" t="str">
        <f>IF(Forfaitaires!B185="","",Forfaitaires!B185)</f>
        <v/>
      </c>
      <c r="C186" s="158" t="str">
        <f>IF(Forfaitaires!C185="","",Forfaitaires!C185)</f>
        <v/>
      </c>
      <c r="D186" s="158" t="str">
        <f>IF(Forfaitaires!D185="","",Forfaitaires!D185)</f>
        <v/>
      </c>
      <c r="E186" s="158" t="str">
        <f>IF(Forfaitaires!E185="","",Forfaitaires!E185)</f>
        <v/>
      </c>
      <c r="F186" s="158" t="str">
        <f>IF(Forfaitaires!F185="","",Forfaitaires!F185)</f>
        <v/>
      </c>
      <c r="G186" s="158" t="str">
        <f>IF(Forfaitaires!G185="","",Forfaitaires!G185)</f>
        <v/>
      </c>
      <c r="H186" s="158" t="str">
        <f>IF(Forfaitaires!H185="","",Forfaitaires!H185)</f>
        <v/>
      </c>
      <c r="I186" s="158" t="str">
        <f>IF($G186="","",IF($C186=Listes!$B$32,IF('Instruction Forfaitaires'!$E186&lt;Listes!$B$53,('Instruction Forfaitaires'!$E186*(VLOOKUP('Instruction Forfaitaires'!$D186,Listes!$A$54:$E$60,2,FALSE))),IF('Instruction Forfaitaires'!$E186&gt;Listes!$E$53,('Instruction Forfaitaires'!$E186*(VLOOKUP('Instruction Forfaitaires'!$D186,Listes!$A$54:$E$60,5,FALSE))),('Instruction Forfaitaires'!$E186*(VLOOKUP('Instruction Forfaitaires'!$D186,Listes!$A$54:$E$60,3,FALSE))+(VLOOKUP('Instruction Forfaitaires'!$D186,Listes!$A$54:$E$60,4,FALSE)))))))</f>
        <v/>
      </c>
      <c r="J186" s="158" t="str">
        <f>IF($G186="","",IF($C186=Listes!$B$31,IF('Instruction Forfaitaires'!$E186&lt;Listes!$B$42,('Instruction Forfaitaires'!$E186*(VLOOKUP('Instruction Forfaitaires'!$D186,Listes!$A$43:$E$49,2,FALSE))),IF('Instruction Forfaitaires'!$E186&gt;Listes!$D$42,('Instruction Forfaitaires'!$E186*(VLOOKUP('Instruction Forfaitaires'!$D186,Listes!$A$43:$E$49,5,FALSE))),('Instruction Forfaitaires'!$E186*(VLOOKUP('Instruction Forfaitaires'!$D186,Listes!$A$43:$E$49,3,FALSE))+(VLOOKUP('Instruction Forfaitaires'!$D186,Listes!$A$43:$E$49,4,FALSE)))))))</f>
        <v/>
      </c>
      <c r="K186" s="238" t="str">
        <f>IF($G186="","",IF($C186=Listes!$B$34,Listes!$I$31,IF($C186=Listes!$B$35,(VLOOKUP('Instruction Forfaitaires'!$F186,Listes!$E$31:$F$36,2,FALSE)),IF($C186=Listes!$B$33,IF('Instruction Forfaitaires'!$E186&lt;Listes!$A$64,'Instruction Forfaitaires'!$E186*Listes!$A$65,IF('Instruction Forfaitaires'!$E186&gt;Listes!$D$64,'Instruction Forfaitaires'!$E186*Listes!$D$65,(('Instruction Forfaitaires'!$E186*Listes!$B$65)+Listes!$C$65)))))))</f>
        <v/>
      </c>
      <c r="L186" s="268" t="str">
        <f>IF(Forfaitaires!I185="","",Forfaitaires!I185)</f>
        <v/>
      </c>
      <c r="M186" s="268" t="str">
        <f>IF(Forfaitaires!J185="","",Forfaitaires!J185)</f>
        <v/>
      </c>
      <c r="N186" s="177" t="str">
        <f>IF(Forfaitaires!N185="","",Forfaitaires!N185)</f>
        <v/>
      </c>
      <c r="O186" s="267" t="str">
        <f t="shared" si="10"/>
        <v/>
      </c>
      <c r="P186" s="259" t="str">
        <f t="shared" si="11"/>
        <v/>
      </c>
      <c r="Q186" s="280" t="str">
        <f t="shared" si="12"/>
        <v/>
      </c>
      <c r="R186" s="264" t="str">
        <f t="shared" si="13"/>
        <v/>
      </c>
      <c r="S186" s="262" t="str">
        <f t="shared" si="14"/>
        <v/>
      </c>
      <c r="T186" s="119"/>
    </row>
    <row r="187" spans="1:20" ht="20.100000000000001" customHeight="1" x14ac:dyDescent="0.25">
      <c r="A187" s="162">
        <v>181</v>
      </c>
      <c r="B187" s="158" t="str">
        <f>IF(Forfaitaires!B186="","",Forfaitaires!B186)</f>
        <v/>
      </c>
      <c r="C187" s="158" t="str">
        <f>IF(Forfaitaires!C186="","",Forfaitaires!C186)</f>
        <v/>
      </c>
      <c r="D187" s="158" t="str">
        <f>IF(Forfaitaires!D186="","",Forfaitaires!D186)</f>
        <v/>
      </c>
      <c r="E187" s="158" t="str">
        <f>IF(Forfaitaires!E186="","",Forfaitaires!E186)</f>
        <v/>
      </c>
      <c r="F187" s="158" t="str">
        <f>IF(Forfaitaires!F186="","",Forfaitaires!F186)</f>
        <v/>
      </c>
      <c r="G187" s="158" t="str">
        <f>IF(Forfaitaires!G186="","",Forfaitaires!G186)</f>
        <v/>
      </c>
      <c r="H187" s="158" t="str">
        <f>IF(Forfaitaires!H186="","",Forfaitaires!H186)</f>
        <v/>
      </c>
      <c r="I187" s="158" t="str">
        <f>IF($G187="","",IF($C187=Listes!$B$32,IF('Instruction Forfaitaires'!$E187&lt;Listes!$B$53,('Instruction Forfaitaires'!$E187*(VLOOKUP('Instruction Forfaitaires'!$D187,Listes!$A$54:$E$60,2,FALSE))),IF('Instruction Forfaitaires'!$E187&gt;Listes!$E$53,('Instruction Forfaitaires'!$E187*(VLOOKUP('Instruction Forfaitaires'!$D187,Listes!$A$54:$E$60,5,FALSE))),('Instruction Forfaitaires'!$E187*(VLOOKUP('Instruction Forfaitaires'!$D187,Listes!$A$54:$E$60,3,FALSE))+(VLOOKUP('Instruction Forfaitaires'!$D187,Listes!$A$54:$E$60,4,FALSE)))))))</f>
        <v/>
      </c>
      <c r="J187" s="158" t="str">
        <f>IF($G187="","",IF($C187=Listes!$B$31,IF('Instruction Forfaitaires'!$E187&lt;Listes!$B$42,('Instruction Forfaitaires'!$E187*(VLOOKUP('Instruction Forfaitaires'!$D187,Listes!$A$43:$E$49,2,FALSE))),IF('Instruction Forfaitaires'!$E187&gt;Listes!$D$42,('Instruction Forfaitaires'!$E187*(VLOOKUP('Instruction Forfaitaires'!$D187,Listes!$A$43:$E$49,5,FALSE))),('Instruction Forfaitaires'!$E187*(VLOOKUP('Instruction Forfaitaires'!$D187,Listes!$A$43:$E$49,3,FALSE))+(VLOOKUP('Instruction Forfaitaires'!$D187,Listes!$A$43:$E$49,4,FALSE)))))))</f>
        <v/>
      </c>
      <c r="K187" s="238" t="str">
        <f>IF($G187="","",IF($C187=Listes!$B$34,Listes!$I$31,IF($C187=Listes!$B$35,(VLOOKUP('Instruction Forfaitaires'!$F187,Listes!$E$31:$F$36,2,FALSE)),IF($C187=Listes!$B$33,IF('Instruction Forfaitaires'!$E187&lt;Listes!$A$64,'Instruction Forfaitaires'!$E187*Listes!$A$65,IF('Instruction Forfaitaires'!$E187&gt;Listes!$D$64,'Instruction Forfaitaires'!$E187*Listes!$D$65,(('Instruction Forfaitaires'!$E187*Listes!$B$65)+Listes!$C$65)))))))</f>
        <v/>
      </c>
      <c r="L187" s="268" t="str">
        <f>IF(Forfaitaires!I186="","",Forfaitaires!I186)</f>
        <v/>
      </c>
      <c r="M187" s="268" t="str">
        <f>IF(Forfaitaires!J186="","",Forfaitaires!J186)</f>
        <v/>
      </c>
      <c r="N187" s="177" t="str">
        <f>IF(Forfaitaires!N186="","",Forfaitaires!N186)</f>
        <v/>
      </c>
      <c r="O187" s="267" t="str">
        <f t="shared" si="10"/>
        <v/>
      </c>
      <c r="P187" s="259" t="str">
        <f t="shared" si="11"/>
        <v/>
      </c>
      <c r="Q187" s="280" t="str">
        <f t="shared" si="12"/>
        <v/>
      </c>
      <c r="R187" s="264" t="str">
        <f t="shared" si="13"/>
        <v/>
      </c>
      <c r="S187" s="262" t="str">
        <f t="shared" si="14"/>
        <v/>
      </c>
      <c r="T187" s="119"/>
    </row>
    <row r="188" spans="1:20" ht="20.100000000000001" customHeight="1" x14ac:dyDescent="0.25">
      <c r="A188" s="162">
        <v>182</v>
      </c>
      <c r="B188" s="158" t="str">
        <f>IF(Forfaitaires!B187="","",Forfaitaires!B187)</f>
        <v/>
      </c>
      <c r="C188" s="158" t="str">
        <f>IF(Forfaitaires!C187="","",Forfaitaires!C187)</f>
        <v/>
      </c>
      <c r="D188" s="158" t="str">
        <f>IF(Forfaitaires!D187="","",Forfaitaires!D187)</f>
        <v/>
      </c>
      <c r="E188" s="158" t="str">
        <f>IF(Forfaitaires!E187="","",Forfaitaires!E187)</f>
        <v/>
      </c>
      <c r="F188" s="158" t="str">
        <f>IF(Forfaitaires!F187="","",Forfaitaires!F187)</f>
        <v/>
      </c>
      <c r="G188" s="158" t="str">
        <f>IF(Forfaitaires!G187="","",Forfaitaires!G187)</f>
        <v/>
      </c>
      <c r="H188" s="158" t="str">
        <f>IF(Forfaitaires!H187="","",Forfaitaires!H187)</f>
        <v/>
      </c>
      <c r="I188" s="158" t="str">
        <f>IF($G188="","",IF($C188=Listes!$B$32,IF('Instruction Forfaitaires'!$E188&lt;Listes!$B$53,('Instruction Forfaitaires'!$E188*(VLOOKUP('Instruction Forfaitaires'!$D188,Listes!$A$54:$E$60,2,FALSE))),IF('Instruction Forfaitaires'!$E188&gt;Listes!$E$53,('Instruction Forfaitaires'!$E188*(VLOOKUP('Instruction Forfaitaires'!$D188,Listes!$A$54:$E$60,5,FALSE))),('Instruction Forfaitaires'!$E188*(VLOOKUP('Instruction Forfaitaires'!$D188,Listes!$A$54:$E$60,3,FALSE))+(VLOOKUP('Instruction Forfaitaires'!$D188,Listes!$A$54:$E$60,4,FALSE)))))))</f>
        <v/>
      </c>
      <c r="J188" s="158" t="str">
        <f>IF($G188="","",IF($C188=Listes!$B$31,IF('Instruction Forfaitaires'!$E188&lt;Listes!$B$42,('Instruction Forfaitaires'!$E188*(VLOOKUP('Instruction Forfaitaires'!$D188,Listes!$A$43:$E$49,2,FALSE))),IF('Instruction Forfaitaires'!$E188&gt;Listes!$D$42,('Instruction Forfaitaires'!$E188*(VLOOKUP('Instruction Forfaitaires'!$D188,Listes!$A$43:$E$49,5,FALSE))),('Instruction Forfaitaires'!$E188*(VLOOKUP('Instruction Forfaitaires'!$D188,Listes!$A$43:$E$49,3,FALSE))+(VLOOKUP('Instruction Forfaitaires'!$D188,Listes!$A$43:$E$49,4,FALSE)))))))</f>
        <v/>
      </c>
      <c r="K188" s="238" t="str">
        <f>IF($G188="","",IF($C188=Listes!$B$34,Listes!$I$31,IF($C188=Listes!$B$35,(VLOOKUP('Instruction Forfaitaires'!$F188,Listes!$E$31:$F$36,2,FALSE)),IF($C188=Listes!$B$33,IF('Instruction Forfaitaires'!$E188&lt;Listes!$A$64,'Instruction Forfaitaires'!$E188*Listes!$A$65,IF('Instruction Forfaitaires'!$E188&gt;Listes!$D$64,'Instruction Forfaitaires'!$E188*Listes!$D$65,(('Instruction Forfaitaires'!$E188*Listes!$B$65)+Listes!$C$65)))))))</f>
        <v/>
      </c>
      <c r="L188" s="268" t="str">
        <f>IF(Forfaitaires!I187="","",Forfaitaires!I187)</f>
        <v/>
      </c>
      <c r="M188" s="268" t="str">
        <f>IF(Forfaitaires!J187="","",Forfaitaires!J187)</f>
        <v/>
      </c>
      <c r="N188" s="177" t="str">
        <f>IF(Forfaitaires!N187="","",Forfaitaires!N187)</f>
        <v/>
      </c>
      <c r="O188" s="267" t="str">
        <f t="shared" si="10"/>
        <v/>
      </c>
      <c r="P188" s="259" t="str">
        <f t="shared" si="11"/>
        <v/>
      </c>
      <c r="Q188" s="280" t="str">
        <f t="shared" si="12"/>
        <v/>
      </c>
      <c r="R188" s="264" t="str">
        <f t="shared" si="13"/>
        <v/>
      </c>
      <c r="S188" s="262" t="str">
        <f t="shared" si="14"/>
        <v/>
      </c>
      <c r="T188" s="119"/>
    </row>
    <row r="189" spans="1:20" ht="20.100000000000001" customHeight="1" x14ac:dyDescent="0.25">
      <c r="A189" s="162">
        <v>183</v>
      </c>
      <c r="B189" s="158" t="str">
        <f>IF(Forfaitaires!B188="","",Forfaitaires!B188)</f>
        <v/>
      </c>
      <c r="C189" s="158" t="str">
        <f>IF(Forfaitaires!C188="","",Forfaitaires!C188)</f>
        <v/>
      </c>
      <c r="D189" s="158" t="str">
        <f>IF(Forfaitaires!D188="","",Forfaitaires!D188)</f>
        <v/>
      </c>
      <c r="E189" s="158" t="str">
        <f>IF(Forfaitaires!E188="","",Forfaitaires!E188)</f>
        <v/>
      </c>
      <c r="F189" s="158" t="str">
        <f>IF(Forfaitaires!F188="","",Forfaitaires!F188)</f>
        <v/>
      </c>
      <c r="G189" s="158" t="str">
        <f>IF(Forfaitaires!G188="","",Forfaitaires!G188)</f>
        <v/>
      </c>
      <c r="H189" s="158" t="str">
        <f>IF(Forfaitaires!H188="","",Forfaitaires!H188)</f>
        <v/>
      </c>
      <c r="I189" s="158" t="str">
        <f>IF($G189="","",IF($C189=Listes!$B$32,IF('Instruction Forfaitaires'!$E189&lt;Listes!$B$53,('Instruction Forfaitaires'!$E189*(VLOOKUP('Instruction Forfaitaires'!$D189,Listes!$A$54:$E$60,2,FALSE))),IF('Instruction Forfaitaires'!$E189&gt;Listes!$E$53,('Instruction Forfaitaires'!$E189*(VLOOKUP('Instruction Forfaitaires'!$D189,Listes!$A$54:$E$60,5,FALSE))),('Instruction Forfaitaires'!$E189*(VLOOKUP('Instruction Forfaitaires'!$D189,Listes!$A$54:$E$60,3,FALSE))+(VLOOKUP('Instruction Forfaitaires'!$D189,Listes!$A$54:$E$60,4,FALSE)))))))</f>
        <v/>
      </c>
      <c r="J189" s="158" t="str">
        <f>IF($G189="","",IF($C189=Listes!$B$31,IF('Instruction Forfaitaires'!$E189&lt;Listes!$B$42,('Instruction Forfaitaires'!$E189*(VLOOKUP('Instruction Forfaitaires'!$D189,Listes!$A$43:$E$49,2,FALSE))),IF('Instruction Forfaitaires'!$E189&gt;Listes!$D$42,('Instruction Forfaitaires'!$E189*(VLOOKUP('Instruction Forfaitaires'!$D189,Listes!$A$43:$E$49,5,FALSE))),('Instruction Forfaitaires'!$E189*(VLOOKUP('Instruction Forfaitaires'!$D189,Listes!$A$43:$E$49,3,FALSE))+(VLOOKUP('Instruction Forfaitaires'!$D189,Listes!$A$43:$E$49,4,FALSE)))))))</f>
        <v/>
      </c>
      <c r="K189" s="238" t="str">
        <f>IF($G189="","",IF($C189=Listes!$B$34,Listes!$I$31,IF($C189=Listes!$B$35,(VLOOKUP('Instruction Forfaitaires'!$F189,Listes!$E$31:$F$36,2,FALSE)),IF($C189=Listes!$B$33,IF('Instruction Forfaitaires'!$E189&lt;Listes!$A$64,'Instruction Forfaitaires'!$E189*Listes!$A$65,IF('Instruction Forfaitaires'!$E189&gt;Listes!$D$64,'Instruction Forfaitaires'!$E189*Listes!$D$65,(('Instruction Forfaitaires'!$E189*Listes!$B$65)+Listes!$C$65)))))))</f>
        <v/>
      </c>
      <c r="L189" s="268" t="str">
        <f>IF(Forfaitaires!I188="","",Forfaitaires!I188)</f>
        <v/>
      </c>
      <c r="M189" s="268" t="str">
        <f>IF(Forfaitaires!J188="","",Forfaitaires!J188)</f>
        <v/>
      </c>
      <c r="N189" s="177" t="str">
        <f>IF(Forfaitaires!N188="","",Forfaitaires!N188)</f>
        <v/>
      </c>
      <c r="O189" s="267" t="str">
        <f t="shared" si="10"/>
        <v/>
      </c>
      <c r="P189" s="259" t="str">
        <f t="shared" si="11"/>
        <v/>
      </c>
      <c r="Q189" s="280" t="str">
        <f t="shared" si="12"/>
        <v/>
      </c>
      <c r="R189" s="264" t="str">
        <f t="shared" si="13"/>
        <v/>
      </c>
      <c r="S189" s="262" t="str">
        <f t="shared" si="14"/>
        <v/>
      </c>
      <c r="T189" s="119"/>
    </row>
    <row r="190" spans="1:20" ht="20.100000000000001" customHeight="1" x14ac:dyDescent="0.25">
      <c r="A190" s="162">
        <v>184</v>
      </c>
      <c r="B190" s="158" t="str">
        <f>IF(Forfaitaires!B189="","",Forfaitaires!B189)</f>
        <v/>
      </c>
      <c r="C190" s="158" t="str">
        <f>IF(Forfaitaires!C189="","",Forfaitaires!C189)</f>
        <v/>
      </c>
      <c r="D190" s="158" t="str">
        <f>IF(Forfaitaires!D189="","",Forfaitaires!D189)</f>
        <v/>
      </c>
      <c r="E190" s="158" t="str">
        <f>IF(Forfaitaires!E189="","",Forfaitaires!E189)</f>
        <v/>
      </c>
      <c r="F190" s="158" t="str">
        <f>IF(Forfaitaires!F189="","",Forfaitaires!F189)</f>
        <v/>
      </c>
      <c r="G190" s="158" t="str">
        <f>IF(Forfaitaires!G189="","",Forfaitaires!G189)</f>
        <v/>
      </c>
      <c r="H190" s="158" t="str">
        <f>IF(Forfaitaires!H189="","",Forfaitaires!H189)</f>
        <v/>
      </c>
      <c r="I190" s="158" t="str">
        <f>IF($G190="","",IF($C190=Listes!$B$32,IF('Instruction Forfaitaires'!$E190&lt;Listes!$B$53,('Instruction Forfaitaires'!$E190*(VLOOKUP('Instruction Forfaitaires'!$D190,Listes!$A$54:$E$60,2,FALSE))),IF('Instruction Forfaitaires'!$E190&gt;Listes!$E$53,('Instruction Forfaitaires'!$E190*(VLOOKUP('Instruction Forfaitaires'!$D190,Listes!$A$54:$E$60,5,FALSE))),('Instruction Forfaitaires'!$E190*(VLOOKUP('Instruction Forfaitaires'!$D190,Listes!$A$54:$E$60,3,FALSE))+(VLOOKUP('Instruction Forfaitaires'!$D190,Listes!$A$54:$E$60,4,FALSE)))))))</f>
        <v/>
      </c>
      <c r="J190" s="158" t="str">
        <f>IF($G190="","",IF($C190=Listes!$B$31,IF('Instruction Forfaitaires'!$E190&lt;Listes!$B$42,('Instruction Forfaitaires'!$E190*(VLOOKUP('Instruction Forfaitaires'!$D190,Listes!$A$43:$E$49,2,FALSE))),IF('Instruction Forfaitaires'!$E190&gt;Listes!$D$42,('Instruction Forfaitaires'!$E190*(VLOOKUP('Instruction Forfaitaires'!$D190,Listes!$A$43:$E$49,5,FALSE))),('Instruction Forfaitaires'!$E190*(VLOOKUP('Instruction Forfaitaires'!$D190,Listes!$A$43:$E$49,3,FALSE))+(VLOOKUP('Instruction Forfaitaires'!$D190,Listes!$A$43:$E$49,4,FALSE)))))))</f>
        <v/>
      </c>
      <c r="K190" s="238" t="str">
        <f>IF($G190="","",IF($C190=Listes!$B$34,Listes!$I$31,IF($C190=Listes!$B$35,(VLOOKUP('Instruction Forfaitaires'!$F190,Listes!$E$31:$F$36,2,FALSE)),IF($C190=Listes!$B$33,IF('Instruction Forfaitaires'!$E190&lt;Listes!$A$64,'Instruction Forfaitaires'!$E190*Listes!$A$65,IF('Instruction Forfaitaires'!$E190&gt;Listes!$D$64,'Instruction Forfaitaires'!$E190*Listes!$D$65,(('Instruction Forfaitaires'!$E190*Listes!$B$65)+Listes!$C$65)))))))</f>
        <v/>
      </c>
      <c r="L190" s="268" t="str">
        <f>IF(Forfaitaires!I189="","",Forfaitaires!I189)</f>
        <v/>
      </c>
      <c r="M190" s="268" t="str">
        <f>IF(Forfaitaires!J189="","",Forfaitaires!J189)</f>
        <v/>
      </c>
      <c r="N190" s="177" t="str">
        <f>IF(Forfaitaires!N189="","",Forfaitaires!N189)</f>
        <v/>
      </c>
      <c r="O190" s="267" t="str">
        <f t="shared" si="10"/>
        <v/>
      </c>
      <c r="P190" s="259" t="str">
        <f t="shared" si="11"/>
        <v/>
      </c>
      <c r="Q190" s="280" t="str">
        <f t="shared" si="12"/>
        <v/>
      </c>
      <c r="R190" s="264" t="str">
        <f t="shared" si="13"/>
        <v/>
      </c>
      <c r="S190" s="262" t="str">
        <f t="shared" si="14"/>
        <v/>
      </c>
      <c r="T190" s="119"/>
    </row>
    <row r="191" spans="1:20" ht="20.100000000000001" customHeight="1" x14ac:dyDescent="0.25">
      <c r="A191" s="162">
        <v>185</v>
      </c>
      <c r="B191" s="158" t="str">
        <f>IF(Forfaitaires!B190="","",Forfaitaires!B190)</f>
        <v/>
      </c>
      <c r="C191" s="158" t="str">
        <f>IF(Forfaitaires!C190="","",Forfaitaires!C190)</f>
        <v/>
      </c>
      <c r="D191" s="158" t="str">
        <f>IF(Forfaitaires!D190="","",Forfaitaires!D190)</f>
        <v/>
      </c>
      <c r="E191" s="158" t="str">
        <f>IF(Forfaitaires!E190="","",Forfaitaires!E190)</f>
        <v/>
      </c>
      <c r="F191" s="158" t="str">
        <f>IF(Forfaitaires!F190="","",Forfaitaires!F190)</f>
        <v/>
      </c>
      <c r="G191" s="158" t="str">
        <f>IF(Forfaitaires!G190="","",Forfaitaires!G190)</f>
        <v/>
      </c>
      <c r="H191" s="158" t="str">
        <f>IF(Forfaitaires!H190="","",Forfaitaires!H190)</f>
        <v/>
      </c>
      <c r="I191" s="158" t="str">
        <f>IF($G191="","",IF($C191=Listes!$B$32,IF('Instruction Forfaitaires'!$E191&lt;Listes!$B$53,('Instruction Forfaitaires'!$E191*(VLOOKUP('Instruction Forfaitaires'!$D191,Listes!$A$54:$E$60,2,FALSE))),IF('Instruction Forfaitaires'!$E191&gt;Listes!$E$53,('Instruction Forfaitaires'!$E191*(VLOOKUP('Instruction Forfaitaires'!$D191,Listes!$A$54:$E$60,5,FALSE))),('Instruction Forfaitaires'!$E191*(VLOOKUP('Instruction Forfaitaires'!$D191,Listes!$A$54:$E$60,3,FALSE))+(VLOOKUP('Instruction Forfaitaires'!$D191,Listes!$A$54:$E$60,4,FALSE)))))))</f>
        <v/>
      </c>
      <c r="J191" s="158" t="str">
        <f>IF($G191="","",IF($C191=Listes!$B$31,IF('Instruction Forfaitaires'!$E191&lt;Listes!$B$42,('Instruction Forfaitaires'!$E191*(VLOOKUP('Instruction Forfaitaires'!$D191,Listes!$A$43:$E$49,2,FALSE))),IF('Instruction Forfaitaires'!$E191&gt;Listes!$D$42,('Instruction Forfaitaires'!$E191*(VLOOKUP('Instruction Forfaitaires'!$D191,Listes!$A$43:$E$49,5,FALSE))),('Instruction Forfaitaires'!$E191*(VLOOKUP('Instruction Forfaitaires'!$D191,Listes!$A$43:$E$49,3,FALSE))+(VLOOKUP('Instruction Forfaitaires'!$D191,Listes!$A$43:$E$49,4,FALSE)))))))</f>
        <v/>
      </c>
      <c r="K191" s="238" t="str">
        <f>IF($G191="","",IF($C191=Listes!$B$34,Listes!$I$31,IF($C191=Listes!$B$35,(VLOOKUP('Instruction Forfaitaires'!$F191,Listes!$E$31:$F$36,2,FALSE)),IF($C191=Listes!$B$33,IF('Instruction Forfaitaires'!$E191&lt;Listes!$A$64,'Instruction Forfaitaires'!$E191*Listes!$A$65,IF('Instruction Forfaitaires'!$E191&gt;Listes!$D$64,'Instruction Forfaitaires'!$E191*Listes!$D$65,(('Instruction Forfaitaires'!$E191*Listes!$B$65)+Listes!$C$65)))))))</f>
        <v/>
      </c>
      <c r="L191" s="268" t="str">
        <f>IF(Forfaitaires!I190="","",Forfaitaires!I190)</f>
        <v/>
      </c>
      <c r="M191" s="268" t="str">
        <f>IF(Forfaitaires!J190="","",Forfaitaires!J190)</f>
        <v/>
      </c>
      <c r="N191" s="177" t="str">
        <f>IF(Forfaitaires!N190="","",Forfaitaires!N190)</f>
        <v/>
      </c>
      <c r="O191" s="267" t="str">
        <f t="shared" si="10"/>
        <v/>
      </c>
      <c r="P191" s="259" t="str">
        <f t="shared" si="11"/>
        <v/>
      </c>
      <c r="Q191" s="280" t="str">
        <f t="shared" si="12"/>
        <v/>
      </c>
      <c r="R191" s="264" t="str">
        <f t="shared" si="13"/>
        <v/>
      </c>
      <c r="S191" s="262" t="str">
        <f t="shared" si="14"/>
        <v/>
      </c>
      <c r="T191" s="119"/>
    </row>
    <row r="192" spans="1:20" ht="20.100000000000001" customHeight="1" x14ac:dyDescent="0.25">
      <c r="A192" s="162">
        <v>186</v>
      </c>
      <c r="B192" s="158" t="str">
        <f>IF(Forfaitaires!B191="","",Forfaitaires!B191)</f>
        <v/>
      </c>
      <c r="C192" s="158" t="str">
        <f>IF(Forfaitaires!C191="","",Forfaitaires!C191)</f>
        <v/>
      </c>
      <c r="D192" s="158" t="str">
        <f>IF(Forfaitaires!D191="","",Forfaitaires!D191)</f>
        <v/>
      </c>
      <c r="E192" s="158" t="str">
        <f>IF(Forfaitaires!E191="","",Forfaitaires!E191)</f>
        <v/>
      </c>
      <c r="F192" s="158" t="str">
        <f>IF(Forfaitaires!F191="","",Forfaitaires!F191)</f>
        <v/>
      </c>
      <c r="G192" s="158" t="str">
        <f>IF(Forfaitaires!G191="","",Forfaitaires!G191)</f>
        <v/>
      </c>
      <c r="H192" s="158" t="str">
        <f>IF(Forfaitaires!H191="","",Forfaitaires!H191)</f>
        <v/>
      </c>
      <c r="I192" s="158" t="str">
        <f>IF($G192="","",IF($C192=Listes!$B$32,IF('Instruction Forfaitaires'!$E192&lt;Listes!$B$53,('Instruction Forfaitaires'!$E192*(VLOOKUP('Instruction Forfaitaires'!$D192,Listes!$A$54:$E$60,2,FALSE))),IF('Instruction Forfaitaires'!$E192&gt;Listes!$E$53,('Instruction Forfaitaires'!$E192*(VLOOKUP('Instruction Forfaitaires'!$D192,Listes!$A$54:$E$60,5,FALSE))),('Instruction Forfaitaires'!$E192*(VLOOKUP('Instruction Forfaitaires'!$D192,Listes!$A$54:$E$60,3,FALSE))+(VLOOKUP('Instruction Forfaitaires'!$D192,Listes!$A$54:$E$60,4,FALSE)))))))</f>
        <v/>
      </c>
      <c r="J192" s="158" t="str">
        <f>IF($G192="","",IF($C192=Listes!$B$31,IF('Instruction Forfaitaires'!$E192&lt;Listes!$B$42,('Instruction Forfaitaires'!$E192*(VLOOKUP('Instruction Forfaitaires'!$D192,Listes!$A$43:$E$49,2,FALSE))),IF('Instruction Forfaitaires'!$E192&gt;Listes!$D$42,('Instruction Forfaitaires'!$E192*(VLOOKUP('Instruction Forfaitaires'!$D192,Listes!$A$43:$E$49,5,FALSE))),('Instruction Forfaitaires'!$E192*(VLOOKUP('Instruction Forfaitaires'!$D192,Listes!$A$43:$E$49,3,FALSE))+(VLOOKUP('Instruction Forfaitaires'!$D192,Listes!$A$43:$E$49,4,FALSE)))))))</f>
        <v/>
      </c>
      <c r="K192" s="238" t="str">
        <f>IF($G192="","",IF($C192=Listes!$B$34,Listes!$I$31,IF($C192=Listes!$B$35,(VLOOKUP('Instruction Forfaitaires'!$F192,Listes!$E$31:$F$36,2,FALSE)),IF($C192=Listes!$B$33,IF('Instruction Forfaitaires'!$E192&lt;Listes!$A$64,'Instruction Forfaitaires'!$E192*Listes!$A$65,IF('Instruction Forfaitaires'!$E192&gt;Listes!$D$64,'Instruction Forfaitaires'!$E192*Listes!$D$65,(('Instruction Forfaitaires'!$E192*Listes!$B$65)+Listes!$C$65)))))))</f>
        <v/>
      </c>
      <c r="L192" s="268" t="str">
        <f>IF(Forfaitaires!I191="","",Forfaitaires!I191)</f>
        <v/>
      </c>
      <c r="M192" s="268" t="str">
        <f>IF(Forfaitaires!J191="","",Forfaitaires!J191)</f>
        <v/>
      </c>
      <c r="N192" s="177" t="str">
        <f>IF(Forfaitaires!N191="","",Forfaitaires!N191)</f>
        <v/>
      </c>
      <c r="O192" s="267" t="str">
        <f t="shared" si="10"/>
        <v/>
      </c>
      <c r="P192" s="259" t="str">
        <f t="shared" si="11"/>
        <v/>
      </c>
      <c r="Q192" s="280" t="str">
        <f t="shared" si="12"/>
        <v/>
      </c>
      <c r="R192" s="264" t="str">
        <f t="shared" si="13"/>
        <v/>
      </c>
      <c r="S192" s="262" t="str">
        <f t="shared" si="14"/>
        <v/>
      </c>
      <c r="T192" s="119"/>
    </row>
    <row r="193" spans="1:20" ht="20.100000000000001" customHeight="1" x14ac:dyDescent="0.25">
      <c r="A193" s="162">
        <v>187</v>
      </c>
      <c r="B193" s="158" t="str">
        <f>IF(Forfaitaires!B192="","",Forfaitaires!B192)</f>
        <v/>
      </c>
      <c r="C193" s="158" t="str">
        <f>IF(Forfaitaires!C192="","",Forfaitaires!C192)</f>
        <v/>
      </c>
      <c r="D193" s="158" t="str">
        <f>IF(Forfaitaires!D192="","",Forfaitaires!D192)</f>
        <v/>
      </c>
      <c r="E193" s="158" t="str">
        <f>IF(Forfaitaires!E192="","",Forfaitaires!E192)</f>
        <v/>
      </c>
      <c r="F193" s="158" t="str">
        <f>IF(Forfaitaires!F192="","",Forfaitaires!F192)</f>
        <v/>
      </c>
      <c r="G193" s="158" t="str">
        <f>IF(Forfaitaires!G192="","",Forfaitaires!G192)</f>
        <v/>
      </c>
      <c r="H193" s="158" t="str">
        <f>IF(Forfaitaires!H192="","",Forfaitaires!H192)</f>
        <v/>
      </c>
      <c r="I193" s="158" t="str">
        <f>IF($G193="","",IF($C193=Listes!$B$32,IF('Instruction Forfaitaires'!$E193&lt;Listes!$B$53,('Instruction Forfaitaires'!$E193*(VLOOKUP('Instruction Forfaitaires'!$D193,Listes!$A$54:$E$60,2,FALSE))),IF('Instruction Forfaitaires'!$E193&gt;Listes!$E$53,('Instruction Forfaitaires'!$E193*(VLOOKUP('Instruction Forfaitaires'!$D193,Listes!$A$54:$E$60,5,FALSE))),('Instruction Forfaitaires'!$E193*(VLOOKUP('Instruction Forfaitaires'!$D193,Listes!$A$54:$E$60,3,FALSE))+(VLOOKUP('Instruction Forfaitaires'!$D193,Listes!$A$54:$E$60,4,FALSE)))))))</f>
        <v/>
      </c>
      <c r="J193" s="158" t="str">
        <f>IF($G193="","",IF($C193=Listes!$B$31,IF('Instruction Forfaitaires'!$E193&lt;Listes!$B$42,('Instruction Forfaitaires'!$E193*(VLOOKUP('Instruction Forfaitaires'!$D193,Listes!$A$43:$E$49,2,FALSE))),IF('Instruction Forfaitaires'!$E193&gt;Listes!$D$42,('Instruction Forfaitaires'!$E193*(VLOOKUP('Instruction Forfaitaires'!$D193,Listes!$A$43:$E$49,5,FALSE))),('Instruction Forfaitaires'!$E193*(VLOOKUP('Instruction Forfaitaires'!$D193,Listes!$A$43:$E$49,3,FALSE))+(VLOOKUP('Instruction Forfaitaires'!$D193,Listes!$A$43:$E$49,4,FALSE)))))))</f>
        <v/>
      </c>
      <c r="K193" s="238" t="str">
        <f>IF($G193="","",IF($C193=Listes!$B$34,Listes!$I$31,IF($C193=Listes!$B$35,(VLOOKUP('Instruction Forfaitaires'!$F193,Listes!$E$31:$F$36,2,FALSE)),IF($C193=Listes!$B$33,IF('Instruction Forfaitaires'!$E193&lt;Listes!$A$64,'Instruction Forfaitaires'!$E193*Listes!$A$65,IF('Instruction Forfaitaires'!$E193&gt;Listes!$D$64,'Instruction Forfaitaires'!$E193*Listes!$D$65,(('Instruction Forfaitaires'!$E193*Listes!$B$65)+Listes!$C$65)))))))</f>
        <v/>
      </c>
      <c r="L193" s="268" t="str">
        <f>IF(Forfaitaires!I192="","",Forfaitaires!I192)</f>
        <v/>
      </c>
      <c r="M193" s="268" t="str">
        <f>IF(Forfaitaires!J192="","",Forfaitaires!J192)</f>
        <v/>
      </c>
      <c r="N193" s="177" t="str">
        <f>IF(Forfaitaires!N192="","",Forfaitaires!N192)</f>
        <v/>
      </c>
      <c r="O193" s="267" t="str">
        <f t="shared" si="10"/>
        <v/>
      </c>
      <c r="P193" s="259" t="str">
        <f t="shared" si="11"/>
        <v/>
      </c>
      <c r="Q193" s="280" t="str">
        <f t="shared" si="12"/>
        <v/>
      </c>
      <c r="R193" s="264" t="str">
        <f t="shared" si="13"/>
        <v/>
      </c>
      <c r="S193" s="262" t="str">
        <f t="shared" si="14"/>
        <v/>
      </c>
      <c r="T193" s="119"/>
    </row>
    <row r="194" spans="1:20" ht="20.100000000000001" customHeight="1" x14ac:dyDescent="0.25">
      <c r="A194" s="162">
        <v>188</v>
      </c>
      <c r="B194" s="158" t="str">
        <f>IF(Forfaitaires!B193="","",Forfaitaires!B193)</f>
        <v/>
      </c>
      <c r="C194" s="158" t="str">
        <f>IF(Forfaitaires!C193="","",Forfaitaires!C193)</f>
        <v/>
      </c>
      <c r="D194" s="158" t="str">
        <f>IF(Forfaitaires!D193="","",Forfaitaires!D193)</f>
        <v/>
      </c>
      <c r="E194" s="158" t="str">
        <f>IF(Forfaitaires!E193="","",Forfaitaires!E193)</f>
        <v/>
      </c>
      <c r="F194" s="158" t="str">
        <f>IF(Forfaitaires!F193="","",Forfaitaires!F193)</f>
        <v/>
      </c>
      <c r="G194" s="158" t="str">
        <f>IF(Forfaitaires!G193="","",Forfaitaires!G193)</f>
        <v/>
      </c>
      <c r="H194" s="158" t="str">
        <f>IF(Forfaitaires!H193="","",Forfaitaires!H193)</f>
        <v/>
      </c>
      <c r="I194" s="158" t="str">
        <f>IF($G194="","",IF($C194=Listes!$B$32,IF('Instruction Forfaitaires'!$E194&lt;Listes!$B$53,('Instruction Forfaitaires'!$E194*(VLOOKUP('Instruction Forfaitaires'!$D194,Listes!$A$54:$E$60,2,FALSE))),IF('Instruction Forfaitaires'!$E194&gt;Listes!$E$53,('Instruction Forfaitaires'!$E194*(VLOOKUP('Instruction Forfaitaires'!$D194,Listes!$A$54:$E$60,5,FALSE))),('Instruction Forfaitaires'!$E194*(VLOOKUP('Instruction Forfaitaires'!$D194,Listes!$A$54:$E$60,3,FALSE))+(VLOOKUP('Instruction Forfaitaires'!$D194,Listes!$A$54:$E$60,4,FALSE)))))))</f>
        <v/>
      </c>
      <c r="J194" s="158" t="str">
        <f>IF($G194="","",IF($C194=Listes!$B$31,IF('Instruction Forfaitaires'!$E194&lt;Listes!$B$42,('Instruction Forfaitaires'!$E194*(VLOOKUP('Instruction Forfaitaires'!$D194,Listes!$A$43:$E$49,2,FALSE))),IF('Instruction Forfaitaires'!$E194&gt;Listes!$D$42,('Instruction Forfaitaires'!$E194*(VLOOKUP('Instruction Forfaitaires'!$D194,Listes!$A$43:$E$49,5,FALSE))),('Instruction Forfaitaires'!$E194*(VLOOKUP('Instruction Forfaitaires'!$D194,Listes!$A$43:$E$49,3,FALSE))+(VLOOKUP('Instruction Forfaitaires'!$D194,Listes!$A$43:$E$49,4,FALSE)))))))</f>
        <v/>
      </c>
      <c r="K194" s="238" t="str">
        <f>IF($G194="","",IF($C194=Listes!$B$34,Listes!$I$31,IF($C194=Listes!$B$35,(VLOOKUP('Instruction Forfaitaires'!$F194,Listes!$E$31:$F$36,2,FALSE)),IF($C194=Listes!$B$33,IF('Instruction Forfaitaires'!$E194&lt;Listes!$A$64,'Instruction Forfaitaires'!$E194*Listes!$A$65,IF('Instruction Forfaitaires'!$E194&gt;Listes!$D$64,'Instruction Forfaitaires'!$E194*Listes!$D$65,(('Instruction Forfaitaires'!$E194*Listes!$B$65)+Listes!$C$65)))))))</f>
        <v/>
      </c>
      <c r="L194" s="268" t="str">
        <f>IF(Forfaitaires!I193="","",Forfaitaires!I193)</f>
        <v/>
      </c>
      <c r="M194" s="268" t="str">
        <f>IF(Forfaitaires!J193="","",Forfaitaires!J193)</f>
        <v/>
      </c>
      <c r="N194" s="177" t="str">
        <f>IF(Forfaitaires!N193="","",Forfaitaires!N193)</f>
        <v/>
      </c>
      <c r="O194" s="267" t="str">
        <f t="shared" si="10"/>
        <v/>
      </c>
      <c r="P194" s="259" t="str">
        <f t="shared" si="11"/>
        <v/>
      </c>
      <c r="Q194" s="280" t="str">
        <f t="shared" si="12"/>
        <v/>
      </c>
      <c r="R194" s="264" t="str">
        <f t="shared" si="13"/>
        <v/>
      </c>
      <c r="S194" s="262" t="str">
        <f t="shared" si="14"/>
        <v/>
      </c>
      <c r="T194" s="119"/>
    </row>
    <row r="195" spans="1:20" ht="20.100000000000001" customHeight="1" x14ac:dyDescent="0.25">
      <c r="A195" s="162">
        <v>189</v>
      </c>
      <c r="B195" s="158" t="str">
        <f>IF(Forfaitaires!B194="","",Forfaitaires!B194)</f>
        <v/>
      </c>
      <c r="C195" s="158" t="str">
        <f>IF(Forfaitaires!C194="","",Forfaitaires!C194)</f>
        <v/>
      </c>
      <c r="D195" s="158" t="str">
        <f>IF(Forfaitaires!D194="","",Forfaitaires!D194)</f>
        <v/>
      </c>
      <c r="E195" s="158" t="str">
        <f>IF(Forfaitaires!E194="","",Forfaitaires!E194)</f>
        <v/>
      </c>
      <c r="F195" s="158" t="str">
        <f>IF(Forfaitaires!F194="","",Forfaitaires!F194)</f>
        <v/>
      </c>
      <c r="G195" s="158" t="str">
        <f>IF(Forfaitaires!G194="","",Forfaitaires!G194)</f>
        <v/>
      </c>
      <c r="H195" s="158" t="str">
        <f>IF(Forfaitaires!H194="","",Forfaitaires!H194)</f>
        <v/>
      </c>
      <c r="I195" s="158" t="str">
        <f>IF($G195="","",IF($C195=Listes!$B$32,IF('Instruction Forfaitaires'!$E195&lt;Listes!$B$53,('Instruction Forfaitaires'!$E195*(VLOOKUP('Instruction Forfaitaires'!$D195,Listes!$A$54:$E$60,2,FALSE))),IF('Instruction Forfaitaires'!$E195&gt;Listes!$E$53,('Instruction Forfaitaires'!$E195*(VLOOKUP('Instruction Forfaitaires'!$D195,Listes!$A$54:$E$60,5,FALSE))),('Instruction Forfaitaires'!$E195*(VLOOKUP('Instruction Forfaitaires'!$D195,Listes!$A$54:$E$60,3,FALSE))+(VLOOKUP('Instruction Forfaitaires'!$D195,Listes!$A$54:$E$60,4,FALSE)))))))</f>
        <v/>
      </c>
      <c r="J195" s="158" t="str">
        <f>IF($G195="","",IF($C195=Listes!$B$31,IF('Instruction Forfaitaires'!$E195&lt;Listes!$B$42,('Instruction Forfaitaires'!$E195*(VLOOKUP('Instruction Forfaitaires'!$D195,Listes!$A$43:$E$49,2,FALSE))),IF('Instruction Forfaitaires'!$E195&gt;Listes!$D$42,('Instruction Forfaitaires'!$E195*(VLOOKUP('Instruction Forfaitaires'!$D195,Listes!$A$43:$E$49,5,FALSE))),('Instruction Forfaitaires'!$E195*(VLOOKUP('Instruction Forfaitaires'!$D195,Listes!$A$43:$E$49,3,FALSE))+(VLOOKUP('Instruction Forfaitaires'!$D195,Listes!$A$43:$E$49,4,FALSE)))))))</f>
        <v/>
      </c>
      <c r="K195" s="238" t="str">
        <f>IF($G195="","",IF($C195=Listes!$B$34,Listes!$I$31,IF($C195=Listes!$B$35,(VLOOKUP('Instruction Forfaitaires'!$F195,Listes!$E$31:$F$36,2,FALSE)),IF($C195=Listes!$B$33,IF('Instruction Forfaitaires'!$E195&lt;Listes!$A$64,'Instruction Forfaitaires'!$E195*Listes!$A$65,IF('Instruction Forfaitaires'!$E195&gt;Listes!$D$64,'Instruction Forfaitaires'!$E195*Listes!$D$65,(('Instruction Forfaitaires'!$E195*Listes!$B$65)+Listes!$C$65)))))))</f>
        <v/>
      </c>
      <c r="L195" s="268" t="str">
        <f>IF(Forfaitaires!I194="","",Forfaitaires!I194)</f>
        <v/>
      </c>
      <c r="M195" s="268" t="str">
        <f>IF(Forfaitaires!J194="","",Forfaitaires!J194)</f>
        <v/>
      </c>
      <c r="N195" s="177" t="str">
        <f>IF(Forfaitaires!N194="","",Forfaitaires!N194)</f>
        <v/>
      </c>
      <c r="O195" s="267" t="str">
        <f t="shared" si="10"/>
        <v/>
      </c>
      <c r="P195" s="259" t="str">
        <f t="shared" si="11"/>
        <v/>
      </c>
      <c r="Q195" s="280" t="str">
        <f t="shared" si="12"/>
        <v/>
      </c>
      <c r="R195" s="264" t="str">
        <f t="shared" si="13"/>
        <v/>
      </c>
      <c r="S195" s="262" t="str">
        <f t="shared" si="14"/>
        <v/>
      </c>
      <c r="T195" s="119"/>
    </row>
    <row r="196" spans="1:20" ht="20.100000000000001" customHeight="1" x14ac:dyDescent="0.25">
      <c r="A196" s="162">
        <v>190</v>
      </c>
      <c r="B196" s="158" t="str">
        <f>IF(Forfaitaires!B195="","",Forfaitaires!B195)</f>
        <v/>
      </c>
      <c r="C196" s="158" t="str">
        <f>IF(Forfaitaires!C195="","",Forfaitaires!C195)</f>
        <v/>
      </c>
      <c r="D196" s="158" t="str">
        <f>IF(Forfaitaires!D195="","",Forfaitaires!D195)</f>
        <v/>
      </c>
      <c r="E196" s="158" t="str">
        <f>IF(Forfaitaires!E195="","",Forfaitaires!E195)</f>
        <v/>
      </c>
      <c r="F196" s="158" t="str">
        <f>IF(Forfaitaires!F195="","",Forfaitaires!F195)</f>
        <v/>
      </c>
      <c r="G196" s="158" t="str">
        <f>IF(Forfaitaires!G195="","",Forfaitaires!G195)</f>
        <v/>
      </c>
      <c r="H196" s="158" t="str">
        <f>IF(Forfaitaires!H195="","",Forfaitaires!H195)</f>
        <v/>
      </c>
      <c r="I196" s="158" t="str">
        <f>IF($G196="","",IF($C196=Listes!$B$32,IF('Instruction Forfaitaires'!$E196&lt;Listes!$B$53,('Instruction Forfaitaires'!$E196*(VLOOKUP('Instruction Forfaitaires'!$D196,Listes!$A$54:$E$60,2,FALSE))),IF('Instruction Forfaitaires'!$E196&gt;Listes!$E$53,('Instruction Forfaitaires'!$E196*(VLOOKUP('Instruction Forfaitaires'!$D196,Listes!$A$54:$E$60,5,FALSE))),('Instruction Forfaitaires'!$E196*(VLOOKUP('Instruction Forfaitaires'!$D196,Listes!$A$54:$E$60,3,FALSE))+(VLOOKUP('Instruction Forfaitaires'!$D196,Listes!$A$54:$E$60,4,FALSE)))))))</f>
        <v/>
      </c>
      <c r="J196" s="158" t="str">
        <f>IF($G196="","",IF($C196=Listes!$B$31,IF('Instruction Forfaitaires'!$E196&lt;Listes!$B$42,('Instruction Forfaitaires'!$E196*(VLOOKUP('Instruction Forfaitaires'!$D196,Listes!$A$43:$E$49,2,FALSE))),IF('Instruction Forfaitaires'!$E196&gt;Listes!$D$42,('Instruction Forfaitaires'!$E196*(VLOOKUP('Instruction Forfaitaires'!$D196,Listes!$A$43:$E$49,5,FALSE))),('Instruction Forfaitaires'!$E196*(VLOOKUP('Instruction Forfaitaires'!$D196,Listes!$A$43:$E$49,3,FALSE))+(VLOOKUP('Instruction Forfaitaires'!$D196,Listes!$A$43:$E$49,4,FALSE)))))))</f>
        <v/>
      </c>
      <c r="K196" s="238" t="str">
        <f>IF($G196="","",IF($C196=Listes!$B$34,Listes!$I$31,IF($C196=Listes!$B$35,(VLOOKUP('Instruction Forfaitaires'!$F196,Listes!$E$31:$F$36,2,FALSE)),IF($C196=Listes!$B$33,IF('Instruction Forfaitaires'!$E196&lt;Listes!$A$64,'Instruction Forfaitaires'!$E196*Listes!$A$65,IF('Instruction Forfaitaires'!$E196&gt;Listes!$D$64,'Instruction Forfaitaires'!$E196*Listes!$D$65,(('Instruction Forfaitaires'!$E196*Listes!$B$65)+Listes!$C$65)))))))</f>
        <v/>
      </c>
      <c r="L196" s="268" t="str">
        <f>IF(Forfaitaires!I195="","",Forfaitaires!I195)</f>
        <v/>
      </c>
      <c r="M196" s="268" t="str">
        <f>IF(Forfaitaires!J195="","",Forfaitaires!J195)</f>
        <v/>
      </c>
      <c r="N196" s="177" t="str">
        <f>IF(Forfaitaires!N195="","",Forfaitaires!N195)</f>
        <v/>
      </c>
      <c r="O196" s="267" t="str">
        <f t="shared" si="10"/>
        <v/>
      </c>
      <c r="P196" s="259" t="str">
        <f t="shared" si="11"/>
        <v/>
      </c>
      <c r="Q196" s="280" t="str">
        <f t="shared" si="12"/>
        <v/>
      </c>
      <c r="R196" s="264" t="str">
        <f t="shared" si="13"/>
        <v/>
      </c>
      <c r="S196" s="262" t="str">
        <f t="shared" si="14"/>
        <v/>
      </c>
      <c r="T196" s="119"/>
    </row>
    <row r="197" spans="1:20" ht="20.100000000000001" customHeight="1" x14ac:dyDescent="0.25">
      <c r="A197" s="162">
        <v>191</v>
      </c>
      <c r="B197" s="158" t="str">
        <f>IF(Forfaitaires!B196="","",Forfaitaires!B196)</f>
        <v/>
      </c>
      <c r="C197" s="158" t="str">
        <f>IF(Forfaitaires!C196="","",Forfaitaires!C196)</f>
        <v/>
      </c>
      <c r="D197" s="158" t="str">
        <f>IF(Forfaitaires!D196="","",Forfaitaires!D196)</f>
        <v/>
      </c>
      <c r="E197" s="158" t="str">
        <f>IF(Forfaitaires!E196="","",Forfaitaires!E196)</f>
        <v/>
      </c>
      <c r="F197" s="158" t="str">
        <f>IF(Forfaitaires!F196="","",Forfaitaires!F196)</f>
        <v/>
      </c>
      <c r="G197" s="158" t="str">
        <f>IF(Forfaitaires!G196="","",Forfaitaires!G196)</f>
        <v/>
      </c>
      <c r="H197" s="158" t="str">
        <f>IF(Forfaitaires!H196="","",Forfaitaires!H196)</f>
        <v/>
      </c>
      <c r="I197" s="158" t="str">
        <f>IF($G197="","",IF($C197=Listes!$B$32,IF('Instruction Forfaitaires'!$E197&lt;Listes!$B$53,('Instruction Forfaitaires'!$E197*(VLOOKUP('Instruction Forfaitaires'!$D197,Listes!$A$54:$E$60,2,FALSE))),IF('Instruction Forfaitaires'!$E197&gt;Listes!$E$53,('Instruction Forfaitaires'!$E197*(VLOOKUP('Instruction Forfaitaires'!$D197,Listes!$A$54:$E$60,5,FALSE))),('Instruction Forfaitaires'!$E197*(VLOOKUP('Instruction Forfaitaires'!$D197,Listes!$A$54:$E$60,3,FALSE))+(VLOOKUP('Instruction Forfaitaires'!$D197,Listes!$A$54:$E$60,4,FALSE)))))))</f>
        <v/>
      </c>
      <c r="J197" s="158" t="str">
        <f>IF($G197="","",IF($C197=Listes!$B$31,IF('Instruction Forfaitaires'!$E197&lt;Listes!$B$42,('Instruction Forfaitaires'!$E197*(VLOOKUP('Instruction Forfaitaires'!$D197,Listes!$A$43:$E$49,2,FALSE))),IF('Instruction Forfaitaires'!$E197&gt;Listes!$D$42,('Instruction Forfaitaires'!$E197*(VLOOKUP('Instruction Forfaitaires'!$D197,Listes!$A$43:$E$49,5,FALSE))),('Instruction Forfaitaires'!$E197*(VLOOKUP('Instruction Forfaitaires'!$D197,Listes!$A$43:$E$49,3,FALSE))+(VLOOKUP('Instruction Forfaitaires'!$D197,Listes!$A$43:$E$49,4,FALSE)))))))</f>
        <v/>
      </c>
      <c r="K197" s="238" t="str">
        <f>IF($G197="","",IF($C197=Listes!$B$34,Listes!$I$31,IF($C197=Listes!$B$35,(VLOOKUP('Instruction Forfaitaires'!$F197,Listes!$E$31:$F$36,2,FALSE)),IF($C197=Listes!$B$33,IF('Instruction Forfaitaires'!$E197&lt;Listes!$A$64,'Instruction Forfaitaires'!$E197*Listes!$A$65,IF('Instruction Forfaitaires'!$E197&gt;Listes!$D$64,'Instruction Forfaitaires'!$E197*Listes!$D$65,(('Instruction Forfaitaires'!$E197*Listes!$B$65)+Listes!$C$65)))))))</f>
        <v/>
      </c>
      <c r="L197" s="268" t="str">
        <f>IF(Forfaitaires!I196="","",Forfaitaires!I196)</f>
        <v/>
      </c>
      <c r="M197" s="268" t="str">
        <f>IF(Forfaitaires!J196="","",Forfaitaires!J196)</f>
        <v/>
      </c>
      <c r="N197" s="177" t="str">
        <f>IF(Forfaitaires!N196="","",Forfaitaires!N196)</f>
        <v/>
      </c>
      <c r="O197" s="267" t="str">
        <f t="shared" si="10"/>
        <v/>
      </c>
      <c r="P197" s="259" t="str">
        <f t="shared" si="11"/>
        <v/>
      </c>
      <c r="Q197" s="280" t="str">
        <f t="shared" si="12"/>
        <v/>
      </c>
      <c r="R197" s="264" t="str">
        <f t="shared" si="13"/>
        <v/>
      </c>
      <c r="S197" s="262" t="str">
        <f t="shared" si="14"/>
        <v/>
      </c>
      <c r="T197" s="119"/>
    </row>
    <row r="198" spans="1:20" ht="20.100000000000001" customHeight="1" x14ac:dyDescent="0.25">
      <c r="A198" s="162">
        <v>192</v>
      </c>
      <c r="B198" s="158" t="str">
        <f>IF(Forfaitaires!B197="","",Forfaitaires!B197)</f>
        <v/>
      </c>
      <c r="C198" s="158" t="str">
        <f>IF(Forfaitaires!C197="","",Forfaitaires!C197)</f>
        <v/>
      </c>
      <c r="D198" s="158" t="str">
        <f>IF(Forfaitaires!D197="","",Forfaitaires!D197)</f>
        <v/>
      </c>
      <c r="E198" s="158" t="str">
        <f>IF(Forfaitaires!E197="","",Forfaitaires!E197)</f>
        <v/>
      </c>
      <c r="F198" s="158" t="str">
        <f>IF(Forfaitaires!F197="","",Forfaitaires!F197)</f>
        <v/>
      </c>
      <c r="G198" s="158" t="str">
        <f>IF(Forfaitaires!G197="","",Forfaitaires!G197)</f>
        <v/>
      </c>
      <c r="H198" s="158" t="str">
        <f>IF(Forfaitaires!H197="","",Forfaitaires!H197)</f>
        <v/>
      </c>
      <c r="I198" s="158" t="str">
        <f>IF($G198="","",IF($C198=Listes!$B$32,IF('Instruction Forfaitaires'!$E198&lt;Listes!$B$53,('Instruction Forfaitaires'!$E198*(VLOOKUP('Instruction Forfaitaires'!$D198,Listes!$A$54:$E$60,2,FALSE))),IF('Instruction Forfaitaires'!$E198&gt;Listes!$E$53,('Instruction Forfaitaires'!$E198*(VLOOKUP('Instruction Forfaitaires'!$D198,Listes!$A$54:$E$60,5,FALSE))),('Instruction Forfaitaires'!$E198*(VLOOKUP('Instruction Forfaitaires'!$D198,Listes!$A$54:$E$60,3,FALSE))+(VLOOKUP('Instruction Forfaitaires'!$D198,Listes!$A$54:$E$60,4,FALSE)))))))</f>
        <v/>
      </c>
      <c r="J198" s="158" t="str">
        <f>IF($G198="","",IF($C198=Listes!$B$31,IF('Instruction Forfaitaires'!$E198&lt;Listes!$B$42,('Instruction Forfaitaires'!$E198*(VLOOKUP('Instruction Forfaitaires'!$D198,Listes!$A$43:$E$49,2,FALSE))),IF('Instruction Forfaitaires'!$E198&gt;Listes!$D$42,('Instruction Forfaitaires'!$E198*(VLOOKUP('Instruction Forfaitaires'!$D198,Listes!$A$43:$E$49,5,FALSE))),('Instruction Forfaitaires'!$E198*(VLOOKUP('Instruction Forfaitaires'!$D198,Listes!$A$43:$E$49,3,FALSE))+(VLOOKUP('Instruction Forfaitaires'!$D198,Listes!$A$43:$E$49,4,FALSE)))))))</f>
        <v/>
      </c>
      <c r="K198" s="238" t="str">
        <f>IF($G198="","",IF($C198=Listes!$B$34,Listes!$I$31,IF($C198=Listes!$B$35,(VLOOKUP('Instruction Forfaitaires'!$F198,Listes!$E$31:$F$36,2,FALSE)),IF($C198=Listes!$B$33,IF('Instruction Forfaitaires'!$E198&lt;Listes!$A$64,'Instruction Forfaitaires'!$E198*Listes!$A$65,IF('Instruction Forfaitaires'!$E198&gt;Listes!$D$64,'Instruction Forfaitaires'!$E198*Listes!$D$65,(('Instruction Forfaitaires'!$E198*Listes!$B$65)+Listes!$C$65)))))))</f>
        <v/>
      </c>
      <c r="L198" s="268" t="str">
        <f>IF(Forfaitaires!I197="","",Forfaitaires!I197)</f>
        <v/>
      </c>
      <c r="M198" s="268" t="str">
        <f>IF(Forfaitaires!J197="","",Forfaitaires!J197)</f>
        <v/>
      </c>
      <c r="N198" s="177" t="str">
        <f>IF(Forfaitaires!N197="","",Forfaitaires!N197)</f>
        <v/>
      </c>
      <c r="O198" s="267" t="str">
        <f t="shared" si="10"/>
        <v/>
      </c>
      <c r="P198" s="259" t="str">
        <f t="shared" si="11"/>
        <v/>
      </c>
      <c r="Q198" s="280" t="str">
        <f t="shared" si="12"/>
        <v/>
      </c>
      <c r="R198" s="264" t="str">
        <f t="shared" si="13"/>
        <v/>
      </c>
      <c r="S198" s="262" t="str">
        <f t="shared" si="14"/>
        <v/>
      </c>
      <c r="T198" s="119"/>
    </row>
    <row r="199" spans="1:20" ht="20.100000000000001" customHeight="1" x14ac:dyDescent="0.25">
      <c r="A199" s="162">
        <v>193</v>
      </c>
      <c r="B199" s="158" t="str">
        <f>IF(Forfaitaires!B198="","",Forfaitaires!B198)</f>
        <v/>
      </c>
      <c r="C199" s="158" t="str">
        <f>IF(Forfaitaires!C198="","",Forfaitaires!C198)</f>
        <v/>
      </c>
      <c r="D199" s="158" t="str">
        <f>IF(Forfaitaires!D198="","",Forfaitaires!D198)</f>
        <v/>
      </c>
      <c r="E199" s="158" t="str">
        <f>IF(Forfaitaires!E198="","",Forfaitaires!E198)</f>
        <v/>
      </c>
      <c r="F199" s="158" t="str">
        <f>IF(Forfaitaires!F198="","",Forfaitaires!F198)</f>
        <v/>
      </c>
      <c r="G199" s="158" t="str">
        <f>IF(Forfaitaires!G198="","",Forfaitaires!G198)</f>
        <v/>
      </c>
      <c r="H199" s="158" t="str">
        <f>IF(Forfaitaires!H198="","",Forfaitaires!H198)</f>
        <v/>
      </c>
      <c r="I199" s="158" t="str">
        <f>IF($G199="","",IF($C199=Listes!$B$32,IF('Instruction Forfaitaires'!$E199&lt;Listes!$B$53,('Instruction Forfaitaires'!$E199*(VLOOKUP('Instruction Forfaitaires'!$D199,Listes!$A$54:$E$60,2,FALSE))),IF('Instruction Forfaitaires'!$E199&gt;Listes!$E$53,('Instruction Forfaitaires'!$E199*(VLOOKUP('Instruction Forfaitaires'!$D199,Listes!$A$54:$E$60,5,FALSE))),('Instruction Forfaitaires'!$E199*(VLOOKUP('Instruction Forfaitaires'!$D199,Listes!$A$54:$E$60,3,FALSE))+(VLOOKUP('Instruction Forfaitaires'!$D199,Listes!$A$54:$E$60,4,FALSE)))))))</f>
        <v/>
      </c>
      <c r="J199" s="158" t="str">
        <f>IF($G199="","",IF($C199=Listes!$B$31,IF('Instruction Forfaitaires'!$E199&lt;Listes!$B$42,('Instruction Forfaitaires'!$E199*(VLOOKUP('Instruction Forfaitaires'!$D199,Listes!$A$43:$E$49,2,FALSE))),IF('Instruction Forfaitaires'!$E199&gt;Listes!$D$42,('Instruction Forfaitaires'!$E199*(VLOOKUP('Instruction Forfaitaires'!$D199,Listes!$A$43:$E$49,5,FALSE))),('Instruction Forfaitaires'!$E199*(VLOOKUP('Instruction Forfaitaires'!$D199,Listes!$A$43:$E$49,3,FALSE))+(VLOOKUP('Instruction Forfaitaires'!$D199,Listes!$A$43:$E$49,4,FALSE)))))))</f>
        <v/>
      </c>
      <c r="K199" s="238" t="str">
        <f>IF($G199="","",IF($C199=Listes!$B$34,Listes!$I$31,IF($C199=Listes!$B$35,(VLOOKUP('Instruction Forfaitaires'!$F199,Listes!$E$31:$F$36,2,FALSE)),IF($C199=Listes!$B$33,IF('Instruction Forfaitaires'!$E199&lt;Listes!$A$64,'Instruction Forfaitaires'!$E199*Listes!$A$65,IF('Instruction Forfaitaires'!$E199&gt;Listes!$D$64,'Instruction Forfaitaires'!$E199*Listes!$D$65,(('Instruction Forfaitaires'!$E199*Listes!$B$65)+Listes!$C$65)))))))</f>
        <v/>
      </c>
      <c r="L199" s="268" t="str">
        <f>IF(Forfaitaires!I198="","",Forfaitaires!I198)</f>
        <v/>
      </c>
      <c r="M199" s="268" t="str">
        <f>IF(Forfaitaires!J198="","",Forfaitaires!J198)</f>
        <v/>
      </c>
      <c r="N199" s="177" t="str">
        <f>IF(Forfaitaires!N198="","",Forfaitaires!N198)</f>
        <v/>
      </c>
      <c r="O199" s="267" t="str">
        <f t="shared" si="10"/>
        <v/>
      </c>
      <c r="P199" s="259" t="str">
        <f t="shared" si="11"/>
        <v/>
      </c>
      <c r="Q199" s="280" t="str">
        <f t="shared" si="12"/>
        <v/>
      </c>
      <c r="R199" s="264" t="str">
        <f t="shared" si="13"/>
        <v/>
      </c>
      <c r="S199" s="262" t="str">
        <f t="shared" si="14"/>
        <v/>
      </c>
      <c r="T199" s="119"/>
    </row>
    <row r="200" spans="1:20" ht="20.100000000000001" customHeight="1" x14ac:dyDescent="0.25">
      <c r="A200" s="162">
        <v>194</v>
      </c>
      <c r="B200" s="158" t="str">
        <f>IF(Forfaitaires!B199="","",Forfaitaires!B199)</f>
        <v/>
      </c>
      <c r="C200" s="158" t="str">
        <f>IF(Forfaitaires!C199="","",Forfaitaires!C199)</f>
        <v/>
      </c>
      <c r="D200" s="158" t="str">
        <f>IF(Forfaitaires!D199="","",Forfaitaires!D199)</f>
        <v/>
      </c>
      <c r="E200" s="158" t="str">
        <f>IF(Forfaitaires!E199="","",Forfaitaires!E199)</f>
        <v/>
      </c>
      <c r="F200" s="158" t="str">
        <f>IF(Forfaitaires!F199="","",Forfaitaires!F199)</f>
        <v/>
      </c>
      <c r="G200" s="158" t="str">
        <f>IF(Forfaitaires!G199="","",Forfaitaires!G199)</f>
        <v/>
      </c>
      <c r="H200" s="158" t="str">
        <f>IF(Forfaitaires!H199="","",Forfaitaires!H199)</f>
        <v/>
      </c>
      <c r="I200" s="158" t="str">
        <f>IF($G200="","",IF($C200=Listes!$B$32,IF('Instruction Forfaitaires'!$E200&lt;Listes!$B$53,('Instruction Forfaitaires'!$E200*(VLOOKUP('Instruction Forfaitaires'!$D200,Listes!$A$54:$E$60,2,FALSE))),IF('Instruction Forfaitaires'!$E200&gt;Listes!$E$53,('Instruction Forfaitaires'!$E200*(VLOOKUP('Instruction Forfaitaires'!$D200,Listes!$A$54:$E$60,5,FALSE))),('Instruction Forfaitaires'!$E200*(VLOOKUP('Instruction Forfaitaires'!$D200,Listes!$A$54:$E$60,3,FALSE))+(VLOOKUP('Instruction Forfaitaires'!$D200,Listes!$A$54:$E$60,4,FALSE)))))))</f>
        <v/>
      </c>
      <c r="J200" s="158" t="str">
        <f>IF($G200="","",IF($C200=Listes!$B$31,IF('Instruction Forfaitaires'!$E200&lt;Listes!$B$42,('Instruction Forfaitaires'!$E200*(VLOOKUP('Instruction Forfaitaires'!$D200,Listes!$A$43:$E$49,2,FALSE))),IF('Instruction Forfaitaires'!$E200&gt;Listes!$D$42,('Instruction Forfaitaires'!$E200*(VLOOKUP('Instruction Forfaitaires'!$D200,Listes!$A$43:$E$49,5,FALSE))),('Instruction Forfaitaires'!$E200*(VLOOKUP('Instruction Forfaitaires'!$D200,Listes!$A$43:$E$49,3,FALSE))+(VLOOKUP('Instruction Forfaitaires'!$D200,Listes!$A$43:$E$49,4,FALSE)))))))</f>
        <v/>
      </c>
      <c r="K200" s="238" t="str">
        <f>IF($G200="","",IF($C200=Listes!$B$34,Listes!$I$31,IF($C200=Listes!$B$35,(VLOOKUP('Instruction Forfaitaires'!$F200,Listes!$E$31:$F$36,2,FALSE)),IF($C200=Listes!$B$33,IF('Instruction Forfaitaires'!$E200&lt;Listes!$A$64,'Instruction Forfaitaires'!$E200*Listes!$A$65,IF('Instruction Forfaitaires'!$E200&gt;Listes!$D$64,'Instruction Forfaitaires'!$E200*Listes!$D$65,(('Instruction Forfaitaires'!$E200*Listes!$B$65)+Listes!$C$65)))))))</f>
        <v/>
      </c>
      <c r="L200" s="268" t="str">
        <f>IF(Forfaitaires!I199="","",Forfaitaires!I199)</f>
        <v/>
      </c>
      <c r="M200" s="268" t="str">
        <f>IF(Forfaitaires!J199="","",Forfaitaires!J199)</f>
        <v/>
      </c>
      <c r="N200" s="177" t="str">
        <f>IF(Forfaitaires!N199="","",Forfaitaires!N199)</f>
        <v/>
      </c>
      <c r="O200" s="267" t="str">
        <f t="shared" ref="O200:O263" si="15">IF($H200="","",($K200+$J200+$I200)*$H200)</f>
        <v/>
      </c>
      <c r="P200" s="259" t="str">
        <f t="shared" ref="P200:P263" si="16">IF($N200="","",IF($O200&gt;$N200,"Le montant éligible ne peut etre supérieur au montant présenté",""))</f>
        <v/>
      </c>
      <c r="Q200" s="280" t="str">
        <f t="shared" ref="Q200:Q263" si="17">IF(O200="","",O200)</f>
        <v/>
      </c>
      <c r="R200" s="264" t="str">
        <f t="shared" ref="R200:R263" si="18">IF($O200="","",$O200)</f>
        <v/>
      </c>
      <c r="S200" s="262" t="str">
        <f t="shared" ref="S200:S263" si="19">IF($R200 &gt; $O200, "Le montant éligible retenu ne peut pas être supérieur au montant éligible","")</f>
        <v/>
      </c>
      <c r="T200" s="119"/>
    </row>
    <row r="201" spans="1:20" ht="20.100000000000001" customHeight="1" x14ac:dyDescent="0.25">
      <c r="A201" s="162">
        <v>195</v>
      </c>
      <c r="B201" s="158" t="str">
        <f>IF(Forfaitaires!B200="","",Forfaitaires!B200)</f>
        <v/>
      </c>
      <c r="C201" s="158" t="str">
        <f>IF(Forfaitaires!C200="","",Forfaitaires!C200)</f>
        <v/>
      </c>
      <c r="D201" s="158" t="str">
        <f>IF(Forfaitaires!D200="","",Forfaitaires!D200)</f>
        <v/>
      </c>
      <c r="E201" s="158" t="str">
        <f>IF(Forfaitaires!E200="","",Forfaitaires!E200)</f>
        <v/>
      </c>
      <c r="F201" s="158" t="str">
        <f>IF(Forfaitaires!F200="","",Forfaitaires!F200)</f>
        <v/>
      </c>
      <c r="G201" s="158" t="str">
        <f>IF(Forfaitaires!G200="","",Forfaitaires!G200)</f>
        <v/>
      </c>
      <c r="H201" s="158" t="str">
        <f>IF(Forfaitaires!H200="","",Forfaitaires!H200)</f>
        <v/>
      </c>
      <c r="I201" s="158" t="str">
        <f>IF($G201="","",IF($C201=Listes!$B$32,IF('Instruction Forfaitaires'!$E201&lt;Listes!$B$53,('Instruction Forfaitaires'!$E201*(VLOOKUP('Instruction Forfaitaires'!$D201,Listes!$A$54:$E$60,2,FALSE))),IF('Instruction Forfaitaires'!$E201&gt;Listes!$E$53,('Instruction Forfaitaires'!$E201*(VLOOKUP('Instruction Forfaitaires'!$D201,Listes!$A$54:$E$60,5,FALSE))),('Instruction Forfaitaires'!$E201*(VLOOKUP('Instruction Forfaitaires'!$D201,Listes!$A$54:$E$60,3,FALSE))+(VLOOKUP('Instruction Forfaitaires'!$D201,Listes!$A$54:$E$60,4,FALSE)))))))</f>
        <v/>
      </c>
      <c r="J201" s="158" t="str">
        <f>IF($G201="","",IF($C201=Listes!$B$31,IF('Instruction Forfaitaires'!$E201&lt;Listes!$B$42,('Instruction Forfaitaires'!$E201*(VLOOKUP('Instruction Forfaitaires'!$D201,Listes!$A$43:$E$49,2,FALSE))),IF('Instruction Forfaitaires'!$E201&gt;Listes!$D$42,('Instruction Forfaitaires'!$E201*(VLOOKUP('Instruction Forfaitaires'!$D201,Listes!$A$43:$E$49,5,FALSE))),('Instruction Forfaitaires'!$E201*(VLOOKUP('Instruction Forfaitaires'!$D201,Listes!$A$43:$E$49,3,FALSE))+(VLOOKUP('Instruction Forfaitaires'!$D201,Listes!$A$43:$E$49,4,FALSE)))))))</f>
        <v/>
      </c>
      <c r="K201" s="238" t="str">
        <f>IF($G201="","",IF($C201=Listes!$B$34,Listes!$I$31,IF($C201=Listes!$B$35,(VLOOKUP('Instruction Forfaitaires'!$F201,Listes!$E$31:$F$36,2,FALSE)),IF($C201=Listes!$B$33,IF('Instruction Forfaitaires'!$E201&lt;Listes!$A$64,'Instruction Forfaitaires'!$E201*Listes!$A$65,IF('Instruction Forfaitaires'!$E201&gt;Listes!$D$64,'Instruction Forfaitaires'!$E201*Listes!$D$65,(('Instruction Forfaitaires'!$E201*Listes!$B$65)+Listes!$C$65)))))))</f>
        <v/>
      </c>
      <c r="L201" s="268" t="str">
        <f>IF(Forfaitaires!I200="","",Forfaitaires!I200)</f>
        <v/>
      </c>
      <c r="M201" s="268" t="str">
        <f>IF(Forfaitaires!J200="","",Forfaitaires!J200)</f>
        <v/>
      </c>
      <c r="N201" s="177" t="str">
        <f>IF(Forfaitaires!N200="","",Forfaitaires!N200)</f>
        <v/>
      </c>
      <c r="O201" s="267" t="str">
        <f t="shared" si="15"/>
        <v/>
      </c>
      <c r="P201" s="259" t="str">
        <f t="shared" si="16"/>
        <v/>
      </c>
      <c r="Q201" s="280" t="str">
        <f t="shared" si="17"/>
        <v/>
      </c>
      <c r="R201" s="264" t="str">
        <f t="shared" si="18"/>
        <v/>
      </c>
      <c r="S201" s="262" t="str">
        <f t="shared" si="19"/>
        <v/>
      </c>
      <c r="T201" s="119"/>
    </row>
    <row r="202" spans="1:20" ht="20.100000000000001" customHeight="1" x14ac:dyDescent="0.25">
      <c r="A202" s="162">
        <v>196</v>
      </c>
      <c r="B202" s="158" t="str">
        <f>IF(Forfaitaires!B201="","",Forfaitaires!B201)</f>
        <v/>
      </c>
      <c r="C202" s="158" t="str">
        <f>IF(Forfaitaires!C201="","",Forfaitaires!C201)</f>
        <v/>
      </c>
      <c r="D202" s="158" t="str">
        <f>IF(Forfaitaires!D201="","",Forfaitaires!D201)</f>
        <v/>
      </c>
      <c r="E202" s="158" t="str">
        <f>IF(Forfaitaires!E201="","",Forfaitaires!E201)</f>
        <v/>
      </c>
      <c r="F202" s="158" t="str">
        <f>IF(Forfaitaires!F201="","",Forfaitaires!F201)</f>
        <v/>
      </c>
      <c r="G202" s="158" t="str">
        <f>IF(Forfaitaires!G201="","",Forfaitaires!G201)</f>
        <v/>
      </c>
      <c r="H202" s="158" t="str">
        <f>IF(Forfaitaires!H201="","",Forfaitaires!H201)</f>
        <v/>
      </c>
      <c r="I202" s="158" t="str">
        <f>IF($G202="","",IF($C202=Listes!$B$32,IF('Instruction Forfaitaires'!$E202&lt;Listes!$B$53,('Instruction Forfaitaires'!$E202*(VLOOKUP('Instruction Forfaitaires'!$D202,Listes!$A$54:$E$60,2,FALSE))),IF('Instruction Forfaitaires'!$E202&gt;Listes!$E$53,('Instruction Forfaitaires'!$E202*(VLOOKUP('Instruction Forfaitaires'!$D202,Listes!$A$54:$E$60,5,FALSE))),('Instruction Forfaitaires'!$E202*(VLOOKUP('Instruction Forfaitaires'!$D202,Listes!$A$54:$E$60,3,FALSE))+(VLOOKUP('Instruction Forfaitaires'!$D202,Listes!$A$54:$E$60,4,FALSE)))))))</f>
        <v/>
      </c>
      <c r="J202" s="158" t="str">
        <f>IF($G202="","",IF($C202=Listes!$B$31,IF('Instruction Forfaitaires'!$E202&lt;Listes!$B$42,('Instruction Forfaitaires'!$E202*(VLOOKUP('Instruction Forfaitaires'!$D202,Listes!$A$43:$E$49,2,FALSE))),IF('Instruction Forfaitaires'!$E202&gt;Listes!$D$42,('Instruction Forfaitaires'!$E202*(VLOOKUP('Instruction Forfaitaires'!$D202,Listes!$A$43:$E$49,5,FALSE))),('Instruction Forfaitaires'!$E202*(VLOOKUP('Instruction Forfaitaires'!$D202,Listes!$A$43:$E$49,3,FALSE))+(VLOOKUP('Instruction Forfaitaires'!$D202,Listes!$A$43:$E$49,4,FALSE)))))))</f>
        <v/>
      </c>
      <c r="K202" s="238" t="str">
        <f>IF($G202="","",IF($C202=Listes!$B$34,Listes!$I$31,IF($C202=Listes!$B$35,(VLOOKUP('Instruction Forfaitaires'!$F202,Listes!$E$31:$F$36,2,FALSE)),IF($C202=Listes!$B$33,IF('Instruction Forfaitaires'!$E202&lt;Listes!$A$64,'Instruction Forfaitaires'!$E202*Listes!$A$65,IF('Instruction Forfaitaires'!$E202&gt;Listes!$D$64,'Instruction Forfaitaires'!$E202*Listes!$D$65,(('Instruction Forfaitaires'!$E202*Listes!$B$65)+Listes!$C$65)))))))</f>
        <v/>
      </c>
      <c r="L202" s="268" t="str">
        <f>IF(Forfaitaires!I201="","",Forfaitaires!I201)</f>
        <v/>
      </c>
      <c r="M202" s="268" t="str">
        <f>IF(Forfaitaires!J201="","",Forfaitaires!J201)</f>
        <v/>
      </c>
      <c r="N202" s="177" t="str">
        <f>IF(Forfaitaires!N201="","",Forfaitaires!N201)</f>
        <v/>
      </c>
      <c r="O202" s="267" t="str">
        <f t="shared" si="15"/>
        <v/>
      </c>
      <c r="P202" s="259" t="str">
        <f t="shared" si="16"/>
        <v/>
      </c>
      <c r="Q202" s="280" t="str">
        <f t="shared" si="17"/>
        <v/>
      </c>
      <c r="R202" s="264" t="str">
        <f t="shared" si="18"/>
        <v/>
      </c>
      <c r="S202" s="262" t="str">
        <f t="shared" si="19"/>
        <v/>
      </c>
      <c r="T202" s="119"/>
    </row>
    <row r="203" spans="1:20" ht="20.100000000000001" customHeight="1" x14ac:dyDescent="0.25">
      <c r="A203" s="162">
        <v>197</v>
      </c>
      <c r="B203" s="158" t="str">
        <f>IF(Forfaitaires!B202="","",Forfaitaires!B202)</f>
        <v/>
      </c>
      <c r="C203" s="158" t="str">
        <f>IF(Forfaitaires!C202="","",Forfaitaires!C202)</f>
        <v/>
      </c>
      <c r="D203" s="158" t="str">
        <f>IF(Forfaitaires!D202="","",Forfaitaires!D202)</f>
        <v/>
      </c>
      <c r="E203" s="158" t="str">
        <f>IF(Forfaitaires!E202="","",Forfaitaires!E202)</f>
        <v/>
      </c>
      <c r="F203" s="158" t="str">
        <f>IF(Forfaitaires!F202="","",Forfaitaires!F202)</f>
        <v/>
      </c>
      <c r="G203" s="158" t="str">
        <f>IF(Forfaitaires!G202="","",Forfaitaires!G202)</f>
        <v/>
      </c>
      <c r="H203" s="158" t="str">
        <f>IF(Forfaitaires!H202="","",Forfaitaires!H202)</f>
        <v/>
      </c>
      <c r="I203" s="158" t="str">
        <f>IF($G203="","",IF($C203=Listes!$B$32,IF('Instruction Forfaitaires'!$E203&lt;Listes!$B$53,('Instruction Forfaitaires'!$E203*(VLOOKUP('Instruction Forfaitaires'!$D203,Listes!$A$54:$E$60,2,FALSE))),IF('Instruction Forfaitaires'!$E203&gt;Listes!$E$53,('Instruction Forfaitaires'!$E203*(VLOOKUP('Instruction Forfaitaires'!$D203,Listes!$A$54:$E$60,5,FALSE))),('Instruction Forfaitaires'!$E203*(VLOOKUP('Instruction Forfaitaires'!$D203,Listes!$A$54:$E$60,3,FALSE))+(VLOOKUP('Instruction Forfaitaires'!$D203,Listes!$A$54:$E$60,4,FALSE)))))))</f>
        <v/>
      </c>
      <c r="J203" s="158" t="str">
        <f>IF($G203="","",IF($C203=Listes!$B$31,IF('Instruction Forfaitaires'!$E203&lt;Listes!$B$42,('Instruction Forfaitaires'!$E203*(VLOOKUP('Instruction Forfaitaires'!$D203,Listes!$A$43:$E$49,2,FALSE))),IF('Instruction Forfaitaires'!$E203&gt;Listes!$D$42,('Instruction Forfaitaires'!$E203*(VLOOKUP('Instruction Forfaitaires'!$D203,Listes!$A$43:$E$49,5,FALSE))),('Instruction Forfaitaires'!$E203*(VLOOKUP('Instruction Forfaitaires'!$D203,Listes!$A$43:$E$49,3,FALSE))+(VLOOKUP('Instruction Forfaitaires'!$D203,Listes!$A$43:$E$49,4,FALSE)))))))</f>
        <v/>
      </c>
      <c r="K203" s="238" t="str">
        <f>IF($G203="","",IF($C203=Listes!$B$34,Listes!$I$31,IF($C203=Listes!$B$35,(VLOOKUP('Instruction Forfaitaires'!$F203,Listes!$E$31:$F$36,2,FALSE)),IF($C203=Listes!$B$33,IF('Instruction Forfaitaires'!$E203&lt;Listes!$A$64,'Instruction Forfaitaires'!$E203*Listes!$A$65,IF('Instruction Forfaitaires'!$E203&gt;Listes!$D$64,'Instruction Forfaitaires'!$E203*Listes!$D$65,(('Instruction Forfaitaires'!$E203*Listes!$B$65)+Listes!$C$65)))))))</f>
        <v/>
      </c>
      <c r="L203" s="268" t="str">
        <f>IF(Forfaitaires!I202="","",Forfaitaires!I202)</f>
        <v/>
      </c>
      <c r="M203" s="268" t="str">
        <f>IF(Forfaitaires!J202="","",Forfaitaires!J202)</f>
        <v/>
      </c>
      <c r="N203" s="177" t="str">
        <f>IF(Forfaitaires!N202="","",Forfaitaires!N202)</f>
        <v/>
      </c>
      <c r="O203" s="267" t="str">
        <f t="shared" si="15"/>
        <v/>
      </c>
      <c r="P203" s="259" t="str">
        <f t="shared" si="16"/>
        <v/>
      </c>
      <c r="Q203" s="280" t="str">
        <f t="shared" si="17"/>
        <v/>
      </c>
      <c r="R203" s="264" t="str">
        <f t="shared" si="18"/>
        <v/>
      </c>
      <c r="S203" s="262" t="str">
        <f t="shared" si="19"/>
        <v/>
      </c>
      <c r="T203" s="119"/>
    </row>
    <row r="204" spans="1:20" ht="20.100000000000001" customHeight="1" x14ac:dyDescent="0.25">
      <c r="A204" s="162">
        <v>198</v>
      </c>
      <c r="B204" s="158" t="str">
        <f>IF(Forfaitaires!B203="","",Forfaitaires!B203)</f>
        <v/>
      </c>
      <c r="C204" s="158" t="str">
        <f>IF(Forfaitaires!C203="","",Forfaitaires!C203)</f>
        <v/>
      </c>
      <c r="D204" s="158" t="str">
        <f>IF(Forfaitaires!D203="","",Forfaitaires!D203)</f>
        <v/>
      </c>
      <c r="E204" s="158" t="str">
        <f>IF(Forfaitaires!E203="","",Forfaitaires!E203)</f>
        <v/>
      </c>
      <c r="F204" s="158" t="str">
        <f>IF(Forfaitaires!F203="","",Forfaitaires!F203)</f>
        <v/>
      </c>
      <c r="G204" s="158" t="str">
        <f>IF(Forfaitaires!G203="","",Forfaitaires!G203)</f>
        <v/>
      </c>
      <c r="H204" s="158" t="str">
        <f>IF(Forfaitaires!H203="","",Forfaitaires!H203)</f>
        <v/>
      </c>
      <c r="I204" s="158" t="str">
        <f>IF($G204="","",IF($C204=Listes!$B$32,IF('Instruction Forfaitaires'!$E204&lt;Listes!$B$53,('Instruction Forfaitaires'!$E204*(VLOOKUP('Instruction Forfaitaires'!$D204,Listes!$A$54:$E$60,2,FALSE))),IF('Instruction Forfaitaires'!$E204&gt;Listes!$E$53,('Instruction Forfaitaires'!$E204*(VLOOKUP('Instruction Forfaitaires'!$D204,Listes!$A$54:$E$60,5,FALSE))),('Instruction Forfaitaires'!$E204*(VLOOKUP('Instruction Forfaitaires'!$D204,Listes!$A$54:$E$60,3,FALSE))+(VLOOKUP('Instruction Forfaitaires'!$D204,Listes!$A$54:$E$60,4,FALSE)))))))</f>
        <v/>
      </c>
      <c r="J204" s="158" t="str">
        <f>IF($G204="","",IF($C204=Listes!$B$31,IF('Instruction Forfaitaires'!$E204&lt;Listes!$B$42,('Instruction Forfaitaires'!$E204*(VLOOKUP('Instruction Forfaitaires'!$D204,Listes!$A$43:$E$49,2,FALSE))),IF('Instruction Forfaitaires'!$E204&gt;Listes!$D$42,('Instruction Forfaitaires'!$E204*(VLOOKUP('Instruction Forfaitaires'!$D204,Listes!$A$43:$E$49,5,FALSE))),('Instruction Forfaitaires'!$E204*(VLOOKUP('Instruction Forfaitaires'!$D204,Listes!$A$43:$E$49,3,FALSE))+(VLOOKUP('Instruction Forfaitaires'!$D204,Listes!$A$43:$E$49,4,FALSE)))))))</f>
        <v/>
      </c>
      <c r="K204" s="238" t="str">
        <f>IF($G204="","",IF($C204=Listes!$B$34,Listes!$I$31,IF($C204=Listes!$B$35,(VLOOKUP('Instruction Forfaitaires'!$F204,Listes!$E$31:$F$36,2,FALSE)),IF($C204=Listes!$B$33,IF('Instruction Forfaitaires'!$E204&lt;Listes!$A$64,'Instruction Forfaitaires'!$E204*Listes!$A$65,IF('Instruction Forfaitaires'!$E204&gt;Listes!$D$64,'Instruction Forfaitaires'!$E204*Listes!$D$65,(('Instruction Forfaitaires'!$E204*Listes!$B$65)+Listes!$C$65)))))))</f>
        <v/>
      </c>
      <c r="L204" s="268" t="str">
        <f>IF(Forfaitaires!I203="","",Forfaitaires!I203)</f>
        <v/>
      </c>
      <c r="M204" s="268" t="str">
        <f>IF(Forfaitaires!J203="","",Forfaitaires!J203)</f>
        <v/>
      </c>
      <c r="N204" s="177" t="str">
        <f>IF(Forfaitaires!N203="","",Forfaitaires!N203)</f>
        <v/>
      </c>
      <c r="O204" s="267" t="str">
        <f t="shared" si="15"/>
        <v/>
      </c>
      <c r="P204" s="259" t="str">
        <f t="shared" si="16"/>
        <v/>
      </c>
      <c r="Q204" s="280" t="str">
        <f t="shared" si="17"/>
        <v/>
      </c>
      <c r="R204" s="264" t="str">
        <f t="shared" si="18"/>
        <v/>
      </c>
      <c r="S204" s="262" t="str">
        <f t="shared" si="19"/>
        <v/>
      </c>
      <c r="T204" s="119"/>
    </row>
    <row r="205" spans="1:20" ht="20.100000000000001" customHeight="1" x14ac:dyDescent="0.25">
      <c r="A205" s="162">
        <v>199</v>
      </c>
      <c r="B205" s="158" t="str">
        <f>IF(Forfaitaires!B204="","",Forfaitaires!B204)</f>
        <v/>
      </c>
      <c r="C205" s="158" t="str">
        <f>IF(Forfaitaires!C204="","",Forfaitaires!C204)</f>
        <v/>
      </c>
      <c r="D205" s="158" t="str">
        <f>IF(Forfaitaires!D204="","",Forfaitaires!D204)</f>
        <v/>
      </c>
      <c r="E205" s="158" t="str">
        <f>IF(Forfaitaires!E204="","",Forfaitaires!E204)</f>
        <v/>
      </c>
      <c r="F205" s="158" t="str">
        <f>IF(Forfaitaires!F204="","",Forfaitaires!F204)</f>
        <v/>
      </c>
      <c r="G205" s="158" t="str">
        <f>IF(Forfaitaires!G204="","",Forfaitaires!G204)</f>
        <v/>
      </c>
      <c r="H205" s="158" t="str">
        <f>IF(Forfaitaires!H204="","",Forfaitaires!H204)</f>
        <v/>
      </c>
      <c r="I205" s="158" t="str">
        <f>IF($G205="","",IF($C205=Listes!$B$32,IF('Instruction Forfaitaires'!$E205&lt;Listes!$B$53,('Instruction Forfaitaires'!$E205*(VLOOKUP('Instruction Forfaitaires'!$D205,Listes!$A$54:$E$60,2,FALSE))),IF('Instruction Forfaitaires'!$E205&gt;Listes!$E$53,('Instruction Forfaitaires'!$E205*(VLOOKUP('Instruction Forfaitaires'!$D205,Listes!$A$54:$E$60,5,FALSE))),('Instruction Forfaitaires'!$E205*(VLOOKUP('Instruction Forfaitaires'!$D205,Listes!$A$54:$E$60,3,FALSE))+(VLOOKUP('Instruction Forfaitaires'!$D205,Listes!$A$54:$E$60,4,FALSE)))))))</f>
        <v/>
      </c>
      <c r="J205" s="158" t="str">
        <f>IF($G205="","",IF($C205=Listes!$B$31,IF('Instruction Forfaitaires'!$E205&lt;Listes!$B$42,('Instruction Forfaitaires'!$E205*(VLOOKUP('Instruction Forfaitaires'!$D205,Listes!$A$43:$E$49,2,FALSE))),IF('Instruction Forfaitaires'!$E205&gt;Listes!$D$42,('Instruction Forfaitaires'!$E205*(VLOOKUP('Instruction Forfaitaires'!$D205,Listes!$A$43:$E$49,5,FALSE))),('Instruction Forfaitaires'!$E205*(VLOOKUP('Instruction Forfaitaires'!$D205,Listes!$A$43:$E$49,3,FALSE))+(VLOOKUP('Instruction Forfaitaires'!$D205,Listes!$A$43:$E$49,4,FALSE)))))))</f>
        <v/>
      </c>
      <c r="K205" s="238" t="str">
        <f>IF($G205="","",IF($C205=Listes!$B$34,Listes!$I$31,IF($C205=Listes!$B$35,(VLOOKUP('Instruction Forfaitaires'!$F205,Listes!$E$31:$F$36,2,FALSE)),IF($C205=Listes!$B$33,IF('Instruction Forfaitaires'!$E205&lt;Listes!$A$64,'Instruction Forfaitaires'!$E205*Listes!$A$65,IF('Instruction Forfaitaires'!$E205&gt;Listes!$D$64,'Instruction Forfaitaires'!$E205*Listes!$D$65,(('Instruction Forfaitaires'!$E205*Listes!$B$65)+Listes!$C$65)))))))</f>
        <v/>
      </c>
      <c r="L205" s="268" t="str">
        <f>IF(Forfaitaires!I204="","",Forfaitaires!I204)</f>
        <v/>
      </c>
      <c r="M205" s="268" t="str">
        <f>IF(Forfaitaires!J204="","",Forfaitaires!J204)</f>
        <v/>
      </c>
      <c r="N205" s="177" t="str">
        <f>IF(Forfaitaires!N204="","",Forfaitaires!N204)</f>
        <v/>
      </c>
      <c r="O205" s="267" t="str">
        <f t="shared" si="15"/>
        <v/>
      </c>
      <c r="P205" s="259" t="str">
        <f t="shared" si="16"/>
        <v/>
      </c>
      <c r="Q205" s="280" t="str">
        <f t="shared" si="17"/>
        <v/>
      </c>
      <c r="R205" s="264" t="str">
        <f t="shared" si="18"/>
        <v/>
      </c>
      <c r="S205" s="262" t="str">
        <f t="shared" si="19"/>
        <v/>
      </c>
      <c r="T205" s="119"/>
    </row>
    <row r="206" spans="1:20" ht="20.100000000000001" customHeight="1" x14ac:dyDescent="0.25">
      <c r="A206" s="162">
        <v>200</v>
      </c>
      <c r="B206" s="158" t="str">
        <f>IF(Forfaitaires!B205="","",Forfaitaires!B205)</f>
        <v/>
      </c>
      <c r="C206" s="158" t="str">
        <f>IF(Forfaitaires!C205="","",Forfaitaires!C205)</f>
        <v/>
      </c>
      <c r="D206" s="158" t="str">
        <f>IF(Forfaitaires!D205="","",Forfaitaires!D205)</f>
        <v/>
      </c>
      <c r="E206" s="158" t="str">
        <f>IF(Forfaitaires!E205="","",Forfaitaires!E205)</f>
        <v/>
      </c>
      <c r="F206" s="158" t="str">
        <f>IF(Forfaitaires!F205="","",Forfaitaires!F205)</f>
        <v/>
      </c>
      <c r="G206" s="158" t="str">
        <f>IF(Forfaitaires!G205="","",Forfaitaires!G205)</f>
        <v/>
      </c>
      <c r="H206" s="158" t="str">
        <f>IF(Forfaitaires!H205="","",Forfaitaires!H205)</f>
        <v/>
      </c>
      <c r="I206" s="158" t="str">
        <f>IF($G206="","",IF($C206=Listes!$B$32,IF('Instruction Forfaitaires'!$E206&lt;Listes!$B$53,('Instruction Forfaitaires'!$E206*(VLOOKUP('Instruction Forfaitaires'!$D206,Listes!$A$54:$E$60,2,FALSE))),IF('Instruction Forfaitaires'!$E206&gt;Listes!$E$53,('Instruction Forfaitaires'!$E206*(VLOOKUP('Instruction Forfaitaires'!$D206,Listes!$A$54:$E$60,5,FALSE))),('Instruction Forfaitaires'!$E206*(VLOOKUP('Instruction Forfaitaires'!$D206,Listes!$A$54:$E$60,3,FALSE))+(VLOOKUP('Instruction Forfaitaires'!$D206,Listes!$A$54:$E$60,4,FALSE)))))))</f>
        <v/>
      </c>
      <c r="J206" s="158" t="str">
        <f>IF($G206="","",IF($C206=Listes!$B$31,IF('Instruction Forfaitaires'!$E206&lt;Listes!$B$42,('Instruction Forfaitaires'!$E206*(VLOOKUP('Instruction Forfaitaires'!$D206,Listes!$A$43:$E$49,2,FALSE))),IF('Instruction Forfaitaires'!$E206&gt;Listes!$D$42,('Instruction Forfaitaires'!$E206*(VLOOKUP('Instruction Forfaitaires'!$D206,Listes!$A$43:$E$49,5,FALSE))),('Instruction Forfaitaires'!$E206*(VLOOKUP('Instruction Forfaitaires'!$D206,Listes!$A$43:$E$49,3,FALSE))+(VLOOKUP('Instruction Forfaitaires'!$D206,Listes!$A$43:$E$49,4,FALSE)))))))</f>
        <v/>
      </c>
      <c r="K206" s="238" t="str">
        <f>IF($G206="","",IF($C206=Listes!$B$34,Listes!$I$31,IF($C206=Listes!$B$35,(VLOOKUP('Instruction Forfaitaires'!$F206,Listes!$E$31:$F$36,2,FALSE)),IF($C206=Listes!$B$33,IF('Instruction Forfaitaires'!$E206&lt;Listes!$A$64,'Instruction Forfaitaires'!$E206*Listes!$A$65,IF('Instruction Forfaitaires'!$E206&gt;Listes!$D$64,'Instruction Forfaitaires'!$E206*Listes!$D$65,(('Instruction Forfaitaires'!$E206*Listes!$B$65)+Listes!$C$65)))))))</f>
        <v/>
      </c>
      <c r="L206" s="268" t="str">
        <f>IF(Forfaitaires!I205="","",Forfaitaires!I205)</f>
        <v/>
      </c>
      <c r="M206" s="268" t="str">
        <f>IF(Forfaitaires!J205="","",Forfaitaires!J205)</f>
        <v/>
      </c>
      <c r="N206" s="177" t="str">
        <f>IF(Forfaitaires!N205="","",Forfaitaires!N205)</f>
        <v/>
      </c>
      <c r="O206" s="267" t="str">
        <f t="shared" si="15"/>
        <v/>
      </c>
      <c r="P206" s="259" t="str">
        <f t="shared" si="16"/>
        <v/>
      </c>
      <c r="Q206" s="280" t="str">
        <f t="shared" si="17"/>
        <v/>
      </c>
      <c r="R206" s="264" t="str">
        <f t="shared" si="18"/>
        <v/>
      </c>
      <c r="S206" s="262" t="str">
        <f t="shared" si="19"/>
        <v/>
      </c>
      <c r="T206" s="119"/>
    </row>
    <row r="207" spans="1:20" ht="20.100000000000001" customHeight="1" x14ac:dyDescent="0.25">
      <c r="A207" s="162">
        <v>201</v>
      </c>
      <c r="B207" s="158" t="str">
        <f>IF(Forfaitaires!B206="","",Forfaitaires!B206)</f>
        <v/>
      </c>
      <c r="C207" s="158" t="str">
        <f>IF(Forfaitaires!C206="","",Forfaitaires!C206)</f>
        <v/>
      </c>
      <c r="D207" s="158" t="str">
        <f>IF(Forfaitaires!D206="","",Forfaitaires!D206)</f>
        <v/>
      </c>
      <c r="E207" s="158" t="str">
        <f>IF(Forfaitaires!E206="","",Forfaitaires!E206)</f>
        <v/>
      </c>
      <c r="F207" s="158" t="str">
        <f>IF(Forfaitaires!F206="","",Forfaitaires!F206)</f>
        <v/>
      </c>
      <c r="G207" s="158" t="str">
        <f>IF(Forfaitaires!G206="","",Forfaitaires!G206)</f>
        <v/>
      </c>
      <c r="H207" s="158" t="str">
        <f>IF(Forfaitaires!H206="","",Forfaitaires!H206)</f>
        <v/>
      </c>
      <c r="I207" s="158" t="str">
        <f>IF($G207="","",IF($C207=Listes!$B$32,IF('Instruction Forfaitaires'!$E207&lt;Listes!$B$53,('Instruction Forfaitaires'!$E207*(VLOOKUP('Instruction Forfaitaires'!$D207,Listes!$A$54:$E$60,2,FALSE))),IF('Instruction Forfaitaires'!$E207&gt;Listes!$E$53,('Instruction Forfaitaires'!$E207*(VLOOKUP('Instruction Forfaitaires'!$D207,Listes!$A$54:$E$60,5,FALSE))),('Instruction Forfaitaires'!$E207*(VLOOKUP('Instruction Forfaitaires'!$D207,Listes!$A$54:$E$60,3,FALSE))+(VLOOKUP('Instruction Forfaitaires'!$D207,Listes!$A$54:$E$60,4,FALSE)))))))</f>
        <v/>
      </c>
      <c r="J207" s="158" t="str">
        <f>IF($G207="","",IF($C207=Listes!$B$31,IF('Instruction Forfaitaires'!$E207&lt;Listes!$B$42,('Instruction Forfaitaires'!$E207*(VLOOKUP('Instruction Forfaitaires'!$D207,Listes!$A$43:$E$49,2,FALSE))),IF('Instruction Forfaitaires'!$E207&gt;Listes!$D$42,('Instruction Forfaitaires'!$E207*(VLOOKUP('Instruction Forfaitaires'!$D207,Listes!$A$43:$E$49,5,FALSE))),('Instruction Forfaitaires'!$E207*(VLOOKUP('Instruction Forfaitaires'!$D207,Listes!$A$43:$E$49,3,FALSE))+(VLOOKUP('Instruction Forfaitaires'!$D207,Listes!$A$43:$E$49,4,FALSE)))))))</f>
        <v/>
      </c>
      <c r="K207" s="238" t="str">
        <f>IF($G207="","",IF($C207=Listes!$B$34,Listes!$I$31,IF($C207=Listes!$B$35,(VLOOKUP('Instruction Forfaitaires'!$F207,Listes!$E$31:$F$36,2,FALSE)),IF($C207=Listes!$B$33,IF('Instruction Forfaitaires'!$E207&lt;Listes!$A$64,'Instruction Forfaitaires'!$E207*Listes!$A$65,IF('Instruction Forfaitaires'!$E207&gt;Listes!$D$64,'Instruction Forfaitaires'!$E207*Listes!$D$65,(('Instruction Forfaitaires'!$E207*Listes!$B$65)+Listes!$C$65)))))))</f>
        <v/>
      </c>
      <c r="L207" s="268" t="str">
        <f>IF(Forfaitaires!I206="","",Forfaitaires!I206)</f>
        <v/>
      </c>
      <c r="M207" s="268" t="str">
        <f>IF(Forfaitaires!J206="","",Forfaitaires!J206)</f>
        <v/>
      </c>
      <c r="N207" s="177" t="str">
        <f>IF(Forfaitaires!N206="","",Forfaitaires!N206)</f>
        <v/>
      </c>
      <c r="O207" s="267" t="str">
        <f t="shared" si="15"/>
        <v/>
      </c>
      <c r="P207" s="259" t="str">
        <f t="shared" si="16"/>
        <v/>
      </c>
      <c r="Q207" s="280" t="str">
        <f t="shared" si="17"/>
        <v/>
      </c>
      <c r="R207" s="264" t="str">
        <f t="shared" si="18"/>
        <v/>
      </c>
      <c r="S207" s="262" t="str">
        <f t="shared" si="19"/>
        <v/>
      </c>
      <c r="T207" s="119"/>
    </row>
    <row r="208" spans="1:20" ht="20.100000000000001" customHeight="1" x14ac:dyDescent="0.25">
      <c r="A208" s="162">
        <v>202</v>
      </c>
      <c r="B208" s="158" t="str">
        <f>IF(Forfaitaires!B207="","",Forfaitaires!B207)</f>
        <v/>
      </c>
      <c r="C208" s="158" t="str">
        <f>IF(Forfaitaires!C207="","",Forfaitaires!C207)</f>
        <v/>
      </c>
      <c r="D208" s="158" t="str">
        <f>IF(Forfaitaires!D207="","",Forfaitaires!D207)</f>
        <v/>
      </c>
      <c r="E208" s="158" t="str">
        <f>IF(Forfaitaires!E207="","",Forfaitaires!E207)</f>
        <v/>
      </c>
      <c r="F208" s="158" t="str">
        <f>IF(Forfaitaires!F207="","",Forfaitaires!F207)</f>
        <v/>
      </c>
      <c r="G208" s="158" t="str">
        <f>IF(Forfaitaires!G207="","",Forfaitaires!G207)</f>
        <v/>
      </c>
      <c r="H208" s="158" t="str">
        <f>IF(Forfaitaires!H207="","",Forfaitaires!H207)</f>
        <v/>
      </c>
      <c r="I208" s="158" t="str">
        <f>IF($G208="","",IF($C208=Listes!$B$32,IF('Instruction Forfaitaires'!$E208&lt;Listes!$B$53,('Instruction Forfaitaires'!$E208*(VLOOKUP('Instruction Forfaitaires'!$D208,Listes!$A$54:$E$60,2,FALSE))),IF('Instruction Forfaitaires'!$E208&gt;Listes!$E$53,('Instruction Forfaitaires'!$E208*(VLOOKUP('Instruction Forfaitaires'!$D208,Listes!$A$54:$E$60,5,FALSE))),('Instruction Forfaitaires'!$E208*(VLOOKUP('Instruction Forfaitaires'!$D208,Listes!$A$54:$E$60,3,FALSE))+(VLOOKUP('Instruction Forfaitaires'!$D208,Listes!$A$54:$E$60,4,FALSE)))))))</f>
        <v/>
      </c>
      <c r="J208" s="158" t="str">
        <f>IF($G208="","",IF($C208=Listes!$B$31,IF('Instruction Forfaitaires'!$E208&lt;Listes!$B$42,('Instruction Forfaitaires'!$E208*(VLOOKUP('Instruction Forfaitaires'!$D208,Listes!$A$43:$E$49,2,FALSE))),IF('Instruction Forfaitaires'!$E208&gt;Listes!$D$42,('Instruction Forfaitaires'!$E208*(VLOOKUP('Instruction Forfaitaires'!$D208,Listes!$A$43:$E$49,5,FALSE))),('Instruction Forfaitaires'!$E208*(VLOOKUP('Instruction Forfaitaires'!$D208,Listes!$A$43:$E$49,3,FALSE))+(VLOOKUP('Instruction Forfaitaires'!$D208,Listes!$A$43:$E$49,4,FALSE)))))))</f>
        <v/>
      </c>
      <c r="K208" s="238" t="str">
        <f>IF($G208="","",IF($C208=Listes!$B$34,Listes!$I$31,IF($C208=Listes!$B$35,(VLOOKUP('Instruction Forfaitaires'!$F208,Listes!$E$31:$F$36,2,FALSE)),IF($C208=Listes!$B$33,IF('Instruction Forfaitaires'!$E208&lt;Listes!$A$64,'Instruction Forfaitaires'!$E208*Listes!$A$65,IF('Instruction Forfaitaires'!$E208&gt;Listes!$D$64,'Instruction Forfaitaires'!$E208*Listes!$D$65,(('Instruction Forfaitaires'!$E208*Listes!$B$65)+Listes!$C$65)))))))</f>
        <v/>
      </c>
      <c r="L208" s="268" t="str">
        <f>IF(Forfaitaires!I207="","",Forfaitaires!I207)</f>
        <v/>
      </c>
      <c r="M208" s="268" t="str">
        <f>IF(Forfaitaires!J207="","",Forfaitaires!J207)</f>
        <v/>
      </c>
      <c r="N208" s="177" t="str">
        <f>IF(Forfaitaires!N207="","",Forfaitaires!N207)</f>
        <v/>
      </c>
      <c r="O208" s="267" t="str">
        <f t="shared" si="15"/>
        <v/>
      </c>
      <c r="P208" s="259" t="str">
        <f t="shared" si="16"/>
        <v/>
      </c>
      <c r="Q208" s="280" t="str">
        <f t="shared" si="17"/>
        <v/>
      </c>
      <c r="R208" s="264" t="str">
        <f t="shared" si="18"/>
        <v/>
      </c>
      <c r="S208" s="262" t="str">
        <f t="shared" si="19"/>
        <v/>
      </c>
      <c r="T208" s="119"/>
    </row>
    <row r="209" spans="1:20" ht="20.100000000000001" customHeight="1" x14ac:dyDescent="0.25">
      <c r="A209" s="162">
        <v>203</v>
      </c>
      <c r="B209" s="158" t="str">
        <f>IF(Forfaitaires!B208="","",Forfaitaires!B208)</f>
        <v/>
      </c>
      <c r="C209" s="158" t="str">
        <f>IF(Forfaitaires!C208="","",Forfaitaires!C208)</f>
        <v/>
      </c>
      <c r="D209" s="158" t="str">
        <f>IF(Forfaitaires!D208="","",Forfaitaires!D208)</f>
        <v/>
      </c>
      <c r="E209" s="158" t="str">
        <f>IF(Forfaitaires!E208="","",Forfaitaires!E208)</f>
        <v/>
      </c>
      <c r="F209" s="158" t="str">
        <f>IF(Forfaitaires!F208="","",Forfaitaires!F208)</f>
        <v/>
      </c>
      <c r="G209" s="158" t="str">
        <f>IF(Forfaitaires!G208="","",Forfaitaires!G208)</f>
        <v/>
      </c>
      <c r="H209" s="158" t="str">
        <f>IF(Forfaitaires!H208="","",Forfaitaires!H208)</f>
        <v/>
      </c>
      <c r="I209" s="158" t="str">
        <f>IF($G209="","",IF($C209=Listes!$B$32,IF('Instruction Forfaitaires'!$E209&lt;Listes!$B$53,('Instruction Forfaitaires'!$E209*(VLOOKUP('Instruction Forfaitaires'!$D209,Listes!$A$54:$E$60,2,FALSE))),IF('Instruction Forfaitaires'!$E209&gt;Listes!$E$53,('Instruction Forfaitaires'!$E209*(VLOOKUP('Instruction Forfaitaires'!$D209,Listes!$A$54:$E$60,5,FALSE))),('Instruction Forfaitaires'!$E209*(VLOOKUP('Instruction Forfaitaires'!$D209,Listes!$A$54:$E$60,3,FALSE))+(VLOOKUP('Instruction Forfaitaires'!$D209,Listes!$A$54:$E$60,4,FALSE)))))))</f>
        <v/>
      </c>
      <c r="J209" s="158" t="str">
        <f>IF($G209="","",IF($C209=Listes!$B$31,IF('Instruction Forfaitaires'!$E209&lt;Listes!$B$42,('Instruction Forfaitaires'!$E209*(VLOOKUP('Instruction Forfaitaires'!$D209,Listes!$A$43:$E$49,2,FALSE))),IF('Instruction Forfaitaires'!$E209&gt;Listes!$D$42,('Instruction Forfaitaires'!$E209*(VLOOKUP('Instruction Forfaitaires'!$D209,Listes!$A$43:$E$49,5,FALSE))),('Instruction Forfaitaires'!$E209*(VLOOKUP('Instruction Forfaitaires'!$D209,Listes!$A$43:$E$49,3,FALSE))+(VLOOKUP('Instruction Forfaitaires'!$D209,Listes!$A$43:$E$49,4,FALSE)))))))</f>
        <v/>
      </c>
      <c r="K209" s="238" t="str">
        <f>IF($G209="","",IF($C209=Listes!$B$34,Listes!$I$31,IF($C209=Listes!$B$35,(VLOOKUP('Instruction Forfaitaires'!$F209,Listes!$E$31:$F$36,2,FALSE)),IF($C209=Listes!$B$33,IF('Instruction Forfaitaires'!$E209&lt;Listes!$A$64,'Instruction Forfaitaires'!$E209*Listes!$A$65,IF('Instruction Forfaitaires'!$E209&gt;Listes!$D$64,'Instruction Forfaitaires'!$E209*Listes!$D$65,(('Instruction Forfaitaires'!$E209*Listes!$B$65)+Listes!$C$65)))))))</f>
        <v/>
      </c>
      <c r="L209" s="268" t="str">
        <f>IF(Forfaitaires!I208="","",Forfaitaires!I208)</f>
        <v/>
      </c>
      <c r="M209" s="268" t="str">
        <f>IF(Forfaitaires!J208="","",Forfaitaires!J208)</f>
        <v/>
      </c>
      <c r="N209" s="177" t="str">
        <f>IF(Forfaitaires!N208="","",Forfaitaires!N208)</f>
        <v/>
      </c>
      <c r="O209" s="267" t="str">
        <f t="shared" si="15"/>
        <v/>
      </c>
      <c r="P209" s="259" t="str">
        <f t="shared" si="16"/>
        <v/>
      </c>
      <c r="Q209" s="280" t="str">
        <f t="shared" si="17"/>
        <v/>
      </c>
      <c r="R209" s="264" t="str">
        <f t="shared" si="18"/>
        <v/>
      </c>
      <c r="S209" s="262" t="str">
        <f t="shared" si="19"/>
        <v/>
      </c>
      <c r="T209" s="119"/>
    </row>
    <row r="210" spans="1:20" ht="20.100000000000001" customHeight="1" x14ac:dyDescent="0.25">
      <c r="A210" s="162">
        <v>204</v>
      </c>
      <c r="B210" s="158" t="str">
        <f>IF(Forfaitaires!B209="","",Forfaitaires!B209)</f>
        <v/>
      </c>
      <c r="C210" s="158" t="str">
        <f>IF(Forfaitaires!C209="","",Forfaitaires!C209)</f>
        <v/>
      </c>
      <c r="D210" s="158" t="str">
        <f>IF(Forfaitaires!D209="","",Forfaitaires!D209)</f>
        <v/>
      </c>
      <c r="E210" s="158" t="str">
        <f>IF(Forfaitaires!E209="","",Forfaitaires!E209)</f>
        <v/>
      </c>
      <c r="F210" s="158" t="str">
        <f>IF(Forfaitaires!F209="","",Forfaitaires!F209)</f>
        <v/>
      </c>
      <c r="G210" s="158" t="str">
        <f>IF(Forfaitaires!G209="","",Forfaitaires!G209)</f>
        <v/>
      </c>
      <c r="H210" s="158" t="str">
        <f>IF(Forfaitaires!H209="","",Forfaitaires!H209)</f>
        <v/>
      </c>
      <c r="I210" s="158" t="str">
        <f>IF($G210="","",IF($C210=Listes!$B$32,IF('Instruction Forfaitaires'!$E210&lt;Listes!$B$53,('Instruction Forfaitaires'!$E210*(VLOOKUP('Instruction Forfaitaires'!$D210,Listes!$A$54:$E$60,2,FALSE))),IF('Instruction Forfaitaires'!$E210&gt;Listes!$E$53,('Instruction Forfaitaires'!$E210*(VLOOKUP('Instruction Forfaitaires'!$D210,Listes!$A$54:$E$60,5,FALSE))),('Instruction Forfaitaires'!$E210*(VLOOKUP('Instruction Forfaitaires'!$D210,Listes!$A$54:$E$60,3,FALSE))+(VLOOKUP('Instruction Forfaitaires'!$D210,Listes!$A$54:$E$60,4,FALSE)))))))</f>
        <v/>
      </c>
      <c r="J210" s="158" t="str">
        <f>IF($G210="","",IF($C210=Listes!$B$31,IF('Instruction Forfaitaires'!$E210&lt;Listes!$B$42,('Instruction Forfaitaires'!$E210*(VLOOKUP('Instruction Forfaitaires'!$D210,Listes!$A$43:$E$49,2,FALSE))),IF('Instruction Forfaitaires'!$E210&gt;Listes!$D$42,('Instruction Forfaitaires'!$E210*(VLOOKUP('Instruction Forfaitaires'!$D210,Listes!$A$43:$E$49,5,FALSE))),('Instruction Forfaitaires'!$E210*(VLOOKUP('Instruction Forfaitaires'!$D210,Listes!$A$43:$E$49,3,FALSE))+(VLOOKUP('Instruction Forfaitaires'!$D210,Listes!$A$43:$E$49,4,FALSE)))))))</f>
        <v/>
      </c>
      <c r="K210" s="238" t="str">
        <f>IF($G210="","",IF($C210=Listes!$B$34,Listes!$I$31,IF($C210=Listes!$B$35,(VLOOKUP('Instruction Forfaitaires'!$F210,Listes!$E$31:$F$36,2,FALSE)),IF($C210=Listes!$B$33,IF('Instruction Forfaitaires'!$E210&lt;Listes!$A$64,'Instruction Forfaitaires'!$E210*Listes!$A$65,IF('Instruction Forfaitaires'!$E210&gt;Listes!$D$64,'Instruction Forfaitaires'!$E210*Listes!$D$65,(('Instruction Forfaitaires'!$E210*Listes!$B$65)+Listes!$C$65)))))))</f>
        <v/>
      </c>
      <c r="L210" s="268" t="str">
        <f>IF(Forfaitaires!I209="","",Forfaitaires!I209)</f>
        <v/>
      </c>
      <c r="M210" s="268" t="str">
        <f>IF(Forfaitaires!J209="","",Forfaitaires!J209)</f>
        <v/>
      </c>
      <c r="N210" s="177" t="str">
        <f>IF(Forfaitaires!N209="","",Forfaitaires!N209)</f>
        <v/>
      </c>
      <c r="O210" s="267" t="str">
        <f t="shared" si="15"/>
        <v/>
      </c>
      <c r="P210" s="259" t="str">
        <f t="shared" si="16"/>
        <v/>
      </c>
      <c r="Q210" s="280" t="str">
        <f t="shared" si="17"/>
        <v/>
      </c>
      <c r="R210" s="264" t="str">
        <f t="shared" si="18"/>
        <v/>
      </c>
      <c r="S210" s="262" t="str">
        <f t="shared" si="19"/>
        <v/>
      </c>
      <c r="T210" s="119"/>
    </row>
    <row r="211" spans="1:20" ht="20.100000000000001" customHeight="1" x14ac:dyDescent="0.25">
      <c r="A211" s="162">
        <v>205</v>
      </c>
      <c r="B211" s="158" t="str">
        <f>IF(Forfaitaires!B210="","",Forfaitaires!B210)</f>
        <v/>
      </c>
      <c r="C211" s="158" t="str">
        <f>IF(Forfaitaires!C210="","",Forfaitaires!C210)</f>
        <v/>
      </c>
      <c r="D211" s="158" t="str">
        <f>IF(Forfaitaires!D210="","",Forfaitaires!D210)</f>
        <v/>
      </c>
      <c r="E211" s="158" t="str">
        <f>IF(Forfaitaires!E210="","",Forfaitaires!E210)</f>
        <v/>
      </c>
      <c r="F211" s="158" t="str">
        <f>IF(Forfaitaires!F210="","",Forfaitaires!F210)</f>
        <v/>
      </c>
      <c r="G211" s="158" t="str">
        <f>IF(Forfaitaires!G210="","",Forfaitaires!G210)</f>
        <v/>
      </c>
      <c r="H211" s="158" t="str">
        <f>IF(Forfaitaires!H210="","",Forfaitaires!H210)</f>
        <v/>
      </c>
      <c r="I211" s="158" t="str">
        <f>IF($G211="","",IF($C211=Listes!$B$32,IF('Instruction Forfaitaires'!$E211&lt;Listes!$B$53,('Instruction Forfaitaires'!$E211*(VLOOKUP('Instruction Forfaitaires'!$D211,Listes!$A$54:$E$60,2,FALSE))),IF('Instruction Forfaitaires'!$E211&gt;Listes!$E$53,('Instruction Forfaitaires'!$E211*(VLOOKUP('Instruction Forfaitaires'!$D211,Listes!$A$54:$E$60,5,FALSE))),('Instruction Forfaitaires'!$E211*(VLOOKUP('Instruction Forfaitaires'!$D211,Listes!$A$54:$E$60,3,FALSE))+(VLOOKUP('Instruction Forfaitaires'!$D211,Listes!$A$54:$E$60,4,FALSE)))))))</f>
        <v/>
      </c>
      <c r="J211" s="158" t="str">
        <f>IF($G211="","",IF($C211=Listes!$B$31,IF('Instruction Forfaitaires'!$E211&lt;Listes!$B$42,('Instruction Forfaitaires'!$E211*(VLOOKUP('Instruction Forfaitaires'!$D211,Listes!$A$43:$E$49,2,FALSE))),IF('Instruction Forfaitaires'!$E211&gt;Listes!$D$42,('Instruction Forfaitaires'!$E211*(VLOOKUP('Instruction Forfaitaires'!$D211,Listes!$A$43:$E$49,5,FALSE))),('Instruction Forfaitaires'!$E211*(VLOOKUP('Instruction Forfaitaires'!$D211,Listes!$A$43:$E$49,3,FALSE))+(VLOOKUP('Instruction Forfaitaires'!$D211,Listes!$A$43:$E$49,4,FALSE)))))))</f>
        <v/>
      </c>
      <c r="K211" s="238" t="str">
        <f>IF($G211="","",IF($C211=Listes!$B$34,Listes!$I$31,IF($C211=Listes!$B$35,(VLOOKUP('Instruction Forfaitaires'!$F211,Listes!$E$31:$F$36,2,FALSE)),IF($C211=Listes!$B$33,IF('Instruction Forfaitaires'!$E211&lt;Listes!$A$64,'Instruction Forfaitaires'!$E211*Listes!$A$65,IF('Instruction Forfaitaires'!$E211&gt;Listes!$D$64,'Instruction Forfaitaires'!$E211*Listes!$D$65,(('Instruction Forfaitaires'!$E211*Listes!$B$65)+Listes!$C$65)))))))</f>
        <v/>
      </c>
      <c r="L211" s="268" t="str">
        <f>IF(Forfaitaires!I210="","",Forfaitaires!I210)</f>
        <v/>
      </c>
      <c r="M211" s="268" t="str">
        <f>IF(Forfaitaires!J210="","",Forfaitaires!J210)</f>
        <v/>
      </c>
      <c r="N211" s="177" t="str">
        <f>IF(Forfaitaires!N210="","",Forfaitaires!N210)</f>
        <v/>
      </c>
      <c r="O211" s="267" t="str">
        <f t="shared" si="15"/>
        <v/>
      </c>
      <c r="P211" s="259" t="str">
        <f t="shared" si="16"/>
        <v/>
      </c>
      <c r="Q211" s="280" t="str">
        <f t="shared" si="17"/>
        <v/>
      </c>
      <c r="R211" s="264" t="str">
        <f t="shared" si="18"/>
        <v/>
      </c>
      <c r="S211" s="262" t="str">
        <f t="shared" si="19"/>
        <v/>
      </c>
      <c r="T211" s="119"/>
    </row>
    <row r="212" spans="1:20" ht="20.100000000000001" customHeight="1" x14ac:dyDescent="0.25">
      <c r="A212" s="162">
        <v>206</v>
      </c>
      <c r="B212" s="158" t="str">
        <f>IF(Forfaitaires!B211="","",Forfaitaires!B211)</f>
        <v/>
      </c>
      <c r="C212" s="158" t="str">
        <f>IF(Forfaitaires!C211="","",Forfaitaires!C211)</f>
        <v/>
      </c>
      <c r="D212" s="158" t="str">
        <f>IF(Forfaitaires!D211="","",Forfaitaires!D211)</f>
        <v/>
      </c>
      <c r="E212" s="158" t="str">
        <f>IF(Forfaitaires!E211="","",Forfaitaires!E211)</f>
        <v/>
      </c>
      <c r="F212" s="158" t="str">
        <f>IF(Forfaitaires!F211="","",Forfaitaires!F211)</f>
        <v/>
      </c>
      <c r="G212" s="158" t="str">
        <f>IF(Forfaitaires!G211="","",Forfaitaires!G211)</f>
        <v/>
      </c>
      <c r="H212" s="158" t="str">
        <f>IF(Forfaitaires!H211="","",Forfaitaires!H211)</f>
        <v/>
      </c>
      <c r="I212" s="158" t="str">
        <f>IF($G212="","",IF($C212=Listes!$B$32,IF('Instruction Forfaitaires'!$E212&lt;Listes!$B$53,('Instruction Forfaitaires'!$E212*(VLOOKUP('Instruction Forfaitaires'!$D212,Listes!$A$54:$E$60,2,FALSE))),IF('Instruction Forfaitaires'!$E212&gt;Listes!$E$53,('Instruction Forfaitaires'!$E212*(VLOOKUP('Instruction Forfaitaires'!$D212,Listes!$A$54:$E$60,5,FALSE))),('Instruction Forfaitaires'!$E212*(VLOOKUP('Instruction Forfaitaires'!$D212,Listes!$A$54:$E$60,3,FALSE))+(VLOOKUP('Instruction Forfaitaires'!$D212,Listes!$A$54:$E$60,4,FALSE)))))))</f>
        <v/>
      </c>
      <c r="J212" s="158" t="str">
        <f>IF($G212="","",IF($C212=Listes!$B$31,IF('Instruction Forfaitaires'!$E212&lt;Listes!$B$42,('Instruction Forfaitaires'!$E212*(VLOOKUP('Instruction Forfaitaires'!$D212,Listes!$A$43:$E$49,2,FALSE))),IF('Instruction Forfaitaires'!$E212&gt;Listes!$D$42,('Instruction Forfaitaires'!$E212*(VLOOKUP('Instruction Forfaitaires'!$D212,Listes!$A$43:$E$49,5,FALSE))),('Instruction Forfaitaires'!$E212*(VLOOKUP('Instruction Forfaitaires'!$D212,Listes!$A$43:$E$49,3,FALSE))+(VLOOKUP('Instruction Forfaitaires'!$D212,Listes!$A$43:$E$49,4,FALSE)))))))</f>
        <v/>
      </c>
      <c r="K212" s="238" t="str">
        <f>IF($G212="","",IF($C212=Listes!$B$34,Listes!$I$31,IF($C212=Listes!$B$35,(VLOOKUP('Instruction Forfaitaires'!$F212,Listes!$E$31:$F$36,2,FALSE)),IF($C212=Listes!$B$33,IF('Instruction Forfaitaires'!$E212&lt;Listes!$A$64,'Instruction Forfaitaires'!$E212*Listes!$A$65,IF('Instruction Forfaitaires'!$E212&gt;Listes!$D$64,'Instruction Forfaitaires'!$E212*Listes!$D$65,(('Instruction Forfaitaires'!$E212*Listes!$B$65)+Listes!$C$65)))))))</f>
        <v/>
      </c>
      <c r="L212" s="268" t="str">
        <f>IF(Forfaitaires!I211="","",Forfaitaires!I211)</f>
        <v/>
      </c>
      <c r="M212" s="268" t="str">
        <f>IF(Forfaitaires!J211="","",Forfaitaires!J211)</f>
        <v/>
      </c>
      <c r="N212" s="177" t="str">
        <f>IF(Forfaitaires!N211="","",Forfaitaires!N211)</f>
        <v/>
      </c>
      <c r="O212" s="267" t="str">
        <f t="shared" si="15"/>
        <v/>
      </c>
      <c r="P212" s="259" t="str">
        <f t="shared" si="16"/>
        <v/>
      </c>
      <c r="Q212" s="280" t="str">
        <f t="shared" si="17"/>
        <v/>
      </c>
      <c r="R212" s="264" t="str">
        <f t="shared" si="18"/>
        <v/>
      </c>
      <c r="S212" s="262" t="str">
        <f t="shared" si="19"/>
        <v/>
      </c>
      <c r="T212" s="119"/>
    </row>
    <row r="213" spans="1:20" ht="20.100000000000001" customHeight="1" x14ac:dyDescent="0.25">
      <c r="A213" s="162">
        <v>207</v>
      </c>
      <c r="B213" s="158" t="str">
        <f>IF(Forfaitaires!B212="","",Forfaitaires!B212)</f>
        <v/>
      </c>
      <c r="C213" s="158" t="str">
        <f>IF(Forfaitaires!C212="","",Forfaitaires!C212)</f>
        <v/>
      </c>
      <c r="D213" s="158" t="str">
        <f>IF(Forfaitaires!D212="","",Forfaitaires!D212)</f>
        <v/>
      </c>
      <c r="E213" s="158" t="str">
        <f>IF(Forfaitaires!E212="","",Forfaitaires!E212)</f>
        <v/>
      </c>
      <c r="F213" s="158" t="str">
        <f>IF(Forfaitaires!F212="","",Forfaitaires!F212)</f>
        <v/>
      </c>
      <c r="G213" s="158" t="str">
        <f>IF(Forfaitaires!G212="","",Forfaitaires!G212)</f>
        <v/>
      </c>
      <c r="H213" s="158" t="str">
        <f>IF(Forfaitaires!H212="","",Forfaitaires!H212)</f>
        <v/>
      </c>
      <c r="I213" s="158" t="str">
        <f>IF($G213="","",IF($C213=Listes!$B$32,IF('Instruction Forfaitaires'!$E213&lt;Listes!$B$53,('Instruction Forfaitaires'!$E213*(VLOOKUP('Instruction Forfaitaires'!$D213,Listes!$A$54:$E$60,2,FALSE))),IF('Instruction Forfaitaires'!$E213&gt;Listes!$E$53,('Instruction Forfaitaires'!$E213*(VLOOKUP('Instruction Forfaitaires'!$D213,Listes!$A$54:$E$60,5,FALSE))),('Instruction Forfaitaires'!$E213*(VLOOKUP('Instruction Forfaitaires'!$D213,Listes!$A$54:$E$60,3,FALSE))+(VLOOKUP('Instruction Forfaitaires'!$D213,Listes!$A$54:$E$60,4,FALSE)))))))</f>
        <v/>
      </c>
      <c r="J213" s="158" t="str">
        <f>IF($G213="","",IF($C213=Listes!$B$31,IF('Instruction Forfaitaires'!$E213&lt;Listes!$B$42,('Instruction Forfaitaires'!$E213*(VLOOKUP('Instruction Forfaitaires'!$D213,Listes!$A$43:$E$49,2,FALSE))),IF('Instruction Forfaitaires'!$E213&gt;Listes!$D$42,('Instruction Forfaitaires'!$E213*(VLOOKUP('Instruction Forfaitaires'!$D213,Listes!$A$43:$E$49,5,FALSE))),('Instruction Forfaitaires'!$E213*(VLOOKUP('Instruction Forfaitaires'!$D213,Listes!$A$43:$E$49,3,FALSE))+(VLOOKUP('Instruction Forfaitaires'!$D213,Listes!$A$43:$E$49,4,FALSE)))))))</f>
        <v/>
      </c>
      <c r="K213" s="238" t="str">
        <f>IF($G213="","",IF($C213=Listes!$B$34,Listes!$I$31,IF($C213=Listes!$B$35,(VLOOKUP('Instruction Forfaitaires'!$F213,Listes!$E$31:$F$36,2,FALSE)),IF($C213=Listes!$B$33,IF('Instruction Forfaitaires'!$E213&lt;Listes!$A$64,'Instruction Forfaitaires'!$E213*Listes!$A$65,IF('Instruction Forfaitaires'!$E213&gt;Listes!$D$64,'Instruction Forfaitaires'!$E213*Listes!$D$65,(('Instruction Forfaitaires'!$E213*Listes!$B$65)+Listes!$C$65)))))))</f>
        <v/>
      </c>
      <c r="L213" s="268" t="str">
        <f>IF(Forfaitaires!I212="","",Forfaitaires!I212)</f>
        <v/>
      </c>
      <c r="M213" s="268" t="str">
        <f>IF(Forfaitaires!J212="","",Forfaitaires!J212)</f>
        <v/>
      </c>
      <c r="N213" s="177" t="str">
        <f>IF(Forfaitaires!N212="","",Forfaitaires!N212)</f>
        <v/>
      </c>
      <c r="O213" s="267" t="str">
        <f t="shared" si="15"/>
        <v/>
      </c>
      <c r="P213" s="259" t="str">
        <f t="shared" si="16"/>
        <v/>
      </c>
      <c r="Q213" s="280" t="str">
        <f t="shared" si="17"/>
        <v/>
      </c>
      <c r="R213" s="264" t="str">
        <f t="shared" si="18"/>
        <v/>
      </c>
      <c r="S213" s="262" t="str">
        <f t="shared" si="19"/>
        <v/>
      </c>
      <c r="T213" s="119"/>
    </row>
    <row r="214" spans="1:20" ht="20.100000000000001" customHeight="1" x14ac:dyDescent="0.25">
      <c r="A214" s="162">
        <v>208</v>
      </c>
      <c r="B214" s="158" t="str">
        <f>IF(Forfaitaires!B213="","",Forfaitaires!B213)</f>
        <v/>
      </c>
      <c r="C214" s="158" t="str">
        <f>IF(Forfaitaires!C213="","",Forfaitaires!C213)</f>
        <v/>
      </c>
      <c r="D214" s="158" t="str">
        <f>IF(Forfaitaires!D213="","",Forfaitaires!D213)</f>
        <v/>
      </c>
      <c r="E214" s="158" t="str">
        <f>IF(Forfaitaires!E213="","",Forfaitaires!E213)</f>
        <v/>
      </c>
      <c r="F214" s="158" t="str">
        <f>IF(Forfaitaires!F213="","",Forfaitaires!F213)</f>
        <v/>
      </c>
      <c r="G214" s="158" t="str">
        <f>IF(Forfaitaires!G213="","",Forfaitaires!G213)</f>
        <v/>
      </c>
      <c r="H214" s="158" t="str">
        <f>IF(Forfaitaires!H213="","",Forfaitaires!H213)</f>
        <v/>
      </c>
      <c r="I214" s="158" t="str">
        <f>IF($G214="","",IF($C214=Listes!$B$32,IF('Instruction Forfaitaires'!$E214&lt;Listes!$B$53,('Instruction Forfaitaires'!$E214*(VLOOKUP('Instruction Forfaitaires'!$D214,Listes!$A$54:$E$60,2,FALSE))),IF('Instruction Forfaitaires'!$E214&gt;Listes!$E$53,('Instruction Forfaitaires'!$E214*(VLOOKUP('Instruction Forfaitaires'!$D214,Listes!$A$54:$E$60,5,FALSE))),('Instruction Forfaitaires'!$E214*(VLOOKUP('Instruction Forfaitaires'!$D214,Listes!$A$54:$E$60,3,FALSE))+(VLOOKUP('Instruction Forfaitaires'!$D214,Listes!$A$54:$E$60,4,FALSE)))))))</f>
        <v/>
      </c>
      <c r="J214" s="158" t="str">
        <f>IF($G214="","",IF($C214=Listes!$B$31,IF('Instruction Forfaitaires'!$E214&lt;Listes!$B$42,('Instruction Forfaitaires'!$E214*(VLOOKUP('Instruction Forfaitaires'!$D214,Listes!$A$43:$E$49,2,FALSE))),IF('Instruction Forfaitaires'!$E214&gt;Listes!$D$42,('Instruction Forfaitaires'!$E214*(VLOOKUP('Instruction Forfaitaires'!$D214,Listes!$A$43:$E$49,5,FALSE))),('Instruction Forfaitaires'!$E214*(VLOOKUP('Instruction Forfaitaires'!$D214,Listes!$A$43:$E$49,3,FALSE))+(VLOOKUP('Instruction Forfaitaires'!$D214,Listes!$A$43:$E$49,4,FALSE)))))))</f>
        <v/>
      </c>
      <c r="K214" s="238" t="str">
        <f>IF($G214="","",IF($C214=Listes!$B$34,Listes!$I$31,IF($C214=Listes!$B$35,(VLOOKUP('Instruction Forfaitaires'!$F214,Listes!$E$31:$F$36,2,FALSE)),IF($C214=Listes!$B$33,IF('Instruction Forfaitaires'!$E214&lt;Listes!$A$64,'Instruction Forfaitaires'!$E214*Listes!$A$65,IF('Instruction Forfaitaires'!$E214&gt;Listes!$D$64,'Instruction Forfaitaires'!$E214*Listes!$D$65,(('Instruction Forfaitaires'!$E214*Listes!$B$65)+Listes!$C$65)))))))</f>
        <v/>
      </c>
      <c r="L214" s="268" t="str">
        <f>IF(Forfaitaires!I213="","",Forfaitaires!I213)</f>
        <v/>
      </c>
      <c r="M214" s="268" t="str">
        <f>IF(Forfaitaires!J213="","",Forfaitaires!J213)</f>
        <v/>
      </c>
      <c r="N214" s="177" t="str">
        <f>IF(Forfaitaires!N213="","",Forfaitaires!N213)</f>
        <v/>
      </c>
      <c r="O214" s="267" t="str">
        <f t="shared" si="15"/>
        <v/>
      </c>
      <c r="P214" s="259" t="str">
        <f t="shared" si="16"/>
        <v/>
      </c>
      <c r="Q214" s="280" t="str">
        <f t="shared" si="17"/>
        <v/>
      </c>
      <c r="R214" s="264" t="str">
        <f t="shared" si="18"/>
        <v/>
      </c>
      <c r="S214" s="262" t="str">
        <f t="shared" si="19"/>
        <v/>
      </c>
      <c r="T214" s="119"/>
    </row>
    <row r="215" spans="1:20" ht="20.100000000000001" customHeight="1" x14ac:dyDescent="0.25">
      <c r="A215" s="162">
        <v>209</v>
      </c>
      <c r="B215" s="158" t="str">
        <f>IF(Forfaitaires!B214="","",Forfaitaires!B214)</f>
        <v/>
      </c>
      <c r="C215" s="158" t="str">
        <f>IF(Forfaitaires!C214="","",Forfaitaires!C214)</f>
        <v/>
      </c>
      <c r="D215" s="158" t="str">
        <f>IF(Forfaitaires!D214="","",Forfaitaires!D214)</f>
        <v/>
      </c>
      <c r="E215" s="158" t="str">
        <f>IF(Forfaitaires!E214="","",Forfaitaires!E214)</f>
        <v/>
      </c>
      <c r="F215" s="158" t="str">
        <f>IF(Forfaitaires!F214="","",Forfaitaires!F214)</f>
        <v/>
      </c>
      <c r="G215" s="158" t="str">
        <f>IF(Forfaitaires!G214="","",Forfaitaires!G214)</f>
        <v/>
      </c>
      <c r="H215" s="158" t="str">
        <f>IF(Forfaitaires!H214="","",Forfaitaires!H214)</f>
        <v/>
      </c>
      <c r="I215" s="158" t="str">
        <f>IF($G215="","",IF($C215=Listes!$B$32,IF('Instruction Forfaitaires'!$E215&lt;Listes!$B$53,('Instruction Forfaitaires'!$E215*(VLOOKUP('Instruction Forfaitaires'!$D215,Listes!$A$54:$E$60,2,FALSE))),IF('Instruction Forfaitaires'!$E215&gt;Listes!$E$53,('Instruction Forfaitaires'!$E215*(VLOOKUP('Instruction Forfaitaires'!$D215,Listes!$A$54:$E$60,5,FALSE))),('Instruction Forfaitaires'!$E215*(VLOOKUP('Instruction Forfaitaires'!$D215,Listes!$A$54:$E$60,3,FALSE))+(VLOOKUP('Instruction Forfaitaires'!$D215,Listes!$A$54:$E$60,4,FALSE)))))))</f>
        <v/>
      </c>
      <c r="J215" s="158" t="str">
        <f>IF($G215="","",IF($C215=Listes!$B$31,IF('Instruction Forfaitaires'!$E215&lt;Listes!$B$42,('Instruction Forfaitaires'!$E215*(VLOOKUP('Instruction Forfaitaires'!$D215,Listes!$A$43:$E$49,2,FALSE))),IF('Instruction Forfaitaires'!$E215&gt;Listes!$D$42,('Instruction Forfaitaires'!$E215*(VLOOKUP('Instruction Forfaitaires'!$D215,Listes!$A$43:$E$49,5,FALSE))),('Instruction Forfaitaires'!$E215*(VLOOKUP('Instruction Forfaitaires'!$D215,Listes!$A$43:$E$49,3,FALSE))+(VLOOKUP('Instruction Forfaitaires'!$D215,Listes!$A$43:$E$49,4,FALSE)))))))</f>
        <v/>
      </c>
      <c r="K215" s="238" t="str">
        <f>IF($G215="","",IF($C215=Listes!$B$34,Listes!$I$31,IF($C215=Listes!$B$35,(VLOOKUP('Instruction Forfaitaires'!$F215,Listes!$E$31:$F$36,2,FALSE)),IF($C215=Listes!$B$33,IF('Instruction Forfaitaires'!$E215&lt;Listes!$A$64,'Instruction Forfaitaires'!$E215*Listes!$A$65,IF('Instruction Forfaitaires'!$E215&gt;Listes!$D$64,'Instruction Forfaitaires'!$E215*Listes!$D$65,(('Instruction Forfaitaires'!$E215*Listes!$B$65)+Listes!$C$65)))))))</f>
        <v/>
      </c>
      <c r="L215" s="268" t="str">
        <f>IF(Forfaitaires!I214="","",Forfaitaires!I214)</f>
        <v/>
      </c>
      <c r="M215" s="268" t="str">
        <f>IF(Forfaitaires!J214="","",Forfaitaires!J214)</f>
        <v/>
      </c>
      <c r="N215" s="177" t="str">
        <f>IF(Forfaitaires!N214="","",Forfaitaires!N214)</f>
        <v/>
      </c>
      <c r="O215" s="267" t="str">
        <f t="shared" si="15"/>
        <v/>
      </c>
      <c r="P215" s="259" t="str">
        <f t="shared" si="16"/>
        <v/>
      </c>
      <c r="Q215" s="280" t="str">
        <f t="shared" si="17"/>
        <v/>
      </c>
      <c r="R215" s="264" t="str">
        <f t="shared" si="18"/>
        <v/>
      </c>
      <c r="S215" s="262" t="str">
        <f t="shared" si="19"/>
        <v/>
      </c>
      <c r="T215" s="119"/>
    </row>
    <row r="216" spans="1:20" ht="20.100000000000001" customHeight="1" x14ac:dyDescent="0.25">
      <c r="A216" s="162">
        <v>210</v>
      </c>
      <c r="B216" s="158" t="str">
        <f>IF(Forfaitaires!B215="","",Forfaitaires!B215)</f>
        <v/>
      </c>
      <c r="C216" s="158" t="str">
        <f>IF(Forfaitaires!C215="","",Forfaitaires!C215)</f>
        <v/>
      </c>
      <c r="D216" s="158" t="str">
        <f>IF(Forfaitaires!D215="","",Forfaitaires!D215)</f>
        <v/>
      </c>
      <c r="E216" s="158" t="str">
        <f>IF(Forfaitaires!E215="","",Forfaitaires!E215)</f>
        <v/>
      </c>
      <c r="F216" s="158" t="str">
        <f>IF(Forfaitaires!F215="","",Forfaitaires!F215)</f>
        <v/>
      </c>
      <c r="G216" s="158" t="str">
        <f>IF(Forfaitaires!G215="","",Forfaitaires!G215)</f>
        <v/>
      </c>
      <c r="H216" s="158" t="str">
        <f>IF(Forfaitaires!H215="","",Forfaitaires!H215)</f>
        <v/>
      </c>
      <c r="I216" s="158" t="str">
        <f>IF($G216="","",IF($C216=Listes!$B$32,IF('Instruction Forfaitaires'!$E216&lt;Listes!$B$53,('Instruction Forfaitaires'!$E216*(VLOOKUP('Instruction Forfaitaires'!$D216,Listes!$A$54:$E$60,2,FALSE))),IF('Instruction Forfaitaires'!$E216&gt;Listes!$E$53,('Instruction Forfaitaires'!$E216*(VLOOKUP('Instruction Forfaitaires'!$D216,Listes!$A$54:$E$60,5,FALSE))),('Instruction Forfaitaires'!$E216*(VLOOKUP('Instruction Forfaitaires'!$D216,Listes!$A$54:$E$60,3,FALSE))+(VLOOKUP('Instruction Forfaitaires'!$D216,Listes!$A$54:$E$60,4,FALSE)))))))</f>
        <v/>
      </c>
      <c r="J216" s="158" t="str">
        <f>IF($G216="","",IF($C216=Listes!$B$31,IF('Instruction Forfaitaires'!$E216&lt;Listes!$B$42,('Instruction Forfaitaires'!$E216*(VLOOKUP('Instruction Forfaitaires'!$D216,Listes!$A$43:$E$49,2,FALSE))),IF('Instruction Forfaitaires'!$E216&gt;Listes!$D$42,('Instruction Forfaitaires'!$E216*(VLOOKUP('Instruction Forfaitaires'!$D216,Listes!$A$43:$E$49,5,FALSE))),('Instruction Forfaitaires'!$E216*(VLOOKUP('Instruction Forfaitaires'!$D216,Listes!$A$43:$E$49,3,FALSE))+(VLOOKUP('Instruction Forfaitaires'!$D216,Listes!$A$43:$E$49,4,FALSE)))))))</f>
        <v/>
      </c>
      <c r="K216" s="238" t="str">
        <f>IF($G216="","",IF($C216=Listes!$B$34,Listes!$I$31,IF($C216=Listes!$B$35,(VLOOKUP('Instruction Forfaitaires'!$F216,Listes!$E$31:$F$36,2,FALSE)),IF($C216=Listes!$B$33,IF('Instruction Forfaitaires'!$E216&lt;Listes!$A$64,'Instruction Forfaitaires'!$E216*Listes!$A$65,IF('Instruction Forfaitaires'!$E216&gt;Listes!$D$64,'Instruction Forfaitaires'!$E216*Listes!$D$65,(('Instruction Forfaitaires'!$E216*Listes!$B$65)+Listes!$C$65)))))))</f>
        <v/>
      </c>
      <c r="L216" s="268" t="str">
        <f>IF(Forfaitaires!I215="","",Forfaitaires!I215)</f>
        <v/>
      </c>
      <c r="M216" s="268" t="str">
        <f>IF(Forfaitaires!J215="","",Forfaitaires!J215)</f>
        <v/>
      </c>
      <c r="N216" s="177" t="str">
        <f>IF(Forfaitaires!N215="","",Forfaitaires!N215)</f>
        <v/>
      </c>
      <c r="O216" s="267" t="str">
        <f t="shared" si="15"/>
        <v/>
      </c>
      <c r="P216" s="259" t="str">
        <f t="shared" si="16"/>
        <v/>
      </c>
      <c r="Q216" s="280" t="str">
        <f t="shared" si="17"/>
        <v/>
      </c>
      <c r="R216" s="264" t="str">
        <f t="shared" si="18"/>
        <v/>
      </c>
      <c r="S216" s="262" t="str">
        <f t="shared" si="19"/>
        <v/>
      </c>
      <c r="T216" s="119"/>
    </row>
    <row r="217" spans="1:20" ht="20.100000000000001" customHeight="1" x14ac:dyDescent="0.25">
      <c r="A217" s="162">
        <v>211</v>
      </c>
      <c r="B217" s="158" t="str">
        <f>IF(Forfaitaires!B216="","",Forfaitaires!B216)</f>
        <v/>
      </c>
      <c r="C217" s="158" t="str">
        <f>IF(Forfaitaires!C216="","",Forfaitaires!C216)</f>
        <v/>
      </c>
      <c r="D217" s="158" t="str">
        <f>IF(Forfaitaires!D216="","",Forfaitaires!D216)</f>
        <v/>
      </c>
      <c r="E217" s="158" t="str">
        <f>IF(Forfaitaires!E216="","",Forfaitaires!E216)</f>
        <v/>
      </c>
      <c r="F217" s="158" t="str">
        <f>IF(Forfaitaires!F216="","",Forfaitaires!F216)</f>
        <v/>
      </c>
      <c r="G217" s="158" t="str">
        <f>IF(Forfaitaires!G216="","",Forfaitaires!G216)</f>
        <v/>
      </c>
      <c r="H217" s="158" t="str">
        <f>IF(Forfaitaires!H216="","",Forfaitaires!H216)</f>
        <v/>
      </c>
      <c r="I217" s="158" t="str">
        <f>IF($G217="","",IF($C217=Listes!$B$32,IF('Instruction Forfaitaires'!$E217&lt;Listes!$B$53,('Instruction Forfaitaires'!$E217*(VLOOKUP('Instruction Forfaitaires'!$D217,Listes!$A$54:$E$60,2,FALSE))),IF('Instruction Forfaitaires'!$E217&gt;Listes!$E$53,('Instruction Forfaitaires'!$E217*(VLOOKUP('Instruction Forfaitaires'!$D217,Listes!$A$54:$E$60,5,FALSE))),('Instruction Forfaitaires'!$E217*(VLOOKUP('Instruction Forfaitaires'!$D217,Listes!$A$54:$E$60,3,FALSE))+(VLOOKUP('Instruction Forfaitaires'!$D217,Listes!$A$54:$E$60,4,FALSE)))))))</f>
        <v/>
      </c>
      <c r="J217" s="158" t="str">
        <f>IF($G217="","",IF($C217=Listes!$B$31,IF('Instruction Forfaitaires'!$E217&lt;Listes!$B$42,('Instruction Forfaitaires'!$E217*(VLOOKUP('Instruction Forfaitaires'!$D217,Listes!$A$43:$E$49,2,FALSE))),IF('Instruction Forfaitaires'!$E217&gt;Listes!$D$42,('Instruction Forfaitaires'!$E217*(VLOOKUP('Instruction Forfaitaires'!$D217,Listes!$A$43:$E$49,5,FALSE))),('Instruction Forfaitaires'!$E217*(VLOOKUP('Instruction Forfaitaires'!$D217,Listes!$A$43:$E$49,3,FALSE))+(VLOOKUP('Instruction Forfaitaires'!$D217,Listes!$A$43:$E$49,4,FALSE)))))))</f>
        <v/>
      </c>
      <c r="K217" s="238" t="str">
        <f>IF($G217="","",IF($C217=Listes!$B$34,Listes!$I$31,IF($C217=Listes!$B$35,(VLOOKUP('Instruction Forfaitaires'!$F217,Listes!$E$31:$F$36,2,FALSE)),IF($C217=Listes!$B$33,IF('Instruction Forfaitaires'!$E217&lt;Listes!$A$64,'Instruction Forfaitaires'!$E217*Listes!$A$65,IF('Instruction Forfaitaires'!$E217&gt;Listes!$D$64,'Instruction Forfaitaires'!$E217*Listes!$D$65,(('Instruction Forfaitaires'!$E217*Listes!$B$65)+Listes!$C$65)))))))</f>
        <v/>
      </c>
      <c r="L217" s="268" t="str">
        <f>IF(Forfaitaires!I216="","",Forfaitaires!I216)</f>
        <v/>
      </c>
      <c r="M217" s="268" t="str">
        <f>IF(Forfaitaires!J216="","",Forfaitaires!J216)</f>
        <v/>
      </c>
      <c r="N217" s="177" t="str">
        <f>IF(Forfaitaires!N216="","",Forfaitaires!N216)</f>
        <v/>
      </c>
      <c r="O217" s="267" t="str">
        <f t="shared" si="15"/>
        <v/>
      </c>
      <c r="P217" s="259" t="str">
        <f t="shared" si="16"/>
        <v/>
      </c>
      <c r="Q217" s="280" t="str">
        <f t="shared" si="17"/>
        <v/>
      </c>
      <c r="R217" s="264" t="str">
        <f t="shared" si="18"/>
        <v/>
      </c>
      <c r="S217" s="262" t="str">
        <f t="shared" si="19"/>
        <v/>
      </c>
      <c r="T217" s="119"/>
    </row>
    <row r="218" spans="1:20" ht="20.100000000000001" customHeight="1" x14ac:dyDescent="0.25">
      <c r="A218" s="162">
        <v>212</v>
      </c>
      <c r="B218" s="158" t="str">
        <f>IF(Forfaitaires!B217="","",Forfaitaires!B217)</f>
        <v/>
      </c>
      <c r="C218" s="158" t="str">
        <f>IF(Forfaitaires!C217="","",Forfaitaires!C217)</f>
        <v/>
      </c>
      <c r="D218" s="158" t="str">
        <f>IF(Forfaitaires!D217="","",Forfaitaires!D217)</f>
        <v/>
      </c>
      <c r="E218" s="158" t="str">
        <f>IF(Forfaitaires!E217="","",Forfaitaires!E217)</f>
        <v/>
      </c>
      <c r="F218" s="158" t="str">
        <f>IF(Forfaitaires!F217="","",Forfaitaires!F217)</f>
        <v/>
      </c>
      <c r="G218" s="158" t="str">
        <f>IF(Forfaitaires!G217="","",Forfaitaires!G217)</f>
        <v/>
      </c>
      <c r="H218" s="158" t="str">
        <f>IF(Forfaitaires!H217="","",Forfaitaires!H217)</f>
        <v/>
      </c>
      <c r="I218" s="158" t="str">
        <f>IF($G218="","",IF($C218=Listes!$B$32,IF('Instruction Forfaitaires'!$E218&lt;Listes!$B$53,('Instruction Forfaitaires'!$E218*(VLOOKUP('Instruction Forfaitaires'!$D218,Listes!$A$54:$E$60,2,FALSE))),IF('Instruction Forfaitaires'!$E218&gt;Listes!$E$53,('Instruction Forfaitaires'!$E218*(VLOOKUP('Instruction Forfaitaires'!$D218,Listes!$A$54:$E$60,5,FALSE))),('Instruction Forfaitaires'!$E218*(VLOOKUP('Instruction Forfaitaires'!$D218,Listes!$A$54:$E$60,3,FALSE))+(VLOOKUP('Instruction Forfaitaires'!$D218,Listes!$A$54:$E$60,4,FALSE)))))))</f>
        <v/>
      </c>
      <c r="J218" s="158" t="str">
        <f>IF($G218="","",IF($C218=Listes!$B$31,IF('Instruction Forfaitaires'!$E218&lt;Listes!$B$42,('Instruction Forfaitaires'!$E218*(VLOOKUP('Instruction Forfaitaires'!$D218,Listes!$A$43:$E$49,2,FALSE))),IF('Instruction Forfaitaires'!$E218&gt;Listes!$D$42,('Instruction Forfaitaires'!$E218*(VLOOKUP('Instruction Forfaitaires'!$D218,Listes!$A$43:$E$49,5,FALSE))),('Instruction Forfaitaires'!$E218*(VLOOKUP('Instruction Forfaitaires'!$D218,Listes!$A$43:$E$49,3,FALSE))+(VLOOKUP('Instruction Forfaitaires'!$D218,Listes!$A$43:$E$49,4,FALSE)))))))</f>
        <v/>
      </c>
      <c r="K218" s="238" t="str">
        <f>IF($G218="","",IF($C218=Listes!$B$34,Listes!$I$31,IF($C218=Listes!$B$35,(VLOOKUP('Instruction Forfaitaires'!$F218,Listes!$E$31:$F$36,2,FALSE)),IF($C218=Listes!$B$33,IF('Instruction Forfaitaires'!$E218&lt;Listes!$A$64,'Instruction Forfaitaires'!$E218*Listes!$A$65,IF('Instruction Forfaitaires'!$E218&gt;Listes!$D$64,'Instruction Forfaitaires'!$E218*Listes!$D$65,(('Instruction Forfaitaires'!$E218*Listes!$B$65)+Listes!$C$65)))))))</f>
        <v/>
      </c>
      <c r="L218" s="268" t="str">
        <f>IF(Forfaitaires!I217="","",Forfaitaires!I217)</f>
        <v/>
      </c>
      <c r="M218" s="268" t="str">
        <f>IF(Forfaitaires!J217="","",Forfaitaires!J217)</f>
        <v/>
      </c>
      <c r="N218" s="177" t="str">
        <f>IF(Forfaitaires!N217="","",Forfaitaires!N217)</f>
        <v/>
      </c>
      <c r="O218" s="267" t="str">
        <f t="shared" si="15"/>
        <v/>
      </c>
      <c r="P218" s="259" t="str">
        <f t="shared" si="16"/>
        <v/>
      </c>
      <c r="Q218" s="280" t="str">
        <f t="shared" si="17"/>
        <v/>
      </c>
      <c r="R218" s="264" t="str">
        <f t="shared" si="18"/>
        <v/>
      </c>
      <c r="S218" s="262" t="str">
        <f t="shared" si="19"/>
        <v/>
      </c>
      <c r="T218" s="119"/>
    </row>
    <row r="219" spans="1:20" ht="20.100000000000001" customHeight="1" x14ac:dyDescent="0.25">
      <c r="A219" s="162">
        <v>213</v>
      </c>
      <c r="B219" s="158" t="str">
        <f>IF(Forfaitaires!B218="","",Forfaitaires!B218)</f>
        <v/>
      </c>
      <c r="C219" s="158" t="str">
        <f>IF(Forfaitaires!C218="","",Forfaitaires!C218)</f>
        <v/>
      </c>
      <c r="D219" s="158" t="str">
        <f>IF(Forfaitaires!D218="","",Forfaitaires!D218)</f>
        <v/>
      </c>
      <c r="E219" s="158" t="str">
        <f>IF(Forfaitaires!E218="","",Forfaitaires!E218)</f>
        <v/>
      </c>
      <c r="F219" s="158" t="str">
        <f>IF(Forfaitaires!F218="","",Forfaitaires!F218)</f>
        <v/>
      </c>
      <c r="G219" s="158" t="str">
        <f>IF(Forfaitaires!G218="","",Forfaitaires!G218)</f>
        <v/>
      </c>
      <c r="H219" s="158" t="str">
        <f>IF(Forfaitaires!H218="","",Forfaitaires!H218)</f>
        <v/>
      </c>
      <c r="I219" s="158" t="str">
        <f>IF($G219="","",IF($C219=Listes!$B$32,IF('Instruction Forfaitaires'!$E219&lt;Listes!$B$53,('Instruction Forfaitaires'!$E219*(VLOOKUP('Instruction Forfaitaires'!$D219,Listes!$A$54:$E$60,2,FALSE))),IF('Instruction Forfaitaires'!$E219&gt;Listes!$E$53,('Instruction Forfaitaires'!$E219*(VLOOKUP('Instruction Forfaitaires'!$D219,Listes!$A$54:$E$60,5,FALSE))),('Instruction Forfaitaires'!$E219*(VLOOKUP('Instruction Forfaitaires'!$D219,Listes!$A$54:$E$60,3,FALSE))+(VLOOKUP('Instruction Forfaitaires'!$D219,Listes!$A$54:$E$60,4,FALSE)))))))</f>
        <v/>
      </c>
      <c r="J219" s="158" t="str">
        <f>IF($G219="","",IF($C219=Listes!$B$31,IF('Instruction Forfaitaires'!$E219&lt;Listes!$B$42,('Instruction Forfaitaires'!$E219*(VLOOKUP('Instruction Forfaitaires'!$D219,Listes!$A$43:$E$49,2,FALSE))),IF('Instruction Forfaitaires'!$E219&gt;Listes!$D$42,('Instruction Forfaitaires'!$E219*(VLOOKUP('Instruction Forfaitaires'!$D219,Listes!$A$43:$E$49,5,FALSE))),('Instruction Forfaitaires'!$E219*(VLOOKUP('Instruction Forfaitaires'!$D219,Listes!$A$43:$E$49,3,FALSE))+(VLOOKUP('Instruction Forfaitaires'!$D219,Listes!$A$43:$E$49,4,FALSE)))))))</f>
        <v/>
      </c>
      <c r="K219" s="238" t="str">
        <f>IF($G219="","",IF($C219=Listes!$B$34,Listes!$I$31,IF($C219=Listes!$B$35,(VLOOKUP('Instruction Forfaitaires'!$F219,Listes!$E$31:$F$36,2,FALSE)),IF($C219=Listes!$B$33,IF('Instruction Forfaitaires'!$E219&lt;Listes!$A$64,'Instruction Forfaitaires'!$E219*Listes!$A$65,IF('Instruction Forfaitaires'!$E219&gt;Listes!$D$64,'Instruction Forfaitaires'!$E219*Listes!$D$65,(('Instruction Forfaitaires'!$E219*Listes!$B$65)+Listes!$C$65)))))))</f>
        <v/>
      </c>
      <c r="L219" s="268" t="str">
        <f>IF(Forfaitaires!I218="","",Forfaitaires!I218)</f>
        <v/>
      </c>
      <c r="M219" s="268" t="str">
        <f>IF(Forfaitaires!J218="","",Forfaitaires!J218)</f>
        <v/>
      </c>
      <c r="N219" s="177" t="str">
        <f>IF(Forfaitaires!N218="","",Forfaitaires!N218)</f>
        <v/>
      </c>
      <c r="O219" s="267" t="str">
        <f t="shared" si="15"/>
        <v/>
      </c>
      <c r="P219" s="259" t="str">
        <f t="shared" si="16"/>
        <v/>
      </c>
      <c r="Q219" s="280" t="str">
        <f t="shared" si="17"/>
        <v/>
      </c>
      <c r="R219" s="264" t="str">
        <f t="shared" si="18"/>
        <v/>
      </c>
      <c r="S219" s="262" t="str">
        <f t="shared" si="19"/>
        <v/>
      </c>
      <c r="T219" s="119"/>
    </row>
    <row r="220" spans="1:20" ht="20.100000000000001" customHeight="1" x14ac:dyDescent="0.25">
      <c r="A220" s="162">
        <v>214</v>
      </c>
      <c r="B220" s="158" t="str">
        <f>IF(Forfaitaires!B219="","",Forfaitaires!B219)</f>
        <v/>
      </c>
      <c r="C220" s="158" t="str">
        <f>IF(Forfaitaires!C219="","",Forfaitaires!C219)</f>
        <v/>
      </c>
      <c r="D220" s="158" t="str">
        <f>IF(Forfaitaires!D219="","",Forfaitaires!D219)</f>
        <v/>
      </c>
      <c r="E220" s="158" t="str">
        <f>IF(Forfaitaires!E219="","",Forfaitaires!E219)</f>
        <v/>
      </c>
      <c r="F220" s="158" t="str">
        <f>IF(Forfaitaires!F219="","",Forfaitaires!F219)</f>
        <v/>
      </c>
      <c r="G220" s="158" t="str">
        <f>IF(Forfaitaires!G219="","",Forfaitaires!G219)</f>
        <v/>
      </c>
      <c r="H220" s="158" t="str">
        <f>IF(Forfaitaires!H219="","",Forfaitaires!H219)</f>
        <v/>
      </c>
      <c r="I220" s="158" t="str">
        <f>IF($G220="","",IF($C220=Listes!$B$32,IF('Instruction Forfaitaires'!$E220&lt;Listes!$B$53,('Instruction Forfaitaires'!$E220*(VLOOKUP('Instruction Forfaitaires'!$D220,Listes!$A$54:$E$60,2,FALSE))),IF('Instruction Forfaitaires'!$E220&gt;Listes!$E$53,('Instruction Forfaitaires'!$E220*(VLOOKUP('Instruction Forfaitaires'!$D220,Listes!$A$54:$E$60,5,FALSE))),('Instruction Forfaitaires'!$E220*(VLOOKUP('Instruction Forfaitaires'!$D220,Listes!$A$54:$E$60,3,FALSE))+(VLOOKUP('Instruction Forfaitaires'!$D220,Listes!$A$54:$E$60,4,FALSE)))))))</f>
        <v/>
      </c>
      <c r="J220" s="158" t="str">
        <f>IF($G220="","",IF($C220=Listes!$B$31,IF('Instruction Forfaitaires'!$E220&lt;Listes!$B$42,('Instruction Forfaitaires'!$E220*(VLOOKUP('Instruction Forfaitaires'!$D220,Listes!$A$43:$E$49,2,FALSE))),IF('Instruction Forfaitaires'!$E220&gt;Listes!$D$42,('Instruction Forfaitaires'!$E220*(VLOOKUP('Instruction Forfaitaires'!$D220,Listes!$A$43:$E$49,5,FALSE))),('Instruction Forfaitaires'!$E220*(VLOOKUP('Instruction Forfaitaires'!$D220,Listes!$A$43:$E$49,3,FALSE))+(VLOOKUP('Instruction Forfaitaires'!$D220,Listes!$A$43:$E$49,4,FALSE)))))))</f>
        <v/>
      </c>
      <c r="K220" s="238" t="str">
        <f>IF($G220="","",IF($C220=Listes!$B$34,Listes!$I$31,IF($C220=Listes!$B$35,(VLOOKUP('Instruction Forfaitaires'!$F220,Listes!$E$31:$F$36,2,FALSE)),IF($C220=Listes!$B$33,IF('Instruction Forfaitaires'!$E220&lt;Listes!$A$64,'Instruction Forfaitaires'!$E220*Listes!$A$65,IF('Instruction Forfaitaires'!$E220&gt;Listes!$D$64,'Instruction Forfaitaires'!$E220*Listes!$D$65,(('Instruction Forfaitaires'!$E220*Listes!$B$65)+Listes!$C$65)))))))</f>
        <v/>
      </c>
      <c r="L220" s="268" t="str">
        <f>IF(Forfaitaires!I219="","",Forfaitaires!I219)</f>
        <v/>
      </c>
      <c r="M220" s="268" t="str">
        <f>IF(Forfaitaires!J219="","",Forfaitaires!J219)</f>
        <v/>
      </c>
      <c r="N220" s="177" t="str">
        <f>IF(Forfaitaires!N219="","",Forfaitaires!N219)</f>
        <v/>
      </c>
      <c r="O220" s="267" t="str">
        <f t="shared" si="15"/>
        <v/>
      </c>
      <c r="P220" s="259" t="str">
        <f t="shared" si="16"/>
        <v/>
      </c>
      <c r="Q220" s="280" t="str">
        <f t="shared" si="17"/>
        <v/>
      </c>
      <c r="R220" s="264" t="str">
        <f t="shared" si="18"/>
        <v/>
      </c>
      <c r="S220" s="262" t="str">
        <f t="shared" si="19"/>
        <v/>
      </c>
      <c r="T220" s="119"/>
    </row>
    <row r="221" spans="1:20" ht="20.100000000000001" customHeight="1" x14ac:dyDescent="0.25">
      <c r="A221" s="162">
        <v>215</v>
      </c>
      <c r="B221" s="158" t="str">
        <f>IF(Forfaitaires!B220="","",Forfaitaires!B220)</f>
        <v/>
      </c>
      <c r="C221" s="158" t="str">
        <f>IF(Forfaitaires!C220="","",Forfaitaires!C220)</f>
        <v/>
      </c>
      <c r="D221" s="158" t="str">
        <f>IF(Forfaitaires!D220="","",Forfaitaires!D220)</f>
        <v/>
      </c>
      <c r="E221" s="158" t="str">
        <f>IF(Forfaitaires!E220="","",Forfaitaires!E220)</f>
        <v/>
      </c>
      <c r="F221" s="158" t="str">
        <f>IF(Forfaitaires!F220="","",Forfaitaires!F220)</f>
        <v/>
      </c>
      <c r="G221" s="158" t="str">
        <f>IF(Forfaitaires!G220="","",Forfaitaires!G220)</f>
        <v/>
      </c>
      <c r="H221" s="158" t="str">
        <f>IF(Forfaitaires!H220="","",Forfaitaires!H220)</f>
        <v/>
      </c>
      <c r="I221" s="158" t="str">
        <f>IF($G221="","",IF($C221=Listes!$B$32,IF('Instruction Forfaitaires'!$E221&lt;Listes!$B$53,('Instruction Forfaitaires'!$E221*(VLOOKUP('Instruction Forfaitaires'!$D221,Listes!$A$54:$E$60,2,FALSE))),IF('Instruction Forfaitaires'!$E221&gt;Listes!$E$53,('Instruction Forfaitaires'!$E221*(VLOOKUP('Instruction Forfaitaires'!$D221,Listes!$A$54:$E$60,5,FALSE))),('Instruction Forfaitaires'!$E221*(VLOOKUP('Instruction Forfaitaires'!$D221,Listes!$A$54:$E$60,3,FALSE))+(VLOOKUP('Instruction Forfaitaires'!$D221,Listes!$A$54:$E$60,4,FALSE)))))))</f>
        <v/>
      </c>
      <c r="J221" s="158" t="str">
        <f>IF($G221="","",IF($C221=Listes!$B$31,IF('Instruction Forfaitaires'!$E221&lt;Listes!$B$42,('Instruction Forfaitaires'!$E221*(VLOOKUP('Instruction Forfaitaires'!$D221,Listes!$A$43:$E$49,2,FALSE))),IF('Instruction Forfaitaires'!$E221&gt;Listes!$D$42,('Instruction Forfaitaires'!$E221*(VLOOKUP('Instruction Forfaitaires'!$D221,Listes!$A$43:$E$49,5,FALSE))),('Instruction Forfaitaires'!$E221*(VLOOKUP('Instruction Forfaitaires'!$D221,Listes!$A$43:$E$49,3,FALSE))+(VLOOKUP('Instruction Forfaitaires'!$D221,Listes!$A$43:$E$49,4,FALSE)))))))</f>
        <v/>
      </c>
      <c r="K221" s="238" t="str">
        <f>IF($G221="","",IF($C221=Listes!$B$34,Listes!$I$31,IF($C221=Listes!$B$35,(VLOOKUP('Instruction Forfaitaires'!$F221,Listes!$E$31:$F$36,2,FALSE)),IF($C221=Listes!$B$33,IF('Instruction Forfaitaires'!$E221&lt;Listes!$A$64,'Instruction Forfaitaires'!$E221*Listes!$A$65,IF('Instruction Forfaitaires'!$E221&gt;Listes!$D$64,'Instruction Forfaitaires'!$E221*Listes!$D$65,(('Instruction Forfaitaires'!$E221*Listes!$B$65)+Listes!$C$65)))))))</f>
        <v/>
      </c>
      <c r="L221" s="268" t="str">
        <f>IF(Forfaitaires!I220="","",Forfaitaires!I220)</f>
        <v/>
      </c>
      <c r="M221" s="268" t="str">
        <f>IF(Forfaitaires!J220="","",Forfaitaires!J220)</f>
        <v/>
      </c>
      <c r="N221" s="177" t="str">
        <f>IF(Forfaitaires!N220="","",Forfaitaires!N220)</f>
        <v/>
      </c>
      <c r="O221" s="267" t="str">
        <f t="shared" si="15"/>
        <v/>
      </c>
      <c r="P221" s="259" t="str">
        <f t="shared" si="16"/>
        <v/>
      </c>
      <c r="Q221" s="280" t="str">
        <f t="shared" si="17"/>
        <v/>
      </c>
      <c r="R221" s="264" t="str">
        <f t="shared" si="18"/>
        <v/>
      </c>
      <c r="S221" s="262" t="str">
        <f t="shared" si="19"/>
        <v/>
      </c>
      <c r="T221" s="119"/>
    </row>
    <row r="222" spans="1:20" ht="20.100000000000001" customHeight="1" x14ac:dyDescent="0.25">
      <c r="A222" s="162">
        <v>216</v>
      </c>
      <c r="B222" s="158" t="str">
        <f>IF(Forfaitaires!B221="","",Forfaitaires!B221)</f>
        <v/>
      </c>
      <c r="C222" s="158" t="str">
        <f>IF(Forfaitaires!C221="","",Forfaitaires!C221)</f>
        <v/>
      </c>
      <c r="D222" s="158" t="str">
        <f>IF(Forfaitaires!D221="","",Forfaitaires!D221)</f>
        <v/>
      </c>
      <c r="E222" s="158" t="str">
        <f>IF(Forfaitaires!E221="","",Forfaitaires!E221)</f>
        <v/>
      </c>
      <c r="F222" s="158" t="str">
        <f>IF(Forfaitaires!F221="","",Forfaitaires!F221)</f>
        <v/>
      </c>
      <c r="G222" s="158" t="str">
        <f>IF(Forfaitaires!G221="","",Forfaitaires!G221)</f>
        <v/>
      </c>
      <c r="H222" s="158" t="str">
        <f>IF(Forfaitaires!H221="","",Forfaitaires!H221)</f>
        <v/>
      </c>
      <c r="I222" s="158" t="str">
        <f>IF($G222="","",IF($C222=Listes!$B$32,IF('Instruction Forfaitaires'!$E222&lt;Listes!$B$53,('Instruction Forfaitaires'!$E222*(VLOOKUP('Instruction Forfaitaires'!$D222,Listes!$A$54:$E$60,2,FALSE))),IF('Instruction Forfaitaires'!$E222&gt;Listes!$E$53,('Instruction Forfaitaires'!$E222*(VLOOKUP('Instruction Forfaitaires'!$D222,Listes!$A$54:$E$60,5,FALSE))),('Instruction Forfaitaires'!$E222*(VLOOKUP('Instruction Forfaitaires'!$D222,Listes!$A$54:$E$60,3,FALSE))+(VLOOKUP('Instruction Forfaitaires'!$D222,Listes!$A$54:$E$60,4,FALSE)))))))</f>
        <v/>
      </c>
      <c r="J222" s="158" t="str">
        <f>IF($G222="","",IF($C222=Listes!$B$31,IF('Instruction Forfaitaires'!$E222&lt;Listes!$B$42,('Instruction Forfaitaires'!$E222*(VLOOKUP('Instruction Forfaitaires'!$D222,Listes!$A$43:$E$49,2,FALSE))),IF('Instruction Forfaitaires'!$E222&gt;Listes!$D$42,('Instruction Forfaitaires'!$E222*(VLOOKUP('Instruction Forfaitaires'!$D222,Listes!$A$43:$E$49,5,FALSE))),('Instruction Forfaitaires'!$E222*(VLOOKUP('Instruction Forfaitaires'!$D222,Listes!$A$43:$E$49,3,FALSE))+(VLOOKUP('Instruction Forfaitaires'!$D222,Listes!$A$43:$E$49,4,FALSE)))))))</f>
        <v/>
      </c>
      <c r="K222" s="238" t="str">
        <f>IF($G222="","",IF($C222=Listes!$B$34,Listes!$I$31,IF($C222=Listes!$B$35,(VLOOKUP('Instruction Forfaitaires'!$F222,Listes!$E$31:$F$36,2,FALSE)),IF($C222=Listes!$B$33,IF('Instruction Forfaitaires'!$E222&lt;Listes!$A$64,'Instruction Forfaitaires'!$E222*Listes!$A$65,IF('Instruction Forfaitaires'!$E222&gt;Listes!$D$64,'Instruction Forfaitaires'!$E222*Listes!$D$65,(('Instruction Forfaitaires'!$E222*Listes!$B$65)+Listes!$C$65)))))))</f>
        <v/>
      </c>
      <c r="L222" s="268" t="str">
        <f>IF(Forfaitaires!I221="","",Forfaitaires!I221)</f>
        <v/>
      </c>
      <c r="M222" s="268" t="str">
        <f>IF(Forfaitaires!J221="","",Forfaitaires!J221)</f>
        <v/>
      </c>
      <c r="N222" s="177" t="str">
        <f>IF(Forfaitaires!N221="","",Forfaitaires!N221)</f>
        <v/>
      </c>
      <c r="O222" s="267" t="str">
        <f t="shared" si="15"/>
        <v/>
      </c>
      <c r="P222" s="259" t="str">
        <f t="shared" si="16"/>
        <v/>
      </c>
      <c r="Q222" s="280" t="str">
        <f t="shared" si="17"/>
        <v/>
      </c>
      <c r="R222" s="264" t="str">
        <f t="shared" si="18"/>
        <v/>
      </c>
      <c r="S222" s="262" t="str">
        <f t="shared" si="19"/>
        <v/>
      </c>
      <c r="T222" s="119"/>
    </row>
    <row r="223" spans="1:20" ht="20.100000000000001" customHeight="1" x14ac:dyDescent="0.25">
      <c r="A223" s="162">
        <v>217</v>
      </c>
      <c r="B223" s="158" t="str">
        <f>IF(Forfaitaires!B222="","",Forfaitaires!B222)</f>
        <v/>
      </c>
      <c r="C223" s="158" t="str">
        <f>IF(Forfaitaires!C222="","",Forfaitaires!C222)</f>
        <v/>
      </c>
      <c r="D223" s="158" t="str">
        <f>IF(Forfaitaires!D222="","",Forfaitaires!D222)</f>
        <v/>
      </c>
      <c r="E223" s="158" t="str">
        <f>IF(Forfaitaires!E222="","",Forfaitaires!E222)</f>
        <v/>
      </c>
      <c r="F223" s="158" t="str">
        <f>IF(Forfaitaires!F222="","",Forfaitaires!F222)</f>
        <v/>
      </c>
      <c r="G223" s="158" t="str">
        <f>IF(Forfaitaires!G222="","",Forfaitaires!G222)</f>
        <v/>
      </c>
      <c r="H223" s="158" t="str">
        <f>IF(Forfaitaires!H222="","",Forfaitaires!H222)</f>
        <v/>
      </c>
      <c r="I223" s="158" t="str">
        <f>IF($G223="","",IF($C223=Listes!$B$32,IF('Instruction Forfaitaires'!$E223&lt;Listes!$B$53,('Instruction Forfaitaires'!$E223*(VLOOKUP('Instruction Forfaitaires'!$D223,Listes!$A$54:$E$60,2,FALSE))),IF('Instruction Forfaitaires'!$E223&gt;Listes!$E$53,('Instruction Forfaitaires'!$E223*(VLOOKUP('Instruction Forfaitaires'!$D223,Listes!$A$54:$E$60,5,FALSE))),('Instruction Forfaitaires'!$E223*(VLOOKUP('Instruction Forfaitaires'!$D223,Listes!$A$54:$E$60,3,FALSE))+(VLOOKUP('Instruction Forfaitaires'!$D223,Listes!$A$54:$E$60,4,FALSE)))))))</f>
        <v/>
      </c>
      <c r="J223" s="158" t="str">
        <f>IF($G223="","",IF($C223=Listes!$B$31,IF('Instruction Forfaitaires'!$E223&lt;Listes!$B$42,('Instruction Forfaitaires'!$E223*(VLOOKUP('Instruction Forfaitaires'!$D223,Listes!$A$43:$E$49,2,FALSE))),IF('Instruction Forfaitaires'!$E223&gt;Listes!$D$42,('Instruction Forfaitaires'!$E223*(VLOOKUP('Instruction Forfaitaires'!$D223,Listes!$A$43:$E$49,5,FALSE))),('Instruction Forfaitaires'!$E223*(VLOOKUP('Instruction Forfaitaires'!$D223,Listes!$A$43:$E$49,3,FALSE))+(VLOOKUP('Instruction Forfaitaires'!$D223,Listes!$A$43:$E$49,4,FALSE)))))))</f>
        <v/>
      </c>
      <c r="K223" s="238" t="str">
        <f>IF($G223="","",IF($C223=Listes!$B$34,Listes!$I$31,IF($C223=Listes!$B$35,(VLOOKUP('Instruction Forfaitaires'!$F223,Listes!$E$31:$F$36,2,FALSE)),IF($C223=Listes!$B$33,IF('Instruction Forfaitaires'!$E223&lt;Listes!$A$64,'Instruction Forfaitaires'!$E223*Listes!$A$65,IF('Instruction Forfaitaires'!$E223&gt;Listes!$D$64,'Instruction Forfaitaires'!$E223*Listes!$D$65,(('Instruction Forfaitaires'!$E223*Listes!$B$65)+Listes!$C$65)))))))</f>
        <v/>
      </c>
      <c r="L223" s="268" t="str">
        <f>IF(Forfaitaires!I222="","",Forfaitaires!I222)</f>
        <v/>
      </c>
      <c r="M223" s="268" t="str">
        <f>IF(Forfaitaires!J222="","",Forfaitaires!J222)</f>
        <v/>
      </c>
      <c r="N223" s="177" t="str">
        <f>IF(Forfaitaires!N222="","",Forfaitaires!N222)</f>
        <v/>
      </c>
      <c r="O223" s="267" t="str">
        <f t="shared" si="15"/>
        <v/>
      </c>
      <c r="P223" s="259" t="str">
        <f t="shared" si="16"/>
        <v/>
      </c>
      <c r="Q223" s="280" t="str">
        <f t="shared" si="17"/>
        <v/>
      </c>
      <c r="R223" s="264" t="str">
        <f t="shared" si="18"/>
        <v/>
      </c>
      <c r="S223" s="262" t="str">
        <f t="shared" si="19"/>
        <v/>
      </c>
      <c r="T223" s="119"/>
    </row>
    <row r="224" spans="1:20" ht="20.100000000000001" customHeight="1" x14ac:dyDescent="0.25">
      <c r="A224" s="162">
        <v>218</v>
      </c>
      <c r="B224" s="158" t="str">
        <f>IF(Forfaitaires!B223="","",Forfaitaires!B223)</f>
        <v/>
      </c>
      <c r="C224" s="158" t="str">
        <f>IF(Forfaitaires!C223="","",Forfaitaires!C223)</f>
        <v/>
      </c>
      <c r="D224" s="158" t="str">
        <f>IF(Forfaitaires!D223="","",Forfaitaires!D223)</f>
        <v/>
      </c>
      <c r="E224" s="158" t="str">
        <f>IF(Forfaitaires!E223="","",Forfaitaires!E223)</f>
        <v/>
      </c>
      <c r="F224" s="158" t="str">
        <f>IF(Forfaitaires!F223="","",Forfaitaires!F223)</f>
        <v/>
      </c>
      <c r="G224" s="158" t="str">
        <f>IF(Forfaitaires!G223="","",Forfaitaires!G223)</f>
        <v/>
      </c>
      <c r="H224" s="158" t="str">
        <f>IF(Forfaitaires!H223="","",Forfaitaires!H223)</f>
        <v/>
      </c>
      <c r="I224" s="158" t="str">
        <f>IF($G224="","",IF($C224=Listes!$B$32,IF('Instruction Forfaitaires'!$E224&lt;Listes!$B$53,('Instruction Forfaitaires'!$E224*(VLOOKUP('Instruction Forfaitaires'!$D224,Listes!$A$54:$E$60,2,FALSE))),IF('Instruction Forfaitaires'!$E224&gt;Listes!$E$53,('Instruction Forfaitaires'!$E224*(VLOOKUP('Instruction Forfaitaires'!$D224,Listes!$A$54:$E$60,5,FALSE))),('Instruction Forfaitaires'!$E224*(VLOOKUP('Instruction Forfaitaires'!$D224,Listes!$A$54:$E$60,3,FALSE))+(VLOOKUP('Instruction Forfaitaires'!$D224,Listes!$A$54:$E$60,4,FALSE)))))))</f>
        <v/>
      </c>
      <c r="J224" s="158" t="str">
        <f>IF($G224="","",IF($C224=Listes!$B$31,IF('Instruction Forfaitaires'!$E224&lt;Listes!$B$42,('Instruction Forfaitaires'!$E224*(VLOOKUP('Instruction Forfaitaires'!$D224,Listes!$A$43:$E$49,2,FALSE))),IF('Instruction Forfaitaires'!$E224&gt;Listes!$D$42,('Instruction Forfaitaires'!$E224*(VLOOKUP('Instruction Forfaitaires'!$D224,Listes!$A$43:$E$49,5,FALSE))),('Instruction Forfaitaires'!$E224*(VLOOKUP('Instruction Forfaitaires'!$D224,Listes!$A$43:$E$49,3,FALSE))+(VLOOKUP('Instruction Forfaitaires'!$D224,Listes!$A$43:$E$49,4,FALSE)))))))</f>
        <v/>
      </c>
      <c r="K224" s="238" t="str">
        <f>IF($G224="","",IF($C224=Listes!$B$34,Listes!$I$31,IF($C224=Listes!$B$35,(VLOOKUP('Instruction Forfaitaires'!$F224,Listes!$E$31:$F$36,2,FALSE)),IF($C224=Listes!$B$33,IF('Instruction Forfaitaires'!$E224&lt;Listes!$A$64,'Instruction Forfaitaires'!$E224*Listes!$A$65,IF('Instruction Forfaitaires'!$E224&gt;Listes!$D$64,'Instruction Forfaitaires'!$E224*Listes!$D$65,(('Instruction Forfaitaires'!$E224*Listes!$B$65)+Listes!$C$65)))))))</f>
        <v/>
      </c>
      <c r="L224" s="268" t="str">
        <f>IF(Forfaitaires!I223="","",Forfaitaires!I223)</f>
        <v/>
      </c>
      <c r="M224" s="268" t="str">
        <f>IF(Forfaitaires!J223="","",Forfaitaires!J223)</f>
        <v/>
      </c>
      <c r="N224" s="177" t="str">
        <f>IF(Forfaitaires!N223="","",Forfaitaires!N223)</f>
        <v/>
      </c>
      <c r="O224" s="267" t="str">
        <f t="shared" si="15"/>
        <v/>
      </c>
      <c r="P224" s="259" t="str">
        <f t="shared" si="16"/>
        <v/>
      </c>
      <c r="Q224" s="280" t="str">
        <f t="shared" si="17"/>
        <v/>
      </c>
      <c r="R224" s="264" t="str">
        <f t="shared" si="18"/>
        <v/>
      </c>
      <c r="S224" s="262" t="str">
        <f t="shared" si="19"/>
        <v/>
      </c>
      <c r="T224" s="119"/>
    </row>
    <row r="225" spans="1:20" ht="20.100000000000001" customHeight="1" x14ac:dyDescent="0.25">
      <c r="A225" s="162">
        <v>219</v>
      </c>
      <c r="B225" s="158" t="str">
        <f>IF(Forfaitaires!B224="","",Forfaitaires!B224)</f>
        <v/>
      </c>
      <c r="C225" s="158" t="str">
        <f>IF(Forfaitaires!C224="","",Forfaitaires!C224)</f>
        <v/>
      </c>
      <c r="D225" s="158" t="str">
        <f>IF(Forfaitaires!D224="","",Forfaitaires!D224)</f>
        <v/>
      </c>
      <c r="E225" s="158" t="str">
        <f>IF(Forfaitaires!E224="","",Forfaitaires!E224)</f>
        <v/>
      </c>
      <c r="F225" s="158" t="str">
        <f>IF(Forfaitaires!F224="","",Forfaitaires!F224)</f>
        <v/>
      </c>
      <c r="G225" s="158" t="str">
        <f>IF(Forfaitaires!G224="","",Forfaitaires!G224)</f>
        <v/>
      </c>
      <c r="H225" s="158" t="str">
        <f>IF(Forfaitaires!H224="","",Forfaitaires!H224)</f>
        <v/>
      </c>
      <c r="I225" s="158" t="str">
        <f>IF($G225="","",IF($C225=Listes!$B$32,IF('Instruction Forfaitaires'!$E225&lt;Listes!$B$53,('Instruction Forfaitaires'!$E225*(VLOOKUP('Instruction Forfaitaires'!$D225,Listes!$A$54:$E$60,2,FALSE))),IF('Instruction Forfaitaires'!$E225&gt;Listes!$E$53,('Instruction Forfaitaires'!$E225*(VLOOKUP('Instruction Forfaitaires'!$D225,Listes!$A$54:$E$60,5,FALSE))),('Instruction Forfaitaires'!$E225*(VLOOKUP('Instruction Forfaitaires'!$D225,Listes!$A$54:$E$60,3,FALSE))+(VLOOKUP('Instruction Forfaitaires'!$D225,Listes!$A$54:$E$60,4,FALSE)))))))</f>
        <v/>
      </c>
      <c r="J225" s="158" t="str">
        <f>IF($G225="","",IF($C225=Listes!$B$31,IF('Instruction Forfaitaires'!$E225&lt;Listes!$B$42,('Instruction Forfaitaires'!$E225*(VLOOKUP('Instruction Forfaitaires'!$D225,Listes!$A$43:$E$49,2,FALSE))),IF('Instruction Forfaitaires'!$E225&gt;Listes!$D$42,('Instruction Forfaitaires'!$E225*(VLOOKUP('Instruction Forfaitaires'!$D225,Listes!$A$43:$E$49,5,FALSE))),('Instruction Forfaitaires'!$E225*(VLOOKUP('Instruction Forfaitaires'!$D225,Listes!$A$43:$E$49,3,FALSE))+(VLOOKUP('Instruction Forfaitaires'!$D225,Listes!$A$43:$E$49,4,FALSE)))))))</f>
        <v/>
      </c>
      <c r="K225" s="238" t="str">
        <f>IF($G225="","",IF($C225=Listes!$B$34,Listes!$I$31,IF($C225=Listes!$B$35,(VLOOKUP('Instruction Forfaitaires'!$F225,Listes!$E$31:$F$36,2,FALSE)),IF($C225=Listes!$B$33,IF('Instruction Forfaitaires'!$E225&lt;Listes!$A$64,'Instruction Forfaitaires'!$E225*Listes!$A$65,IF('Instruction Forfaitaires'!$E225&gt;Listes!$D$64,'Instruction Forfaitaires'!$E225*Listes!$D$65,(('Instruction Forfaitaires'!$E225*Listes!$B$65)+Listes!$C$65)))))))</f>
        <v/>
      </c>
      <c r="L225" s="268" t="str">
        <f>IF(Forfaitaires!I224="","",Forfaitaires!I224)</f>
        <v/>
      </c>
      <c r="M225" s="268" t="str">
        <f>IF(Forfaitaires!J224="","",Forfaitaires!J224)</f>
        <v/>
      </c>
      <c r="N225" s="177" t="str">
        <f>IF(Forfaitaires!N224="","",Forfaitaires!N224)</f>
        <v/>
      </c>
      <c r="O225" s="267" t="str">
        <f t="shared" si="15"/>
        <v/>
      </c>
      <c r="P225" s="259" t="str">
        <f t="shared" si="16"/>
        <v/>
      </c>
      <c r="Q225" s="280" t="str">
        <f t="shared" si="17"/>
        <v/>
      </c>
      <c r="R225" s="264" t="str">
        <f t="shared" si="18"/>
        <v/>
      </c>
      <c r="S225" s="262" t="str">
        <f t="shared" si="19"/>
        <v/>
      </c>
      <c r="T225" s="119"/>
    </row>
    <row r="226" spans="1:20" ht="20.100000000000001" customHeight="1" x14ac:dyDescent="0.25">
      <c r="A226" s="162">
        <v>220</v>
      </c>
      <c r="B226" s="158" t="str">
        <f>IF(Forfaitaires!B225="","",Forfaitaires!B225)</f>
        <v/>
      </c>
      <c r="C226" s="158" t="str">
        <f>IF(Forfaitaires!C225="","",Forfaitaires!C225)</f>
        <v/>
      </c>
      <c r="D226" s="158" t="str">
        <f>IF(Forfaitaires!D225="","",Forfaitaires!D225)</f>
        <v/>
      </c>
      <c r="E226" s="158" t="str">
        <f>IF(Forfaitaires!E225="","",Forfaitaires!E225)</f>
        <v/>
      </c>
      <c r="F226" s="158" t="str">
        <f>IF(Forfaitaires!F225="","",Forfaitaires!F225)</f>
        <v/>
      </c>
      <c r="G226" s="158" t="str">
        <f>IF(Forfaitaires!G225="","",Forfaitaires!G225)</f>
        <v/>
      </c>
      <c r="H226" s="158" t="str">
        <f>IF(Forfaitaires!H225="","",Forfaitaires!H225)</f>
        <v/>
      </c>
      <c r="I226" s="158" t="str">
        <f>IF($G226="","",IF($C226=Listes!$B$32,IF('Instruction Forfaitaires'!$E226&lt;Listes!$B$53,('Instruction Forfaitaires'!$E226*(VLOOKUP('Instruction Forfaitaires'!$D226,Listes!$A$54:$E$60,2,FALSE))),IF('Instruction Forfaitaires'!$E226&gt;Listes!$E$53,('Instruction Forfaitaires'!$E226*(VLOOKUP('Instruction Forfaitaires'!$D226,Listes!$A$54:$E$60,5,FALSE))),('Instruction Forfaitaires'!$E226*(VLOOKUP('Instruction Forfaitaires'!$D226,Listes!$A$54:$E$60,3,FALSE))+(VLOOKUP('Instruction Forfaitaires'!$D226,Listes!$A$54:$E$60,4,FALSE)))))))</f>
        <v/>
      </c>
      <c r="J226" s="158" t="str">
        <f>IF($G226="","",IF($C226=Listes!$B$31,IF('Instruction Forfaitaires'!$E226&lt;Listes!$B$42,('Instruction Forfaitaires'!$E226*(VLOOKUP('Instruction Forfaitaires'!$D226,Listes!$A$43:$E$49,2,FALSE))),IF('Instruction Forfaitaires'!$E226&gt;Listes!$D$42,('Instruction Forfaitaires'!$E226*(VLOOKUP('Instruction Forfaitaires'!$D226,Listes!$A$43:$E$49,5,FALSE))),('Instruction Forfaitaires'!$E226*(VLOOKUP('Instruction Forfaitaires'!$D226,Listes!$A$43:$E$49,3,FALSE))+(VLOOKUP('Instruction Forfaitaires'!$D226,Listes!$A$43:$E$49,4,FALSE)))))))</f>
        <v/>
      </c>
      <c r="K226" s="238" t="str">
        <f>IF($G226="","",IF($C226=Listes!$B$34,Listes!$I$31,IF($C226=Listes!$B$35,(VLOOKUP('Instruction Forfaitaires'!$F226,Listes!$E$31:$F$36,2,FALSE)),IF($C226=Listes!$B$33,IF('Instruction Forfaitaires'!$E226&lt;Listes!$A$64,'Instruction Forfaitaires'!$E226*Listes!$A$65,IF('Instruction Forfaitaires'!$E226&gt;Listes!$D$64,'Instruction Forfaitaires'!$E226*Listes!$D$65,(('Instruction Forfaitaires'!$E226*Listes!$B$65)+Listes!$C$65)))))))</f>
        <v/>
      </c>
      <c r="L226" s="268" t="str">
        <f>IF(Forfaitaires!I225="","",Forfaitaires!I225)</f>
        <v/>
      </c>
      <c r="M226" s="268" t="str">
        <f>IF(Forfaitaires!J225="","",Forfaitaires!J225)</f>
        <v/>
      </c>
      <c r="N226" s="177" t="str">
        <f>IF(Forfaitaires!N225="","",Forfaitaires!N225)</f>
        <v/>
      </c>
      <c r="O226" s="267" t="str">
        <f t="shared" si="15"/>
        <v/>
      </c>
      <c r="P226" s="259" t="str">
        <f t="shared" si="16"/>
        <v/>
      </c>
      <c r="Q226" s="280" t="str">
        <f t="shared" si="17"/>
        <v/>
      </c>
      <c r="R226" s="264" t="str">
        <f t="shared" si="18"/>
        <v/>
      </c>
      <c r="S226" s="262" t="str">
        <f t="shared" si="19"/>
        <v/>
      </c>
      <c r="T226" s="119"/>
    </row>
    <row r="227" spans="1:20" ht="20.100000000000001" customHeight="1" x14ac:dyDescent="0.25">
      <c r="A227" s="162">
        <v>221</v>
      </c>
      <c r="B227" s="158" t="str">
        <f>IF(Forfaitaires!B226="","",Forfaitaires!B226)</f>
        <v/>
      </c>
      <c r="C227" s="158" t="str">
        <f>IF(Forfaitaires!C226="","",Forfaitaires!C226)</f>
        <v/>
      </c>
      <c r="D227" s="158" t="str">
        <f>IF(Forfaitaires!D226="","",Forfaitaires!D226)</f>
        <v/>
      </c>
      <c r="E227" s="158" t="str">
        <f>IF(Forfaitaires!E226="","",Forfaitaires!E226)</f>
        <v/>
      </c>
      <c r="F227" s="158" t="str">
        <f>IF(Forfaitaires!F226="","",Forfaitaires!F226)</f>
        <v/>
      </c>
      <c r="G227" s="158" t="str">
        <f>IF(Forfaitaires!G226="","",Forfaitaires!G226)</f>
        <v/>
      </c>
      <c r="H227" s="158" t="str">
        <f>IF(Forfaitaires!H226="","",Forfaitaires!H226)</f>
        <v/>
      </c>
      <c r="I227" s="158" t="str">
        <f>IF($G227="","",IF($C227=Listes!$B$32,IF('Instruction Forfaitaires'!$E227&lt;Listes!$B$53,('Instruction Forfaitaires'!$E227*(VLOOKUP('Instruction Forfaitaires'!$D227,Listes!$A$54:$E$60,2,FALSE))),IF('Instruction Forfaitaires'!$E227&gt;Listes!$E$53,('Instruction Forfaitaires'!$E227*(VLOOKUP('Instruction Forfaitaires'!$D227,Listes!$A$54:$E$60,5,FALSE))),('Instruction Forfaitaires'!$E227*(VLOOKUP('Instruction Forfaitaires'!$D227,Listes!$A$54:$E$60,3,FALSE))+(VLOOKUP('Instruction Forfaitaires'!$D227,Listes!$A$54:$E$60,4,FALSE)))))))</f>
        <v/>
      </c>
      <c r="J227" s="158" t="str">
        <f>IF($G227="","",IF($C227=Listes!$B$31,IF('Instruction Forfaitaires'!$E227&lt;Listes!$B$42,('Instruction Forfaitaires'!$E227*(VLOOKUP('Instruction Forfaitaires'!$D227,Listes!$A$43:$E$49,2,FALSE))),IF('Instruction Forfaitaires'!$E227&gt;Listes!$D$42,('Instruction Forfaitaires'!$E227*(VLOOKUP('Instruction Forfaitaires'!$D227,Listes!$A$43:$E$49,5,FALSE))),('Instruction Forfaitaires'!$E227*(VLOOKUP('Instruction Forfaitaires'!$D227,Listes!$A$43:$E$49,3,FALSE))+(VLOOKUP('Instruction Forfaitaires'!$D227,Listes!$A$43:$E$49,4,FALSE)))))))</f>
        <v/>
      </c>
      <c r="K227" s="238" t="str">
        <f>IF($G227="","",IF($C227=Listes!$B$34,Listes!$I$31,IF($C227=Listes!$B$35,(VLOOKUP('Instruction Forfaitaires'!$F227,Listes!$E$31:$F$36,2,FALSE)),IF($C227=Listes!$B$33,IF('Instruction Forfaitaires'!$E227&lt;Listes!$A$64,'Instruction Forfaitaires'!$E227*Listes!$A$65,IF('Instruction Forfaitaires'!$E227&gt;Listes!$D$64,'Instruction Forfaitaires'!$E227*Listes!$D$65,(('Instruction Forfaitaires'!$E227*Listes!$B$65)+Listes!$C$65)))))))</f>
        <v/>
      </c>
      <c r="L227" s="268" t="str">
        <f>IF(Forfaitaires!I226="","",Forfaitaires!I226)</f>
        <v/>
      </c>
      <c r="M227" s="268" t="str">
        <f>IF(Forfaitaires!J226="","",Forfaitaires!J226)</f>
        <v/>
      </c>
      <c r="N227" s="177" t="str">
        <f>IF(Forfaitaires!N226="","",Forfaitaires!N226)</f>
        <v/>
      </c>
      <c r="O227" s="267" t="str">
        <f t="shared" si="15"/>
        <v/>
      </c>
      <c r="P227" s="259" t="str">
        <f t="shared" si="16"/>
        <v/>
      </c>
      <c r="Q227" s="280" t="str">
        <f t="shared" si="17"/>
        <v/>
      </c>
      <c r="R227" s="264" t="str">
        <f t="shared" si="18"/>
        <v/>
      </c>
      <c r="S227" s="262" t="str">
        <f t="shared" si="19"/>
        <v/>
      </c>
      <c r="T227" s="119"/>
    </row>
    <row r="228" spans="1:20" ht="20.100000000000001" customHeight="1" x14ac:dyDescent="0.25">
      <c r="A228" s="162">
        <v>222</v>
      </c>
      <c r="B228" s="158" t="str">
        <f>IF(Forfaitaires!B227="","",Forfaitaires!B227)</f>
        <v/>
      </c>
      <c r="C228" s="158" t="str">
        <f>IF(Forfaitaires!C227="","",Forfaitaires!C227)</f>
        <v/>
      </c>
      <c r="D228" s="158" t="str">
        <f>IF(Forfaitaires!D227="","",Forfaitaires!D227)</f>
        <v/>
      </c>
      <c r="E228" s="158" t="str">
        <f>IF(Forfaitaires!E227="","",Forfaitaires!E227)</f>
        <v/>
      </c>
      <c r="F228" s="158" t="str">
        <f>IF(Forfaitaires!F227="","",Forfaitaires!F227)</f>
        <v/>
      </c>
      <c r="G228" s="158" t="str">
        <f>IF(Forfaitaires!G227="","",Forfaitaires!G227)</f>
        <v/>
      </c>
      <c r="H228" s="158" t="str">
        <f>IF(Forfaitaires!H227="","",Forfaitaires!H227)</f>
        <v/>
      </c>
      <c r="I228" s="158" t="str">
        <f>IF($G228="","",IF($C228=Listes!$B$32,IF('Instruction Forfaitaires'!$E228&lt;Listes!$B$53,('Instruction Forfaitaires'!$E228*(VLOOKUP('Instruction Forfaitaires'!$D228,Listes!$A$54:$E$60,2,FALSE))),IF('Instruction Forfaitaires'!$E228&gt;Listes!$E$53,('Instruction Forfaitaires'!$E228*(VLOOKUP('Instruction Forfaitaires'!$D228,Listes!$A$54:$E$60,5,FALSE))),('Instruction Forfaitaires'!$E228*(VLOOKUP('Instruction Forfaitaires'!$D228,Listes!$A$54:$E$60,3,FALSE))+(VLOOKUP('Instruction Forfaitaires'!$D228,Listes!$A$54:$E$60,4,FALSE)))))))</f>
        <v/>
      </c>
      <c r="J228" s="158" t="str">
        <f>IF($G228="","",IF($C228=Listes!$B$31,IF('Instruction Forfaitaires'!$E228&lt;Listes!$B$42,('Instruction Forfaitaires'!$E228*(VLOOKUP('Instruction Forfaitaires'!$D228,Listes!$A$43:$E$49,2,FALSE))),IF('Instruction Forfaitaires'!$E228&gt;Listes!$D$42,('Instruction Forfaitaires'!$E228*(VLOOKUP('Instruction Forfaitaires'!$D228,Listes!$A$43:$E$49,5,FALSE))),('Instruction Forfaitaires'!$E228*(VLOOKUP('Instruction Forfaitaires'!$D228,Listes!$A$43:$E$49,3,FALSE))+(VLOOKUP('Instruction Forfaitaires'!$D228,Listes!$A$43:$E$49,4,FALSE)))))))</f>
        <v/>
      </c>
      <c r="K228" s="238" t="str">
        <f>IF($G228="","",IF($C228=Listes!$B$34,Listes!$I$31,IF($C228=Listes!$B$35,(VLOOKUP('Instruction Forfaitaires'!$F228,Listes!$E$31:$F$36,2,FALSE)),IF($C228=Listes!$B$33,IF('Instruction Forfaitaires'!$E228&lt;Listes!$A$64,'Instruction Forfaitaires'!$E228*Listes!$A$65,IF('Instruction Forfaitaires'!$E228&gt;Listes!$D$64,'Instruction Forfaitaires'!$E228*Listes!$D$65,(('Instruction Forfaitaires'!$E228*Listes!$B$65)+Listes!$C$65)))))))</f>
        <v/>
      </c>
      <c r="L228" s="268" t="str">
        <f>IF(Forfaitaires!I227="","",Forfaitaires!I227)</f>
        <v/>
      </c>
      <c r="M228" s="268" t="str">
        <f>IF(Forfaitaires!J227="","",Forfaitaires!J227)</f>
        <v/>
      </c>
      <c r="N228" s="177" t="str">
        <f>IF(Forfaitaires!N227="","",Forfaitaires!N227)</f>
        <v/>
      </c>
      <c r="O228" s="267" t="str">
        <f t="shared" si="15"/>
        <v/>
      </c>
      <c r="P228" s="259" t="str">
        <f t="shared" si="16"/>
        <v/>
      </c>
      <c r="Q228" s="280" t="str">
        <f t="shared" si="17"/>
        <v/>
      </c>
      <c r="R228" s="264" t="str">
        <f t="shared" si="18"/>
        <v/>
      </c>
      <c r="S228" s="262" t="str">
        <f t="shared" si="19"/>
        <v/>
      </c>
      <c r="T228" s="119"/>
    </row>
    <row r="229" spans="1:20" ht="20.100000000000001" customHeight="1" x14ac:dyDescent="0.25">
      <c r="A229" s="162">
        <v>223</v>
      </c>
      <c r="B229" s="158" t="str">
        <f>IF(Forfaitaires!B228="","",Forfaitaires!B228)</f>
        <v/>
      </c>
      <c r="C229" s="158" t="str">
        <f>IF(Forfaitaires!C228="","",Forfaitaires!C228)</f>
        <v/>
      </c>
      <c r="D229" s="158" t="str">
        <f>IF(Forfaitaires!D228="","",Forfaitaires!D228)</f>
        <v/>
      </c>
      <c r="E229" s="158" t="str">
        <f>IF(Forfaitaires!E228="","",Forfaitaires!E228)</f>
        <v/>
      </c>
      <c r="F229" s="158" t="str">
        <f>IF(Forfaitaires!F228="","",Forfaitaires!F228)</f>
        <v/>
      </c>
      <c r="G229" s="158" t="str">
        <f>IF(Forfaitaires!G228="","",Forfaitaires!G228)</f>
        <v/>
      </c>
      <c r="H229" s="158" t="str">
        <f>IF(Forfaitaires!H228="","",Forfaitaires!H228)</f>
        <v/>
      </c>
      <c r="I229" s="158" t="str">
        <f>IF($G229="","",IF($C229=Listes!$B$32,IF('Instruction Forfaitaires'!$E229&lt;Listes!$B$53,('Instruction Forfaitaires'!$E229*(VLOOKUP('Instruction Forfaitaires'!$D229,Listes!$A$54:$E$60,2,FALSE))),IF('Instruction Forfaitaires'!$E229&gt;Listes!$E$53,('Instruction Forfaitaires'!$E229*(VLOOKUP('Instruction Forfaitaires'!$D229,Listes!$A$54:$E$60,5,FALSE))),('Instruction Forfaitaires'!$E229*(VLOOKUP('Instruction Forfaitaires'!$D229,Listes!$A$54:$E$60,3,FALSE))+(VLOOKUP('Instruction Forfaitaires'!$D229,Listes!$A$54:$E$60,4,FALSE)))))))</f>
        <v/>
      </c>
      <c r="J229" s="158" t="str">
        <f>IF($G229="","",IF($C229=Listes!$B$31,IF('Instruction Forfaitaires'!$E229&lt;Listes!$B$42,('Instruction Forfaitaires'!$E229*(VLOOKUP('Instruction Forfaitaires'!$D229,Listes!$A$43:$E$49,2,FALSE))),IF('Instruction Forfaitaires'!$E229&gt;Listes!$D$42,('Instruction Forfaitaires'!$E229*(VLOOKUP('Instruction Forfaitaires'!$D229,Listes!$A$43:$E$49,5,FALSE))),('Instruction Forfaitaires'!$E229*(VLOOKUP('Instruction Forfaitaires'!$D229,Listes!$A$43:$E$49,3,FALSE))+(VLOOKUP('Instruction Forfaitaires'!$D229,Listes!$A$43:$E$49,4,FALSE)))))))</f>
        <v/>
      </c>
      <c r="K229" s="238" t="str">
        <f>IF($G229="","",IF($C229=Listes!$B$34,Listes!$I$31,IF($C229=Listes!$B$35,(VLOOKUP('Instruction Forfaitaires'!$F229,Listes!$E$31:$F$36,2,FALSE)),IF($C229=Listes!$B$33,IF('Instruction Forfaitaires'!$E229&lt;Listes!$A$64,'Instruction Forfaitaires'!$E229*Listes!$A$65,IF('Instruction Forfaitaires'!$E229&gt;Listes!$D$64,'Instruction Forfaitaires'!$E229*Listes!$D$65,(('Instruction Forfaitaires'!$E229*Listes!$B$65)+Listes!$C$65)))))))</f>
        <v/>
      </c>
      <c r="L229" s="268" t="str">
        <f>IF(Forfaitaires!I228="","",Forfaitaires!I228)</f>
        <v/>
      </c>
      <c r="M229" s="268" t="str">
        <f>IF(Forfaitaires!J228="","",Forfaitaires!J228)</f>
        <v/>
      </c>
      <c r="N229" s="177" t="str">
        <f>IF(Forfaitaires!N228="","",Forfaitaires!N228)</f>
        <v/>
      </c>
      <c r="O229" s="267" t="str">
        <f t="shared" si="15"/>
        <v/>
      </c>
      <c r="P229" s="259" t="str">
        <f t="shared" si="16"/>
        <v/>
      </c>
      <c r="Q229" s="280" t="str">
        <f t="shared" si="17"/>
        <v/>
      </c>
      <c r="R229" s="264" t="str">
        <f t="shared" si="18"/>
        <v/>
      </c>
      <c r="S229" s="262" t="str">
        <f t="shared" si="19"/>
        <v/>
      </c>
      <c r="T229" s="119"/>
    </row>
    <row r="230" spans="1:20" ht="20.100000000000001" customHeight="1" x14ac:dyDescent="0.25">
      <c r="A230" s="162">
        <v>224</v>
      </c>
      <c r="B230" s="158" t="str">
        <f>IF(Forfaitaires!B229="","",Forfaitaires!B229)</f>
        <v/>
      </c>
      <c r="C230" s="158" t="str">
        <f>IF(Forfaitaires!C229="","",Forfaitaires!C229)</f>
        <v/>
      </c>
      <c r="D230" s="158" t="str">
        <f>IF(Forfaitaires!D229="","",Forfaitaires!D229)</f>
        <v/>
      </c>
      <c r="E230" s="158" t="str">
        <f>IF(Forfaitaires!E229="","",Forfaitaires!E229)</f>
        <v/>
      </c>
      <c r="F230" s="158" t="str">
        <f>IF(Forfaitaires!F229="","",Forfaitaires!F229)</f>
        <v/>
      </c>
      <c r="G230" s="158" t="str">
        <f>IF(Forfaitaires!G229="","",Forfaitaires!G229)</f>
        <v/>
      </c>
      <c r="H230" s="158" t="str">
        <f>IF(Forfaitaires!H229="","",Forfaitaires!H229)</f>
        <v/>
      </c>
      <c r="I230" s="158" t="str">
        <f>IF($G230="","",IF($C230=Listes!$B$32,IF('Instruction Forfaitaires'!$E230&lt;Listes!$B$53,('Instruction Forfaitaires'!$E230*(VLOOKUP('Instruction Forfaitaires'!$D230,Listes!$A$54:$E$60,2,FALSE))),IF('Instruction Forfaitaires'!$E230&gt;Listes!$E$53,('Instruction Forfaitaires'!$E230*(VLOOKUP('Instruction Forfaitaires'!$D230,Listes!$A$54:$E$60,5,FALSE))),('Instruction Forfaitaires'!$E230*(VLOOKUP('Instruction Forfaitaires'!$D230,Listes!$A$54:$E$60,3,FALSE))+(VLOOKUP('Instruction Forfaitaires'!$D230,Listes!$A$54:$E$60,4,FALSE)))))))</f>
        <v/>
      </c>
      <c r="J230" s="158" t="str">
        <f>IF($G230="","",IF($C230=Listes!$B$31,IF('Instruction Forfaitaires'!$E230&lt;Listes!$B$42,('Instruction Forfaitaires'!$E230*(VLOOKUP('Instruction Forfaitaires'!$D230,Listes!$A$43:$E$49,2,FALSE))),IF('Instruction Forfaitaires'!$E230&gt;Listes!$D$42,('Instruction Forfaitaires'!$E230*(VLOOKUP('Instruction Forfaitaires'!$D230,Listes!$A$43:$E$49,5,FALSE))),('Instruction Forfaitaires'!$E230*(VLOOKUP('Instruction Forfaitaires'!$D230,Listes!$A$43:$E$49,3,FALSE))+(VLOOKUP('Instruction Forfaitaires'!$D230,Listes!$A$43:$E$49,4,FALSE)))))))</f>
        <v/>
      </c>
      <c r="K230" s="238" t="str">
        <f>IF($G230="","",IF($C230=Listes!$B$34,Listes!$I$31,IF($C230=Listes!$B$35,(VLOOKUP('Instruction Forfaitaires'!$F230,Listes!$E$31:$F$36,2,FALSE)),IF($C230=Listes!$B$33,IF('Instruction Forfaitaires'!$E230&lt;Listes!$A$64,'Instruction Forfaitaires'!$E230*Listes!$A$65,IF('Instruction Forfaitaires'!$E230&gt;Listes!$D$64,'Instruction Forfaitaires'!$E230*Listes!$D$65,(('Instruction Forfaitaires'!$E230*Listes!$B$65)+Listes!$C$65)))))))</f>
        <v/>
      </c>
      <c r="L230" s="268" t="str">
        <f>IF(Forfaitaires!I229="","",Forfaitaires!I229)</f>
        <v/>
      </c>
      <c r="M230" s="268" t="str">
        <f>IF(Forfaitaires!J229="","",Forfaitaires!J229)</f>
        <v/>
      </c>
      <c r="N230" s="177" t="str">
        <f>IF(Forfaitaires!N229="","",Forfaitaires!N229)</f>
        <v/>
      </c>
      <c r="O230" s="267" t="str">
        <f t="shared" si="15"/>
        <v/>
      </c>
      <c r="P230" s="259" t="str">
        <f t="shared" si="16"/>
        <v/>
      </c>
      <c r="Q230" s="280" t="str">
        <f t="shared" si="17"/>
        <v/>
      </c>
      <c r="R230" s="264" t="str">
        <f t="shared" si="18"/>
        <v/>
      </c>
      <c r="S230" s="262" t="str">
        <f t="shared" si="19"/>
        <v/>
      </c>
      <c r="T230" s="119"/>
    </row>
    <row r="231" spans="1:20" ht="20.100000000000001" customHeight="1" x14ac:dyDescent="0.25">
      <c r="A231" s="162">
        <v>225</v>
      </c>
      <c r="B231" s="158" t="str">
        <f>IF(Forfaitaires!B230="","",Forfaitaires!B230)</f>
        <v/>
      </c>
      <c r="C231" s="158" t="str">
        <f>IF(Forfaitaires!C230="","",Forfaitaires!C230)</f>
        <v/>
      </c>
      <c r="D231" s="158" t="str">
        <f>IF(Forfaitaires!D230="","",Forfaitaires!D230)</f>
        <v/>
      </c>
      <c r="E231" s="158" t="str">
        <f>IF(Forfaitaires!E230="","",Forfaitaires!E230)</f>
        <v/>
      </c>
      <c r="F231" s="158" t="str">
        <f>IF(Forfaitaires!F230="","",Forfaitaires!F230)</f>
        <v/>
      </c>
      <c r="G231" s="158" t="str">
        <f>IF(Forfaitaires!G230="","",Forfaitaires!G230)</f>
        <v/>
      </c>
      <c r="H231" s="158" t="str">
        <f>IF(Forfaitaires!H230="","",Forfaitaires!H230)</f>
        <v/>
      </c>
      <c r="I231" s="158" t="str">
        <f>IF($G231="","",IF($C231=Listes!$B$32,IF('Instruction Forfaitaires'!$E231&lt;Listes!$B$53,('Instruction Forfaitaires'!$E231*(VLOOKUP('Instruction Forfaitaires'!$D231,Listes!$A$54:$E$60,2,FALSE))),IF('Instruction Forfaitaires'!$E231&gt;Listes!$E$53,('Instruction Forfaitaires'!$E231*(VLOOKUP('Instruction Forfaitaires'!$D231,Listes!$A$54:$E$60,5,FALSE))),('Instruction Forfaitaires'!$E231*(VLOOKUP('Instruction Forfaitaires'!$D231,Listes!$A$54:$E$60,3,FALSE))+(VLOOKUP('Instruction Forfaitaires'!$D231,Listes!$A$54:$E$60,4,FALSE)))))))</f>
        <v/>
      </c>
      <c r="J231" s="158" t="str">
        <f>IF($G231="","",IF($C231=Listes!$B$31,IF('Instruction Forfaitaires'!$E231&lt;Listes!$B$42,('Instruction Forfaitaires'!$E231*(VLOOKUP('Instruction Forfaitaires'!$D231,Listes!$A$43:$E$49,2,FALSE))),IF('Instruction Forfaitaires'!$E231&gt;Listes!$D$42,('Instruction Forfaitaires'!$E231*(VLOOKUP('Instruction Forfaitaires'!$D231,Listes!$A$43:$E$49,5,FALSE))),('Instruction Forfaitaires'!$E231*(VLOOKUP('Instruction Forfaitaires'!$D231,Listes!$A$43:$E$49,3,FALSE))+(VLOOKUP('Instruction Forfaitaires'!$D231,Listes!$A$43:$E$49,4,FALSE)))))))</f>
        <v/>
      </c>
      <c r="K231" s="238" t="str">
        <f>IF($G231="","",IF($C231=Listes!$B$34,Listes!$I$31,IF($C231=Listes!$B$35,(VLOOKUP('Instruction Forfaitaires'!$F231,Listes!$E$31:$F$36,2,FALSE)),IF($C231=Listes!$B$33,IF('Instruction Forfaitaires'!$E231&lt;Listes!$A$64,'Instruction Forfaitaires'!$E231*Listes!$A$65,IF('Instruction Forfaitaires'!$E231&gt;Listes!$D$64,'Instruction Forfaitaires'!$E231*Listes!$D$65,(('Instruction Forfaitaires'!$E231*Listes!$B$65)+Listes!$C$65)))))))</f>
        <v/>
      </c>
      <c r="L231" s="268" t="str">
        <f>IF(Forfaitaires!I230="","",Forfaitaires!I230)</f>
        <v/>
      </c>
      <c r="M231" s="268" t="str">
        <f>IF(Forfaitaires!J230="","",Forfaitaires!J230)</f>
        <v/>
      </c>
      <c r="N231" s="177" t="str">
        <f>IF(Forfaitaires!N230="","",Forfaitaires!N230)</f>
        <v/>
      </c>
      <c r="O231" s="267" t="str">
        <f t="shared" si="15"/>
        <v/>
      </c>
      <c r="P231" s="259" t="str">
        <f t="shared" si="16"/>
        <v/>
      </c>
      <c r="Q231" s="280" t="str">
        <f t="shared" si="17"/>
        <v/>
      </c>
      <c r="R231" s="264" t="str">
        <f t="shared" si="18"/>
        <v/>
      </c>
      <c r="S231" s="262" t="str">
        <f t="shared" si="19"/>
        <v/>
      </c>
      <c r="T231" s="119"/>
    </row>
    <row r="232" spans="1:20" ht="20.100000000000001" customHeight="1" x14ac:dyDescent="0.25">
      <c r="A232" s="162">
        <v>226</v>
      </c>
      <c r="B232" s="158" t="str">
        <f>IF(Forfaitaires!B231="","",Forfaitaires!B231)</f>
        <v/>
      </c>
      <c r="C232" s="158" t="str">
        <f>IF(Forfaitaires!C231="","",Forfaitaires!C231)</f>
        <v/>
      </c>
      <c r="D232" s="158" t="str">
        <f>IF(Forfaitaires!D231="","",Forfaitaires!D231)</f>
        <v/>
      </c>
      <c r="E232" s="158" t="str">
        <f>IF(Forfaitaires!E231="","",Forfaitaires!E231)</f>
        <v/>
      </c>
      <c r="F232" s="158" t="str">
        <f>IF(Forfaitaires!F231="","",Forfaitaires!F231)</f>
        <v/>
      </c>
      <c r="G232" s="158" t="str">
        <f>IF(Forfaitaires!G231="","",Forfaitaires!G231)</f>
        <v/>
      </c>
      <c r="H232" s="158" t="str">
        <f>IF(Forfaitaires!H231="","",Forfaitaires!H231)</f>
        <v/>
      </c>
      <c r="I232" s="158" t="str">
        <f>IF($G232="","",IF($C232=Listes!$B$32,IF('Instruction Forfaitaires'!$E232&lt;Listes!$B$53,('Instruction Forfaitaires'!$E232*(VLOOKUP('Instruction Forfaitaires'!$D232,Listes!$A$54:$E$60,2,FALSE))),IF('Instruction Forfaitaires'!$E232&gt;Listes!$E$53,('Instruction Forfaitaires'!$E232*(VLOOKUP('Instruction Forfaitaires'!$D232,Listes!$A$54:$E$60,5,FALSE))),('Instruction Forfaitaires'!$E232*(VLOOKUP('Instruction Forfaitaires'!$D232,Listes!$A$54:$E$60,3,FALSE))+(VLOOKUP('Instruction Forfaitaires'!$D232,Listes!$A$54:$E$60,4,FALSE)))))))</f>
        <v/>
      </c>
      <c r="J232" s="158" t="str">
        <f>IF($G232="","",IF($C232=Listes!$B$31,IF('Instruction Forfaitaires'!$E232&lt;Listes!$B$42,('Instruction Forfaitaires'!$E232*(VLOOKUP('Instruction Forfaitaires'!$D232,Listes!$A$43:$E$49,2,FALSE))),IF('Instruction Forfaitaires'!$E232&gt;Listes!$D$42,('Instruction Forfaitaires'!$E232*(VLOOKUP('Instruction Forfaitaires'!$D232,Listes!$A$43:$E$49,5,FALSE))),('Instruction Forfaitaires'!$E232*(VLOOKUP('Instruction Forfaitaires'!$D232,Listes!$A$43:$E$49,3,FALSE))+(VLOOKUP('Instruction Forfaitaires'!$D232,Listes!$A$43:$E$49,4,FALSE)))))))</f>
        <v/>
      </c>
      <c r="K232" s="238" t="str">
        <f>IF($G232="","",IF($C232=Listes!$B$34,Listes!$I$31,IF($C232=Listes!$B$35,(VLOOKUP('Instruction Forfaitaires'!$F232,Listes!$E$31:$F$36,2,FALSE)),IF($C232=Listes!$B$33,IF('Instruction Forfaitaires'!$E232&lt;Listes!$A$64,'Instruction Forfaitaires'!$E232*Listes!$A$65,IF('Instruction Forfaitaires'!$E232&gt;Listes!$D$64,'Instruction Forfaitaires'!$E232*Listes!$D$65,(('Instruction Forfaitaires'!$E232*Listes!$B$65)+Listes!$C$65)))))))</f>
        <v/>
      </c>
      <c r="L232" s="268" t="str">
        <f>IF(Forfaitaires!I231="","",Forfaitaires!I231)</f>
        <v/>
      </c>
      <c r="M232" s="268" t="str">
        <f>IF(Forfaitaires!J231="","",Forfaitaires!J231)</f>
        <v/>
      </c>
      <c r="N232" s="177" t="str">
        <f>IF(Forfaitaires!N231="","",Forfaitaires!N231)</f>
        <v/>
      </c>
      <c r="O232" s="267" t="str">
        <f t="shared" si="15"/>
        <v/>
      </c>
      <c r="P232" s="259" t="str">
        <f t="shared" si="16"/>
        <v/>
      </c>
      <c r="Q232" s="280" t="str">
        <f t="shared" si="17"/>
        <v/>
      </c>
      <c r="R232" s="264" t="str">
        <f t="shared" si="18"/>
        <v/>
      </c>
      <c r="S232" s="262" t="str">
        <f t="shared" si="19"/>
        <v/>
      </c>
      <c r="T232" s="119"/>
    </row>
    <row r="233" spans="1:20" ht="20.100000000000001" customHeight="1" x14ac:dyDescent="0.25">
      <c r="A233" s="162">
        <v>227</v>
      </c>
      <c r="B233" s="158" t="str">
        <f>IF(Forfaitaires!B232="","",Forfaitaires!B232)</f>
        <v/>
      </c>
      <c r="C233" s="158" t="str">
        <f>IF(Forfaitaires!C232="","",Forfaitaires!C232)</f>
        <v/>
      </c>
      <c r="D233" s="158" t="str">
        <f>IF(Forfaitaires!D232="","",Forfaitaires!D232)</f>
        <v/>
      </c>
      <c r="E233" s="158" t="str">
        <f>IF(Forfaitaires!E232="","",Forfaitaires!E232)</f>
        <v/>
      </c>
      <c r="F233" s="158" t="str">
        <f>IF(Forfaitaires!F232="","",Forfaitaires!F232)</f>
        <v/>
      </c>
      <c r="G233" s="158" t="str">
        <f>IF(Forfaitaires!G232="","",Forfaitaires!G232)</f>
        <v/>
      </c>
      <c r="H233" s="158" t="str">
        <f>IF(Forfaitaires!H232="","",Forfaitaires!H232)</f>
        <v/>
      </c>
      <c r="I233" s="158" t="str">
        <f>IF($G233="","",IF($C233=Listes!$B$32,IF('Instruction Forfaitaires'!$E233&lt;Listes!$B$53,('Instruction Forfaitaires'!$E233*(VLOOKUP('Instruction Forfaitaires'!$D233,Listes!$A$54:$E$60,2,FALSE))),IF('Instruction Forfaitaires'!$E233&gt;Listes!$E$53,('Instruction Forfaitaires'!$E233*(VLOOKUP('Instruction Forfaitaires'!$D233,Listes!$A$54:$E$60,5,FALSE))),('Instruction Forfaitaires'!$E233*(VLOOKUP('Instruction Forfaitaires'!$D233,Listes!$A$54:$E$60,3,FALSE))+(VLOOKUP('Instruction Forfaitaires'!$D233,Listes!$A$54:$E$60,4,FALSE)))))))</f>
        <v/>
      </c>
      <c r="J233" s="158" t="str">
        <f>IF($G233="","",IF($C233=Listes!$B$31,IF('Instruction Forfaitaires'!$E233&lt;Listes!$B$42,('Instruction Forfaitaires'!$E233*(VLOOKUP('Instruction Forfaitaires'!$D233,Listes!$A$43:$E$49,2,FALSE))),IF('Instruction Forfaitaires'!$E233&gt;Listes!$D$42,('Instruction Forfaitaires'!$E233*(VLOOKUP('Instruction Forfaitaires'!$D233,Listes!$A$43:$E$49,5,FALSE))),('Instruction Forfaitaires'!$E233*(VLOOKUP('Instruction Forfaitaires'!$D233,Listes!$A$43:$E$49,3,FALSE))+(VLOOKUP('Instruction Forfaitaires'!$D233,Listes!$A$43:$E$49,4,FALSE)))))))</f>
        <v/>
      </c>
      <c r="K233" s="238" t="str">
        <f>IF($G233="","",IF($C233=Listes!$B$34,Listes!$I$31,IF($C233=Listes!$B$35,(VLOOKUP('Instruction Forfaitaires'!$F233,Listes!$E$31:$F$36,2,FALSE)),IF($C233=Listes!$B$33,IF('Instruction Forfaitaires'!$E233&lt;Listes!$A$64,'Instruction Forfaitaires'!$E233*Listes!$A$65,IF('Instruction Forfaitaires'!$E233&gt;Listes!$D$64,'Instruction Forfaitaires'!$E233*Listes!$D$65,(('Instruction Forfaitaires'!$E233*Listes!$B$65)+Listes!$C$65)))))))</f>
        <v/>
      </c>
      <c r="L233" s="268" t="str">
        <f>IF(Forfaitaires!I232="","",Forfaitaires!I232)</f>
        <v/>
      </c>
      <c r="M233" s="268" t="str">
        <f>IF(Forfaitaires!J232="","",Forfaitaires!J232)</f>
        <v/>
      </c>
      <c r="N233" s="177" t="str">
        <f>IF(Forfaitaires!N232="","",Forfaitaires!N232)</f>
        <v/>
      </c>
      <c r="O233" s="267" t="str">
        <f t="shared" si="15"/>
        <v/>
      </c>
      <c r="P233" s="259" t="str">
        <f t="shared" si="16"/>
        <v/>
      </c>
      <c r="Q233" s="280" t="str">
        <f t="shared" si="17"/>
        <v/>
      </c>
      <c r="R233" s="264" t="str">
        <f t="shared" si="18"/>
        <v/>
      </c>
      <c r="S233" s="262" t="str">
        <f t="shared" si="19"/>
        <v/>
      </c>
      <c r="T233" s="119"/>
    </row>
    <row r="234" spans="1:20" ht="20.100000000000001" customHeight="1" x14ac:dyDescent="0.25">
      <c r="A234" s="162">
        <v>228</v>
      </c>
      <c r="B234" s="158" t="str">
        <f>IF(Forfaitaires!B233="","",Forfaitaires!B233)</f>
        <v/>
      </c>
      <c r="C234" s="158" t="str">
        <f>IF(Forfaitaires!C233="","",Forfaitaires!C233)</f>
        <v/>
      </c>
      <c r="D234" s="158" t="str">
        <f>IF(Forfaitaires!D233="","",Forfaitaires!D233)</f>
        <v/>
      </c>
      <c r="E234" s="158" t="str">
        <f>IF(Forfaitaires!E233="","",Forfaitaires!E233)</f>
        <v/>
      </c>
      <c r="F234" s="158" t="str">
        <f>IF(Forfaitaires!F233="","",Forfaitaires!F233)</f>
        <v/>
      </c>
      <c r="G234" s="158" t="str">
        <f>IF(Forfaitaires!G233="","",Forfaitaires!G233)</f>
        <v/>
      </c>
      <c r="H234" s="158" t="str">
        <f>IF(Forfaitaires!H233="","",Forfaitaires!H233)</f>
        <v/>
      </c>
      <c r="I234" s="158" t="str">
        <f>IF($G234="","",IF($C234=Listes!$B$32,IF('Instruction Forfaitaires'!$E234&lt;Listes!$B$53,('Instruction Forfaitaires'!$E234*(VLOOKUP('Instruction Forfaitaires'!$D234,Listes!$A$54:$E$60,2,FALSE))),IF('Instruction Forfaitaires'!$E234&gt;Listes!$E$53,('Instruction Forfaitaires'!$E234*(VLOOKUP('Instruction Forfaitaires'!$D234,Listes!$A$54:$E$60,5,FALSE))),('Instruction Forfaitaires'!$E234*(VLOOKUP('Instruction Forfaitaires'!$D234,Listes!$A$54:$E$60,3,FALSE))+(VLOOKUP('Instruction Forfaitaires'!$D234,Listes!$A$54:$E$60,4,FALSE)))))))</f>
        <v/>
      </c>
      <c r="J234" s="158" t="str">
        <f>IF($G234="","",IF($C234=Listes!$B$31,IF('Instruction Forfaitaires'!$E234&lt;Listes!$B$42,('Instruction Forfaitaires'!$E234*(VLOOKUP('Instruction Forfaitaires'!$D234,Listes!$A$43:$E$49,2,FALSE))),IF('Instruction Forfaitaires'!$E234&gt;Listes!$D$42,('Instruction Forfaitaires'!$E234*(VLOOKUP('Instruction Forfaitaires'!$D234,Listes!$A$43:$E$49,5,FALSE))),('Instruction Forfaitaires'!$E234*(VLOOKUP('Instruction Forfaitaires'!$D234,Listes!$A$43:$E$49,3,FALSE))+(VLOOKUP('Instruction Forfaitaires'!$D234,Listes!$A$43:$E$49,4,FALSE)))))))</f>
        <v/>
      </c>
      <c r="K234" s="238" t="str">
        <f>IF($G234="","",IF($C234=Listes!$B$34,Listes!$I$31,IF($C234=Listes!$B$35,(VLOOKUP('Instruction Forfaitaires'!$F234,Listes!$E$31:$F$36,2,FALSE)),IF($C234=Listes!$B$33,IF('Instruction Forfaitaires'!$E234&lt;Listes!$A$64,'Instruction Forfaitaires'!$E234*Listes!$A$65,IF('Instruction Forfaitaires'!$E234&gt;Listes!$D$64,'Instruction Forfaitaires'!$E234*Listes!$D$65,(('Instruction Forfaitaires'!$E234*Listes!$B$65)+Listes!$C$65)))))))</f>
        <v/>
      </c>
      <c r="L234" s="268" t="str">
        <f>IF(Forfaitaires!I233="","",Forfaitaires!I233)</f>
        <v/>
      </c>
      <c r="M234" s="268" t="str">
        <f>IF(Forfaitaires!J233="","",Forfaitaires!J233)</f>
        <v/>
      </c>
      <c r="N234" s="177" t="str">
        <f>IF(Forfaitaires!N233="","",Forfaitaires!N233)</f>
        <v/>
      </c>
      <c r="O234" s="267" t="str">
        <f t="shared" si="15"/>
        <v/>
      </c>
      <c r="P234" s="259" t="str">
        <f t="shared" si="16"/>
        <v/>
      </c>
      <c r="Q234" s="280" t="str">
        <f t="shared" si="17"/>
        <v/>
      </c>
      <c r="R234" s="264" t="str">
        <f t="shared" si="18"/>
        <v/>
      </c>
      <c r="S234" s="262" t="str">
        <f t="shared" si="19"/>
        <v/>
      </c>
      <c r="T234" s="119"/>
    </row>
    <row r="235" spans="1:20" ht="20.100000000000001" customHeight="1" x14ac:dyDescent="0.25">
      <c r="A235" s="162">
        <v>229</v>
      </c>
      <c r="B235" s="158" t="str">
        <f>IF(Forfaitaires!B234="","",Forfaitaires!B234)</f>
        <v/>
      </c>
      <c r="C235" s="158" t="str">
        <f>IF(Forfaitaires!C234="","",Forfaitaires!C234)</f>
        <v/>
      </c>
      <c r="D235" s="158" t="str">
        <f>IF(Forfaitaires!D234="","",Forfaitaires!D234)</f>
        <v/>
      </c>
      <c r="E235" s="158" t="str">
        <f>IF(Forfaitaires!E234="","",Forfaitaires!E234)</f>
        <v/>
      </c>
      <c r="F235" s="158" t="str">
        <f>IF(Forfaitaires!F234="","",Forfaitaires!F234)</f>
        <v/>
      </c>
      <c r="G235" s="158" t="str">
        <f>IF(Forfaitaires!G234="","",Forfaitaires!G234)</f>
        <v/>
      </c>
      <c r="H235" s="158" t="str">
        <f>IF(Forfaitaires!H234="","",Forfaitaires!H234)</f>
        <v/>
      </c>
      <c r="I235" s="158" t="str">
        <f>IF($G235="","",IF($C235=Listes!$B$32,IF('Instruction Forfaitaires'!$E235&lt;Listes!$B$53,('Instruction Forfaitaires'!$E235*(VLOOKUP('Instruction Forfaitaires'!$D235,Listes!$A$54:$E$60,2,FALSE))),IF('Instruction Forfaitaires'!$E235&gt;Listes!$E$53,('Instruction Forfaitaires'!$E235*(VLOOKUP('Instruction Forfaitaires'!$D235,Listes!$A$54:$E$60,5,FALSE))),('Instruction Forfaitaires'!$E235*(VLOOKUP('Instruction Forfaitaires'!$D235,Listes!$A$54:$E$60,3,FALSE))+(VLOOKUP('Instruction Forfaitaires'!$D235,Listes!$A$54:$E$60,4,FALSE)))))))</f>
        <v/>
      </c>
      <c r="J235" s="158" t="str">
        <f>IF($G235="","",IF($C235=Listes!$B$31,IF('Instruction Forfaitaires'!$E235&lt;Listes!$B$42,('Instruction Forfaitaires'!$E235*(VLOOKUP('Instruction Forfaitaires'!$D235,Listes!$A$43:$E$49,2,FALSE))),IF('Instruction Forfaitaires'!$E235&gt;Listes!$D$42,('Instruction Forfaitaires'!$E235*(VLOOKUP('Instruction Forfaitaires'!$D235,Listes!$A$43:$E$49,5,FALSE))),('Instruction Forfaitaires'!$E235*(VLOOKUP('Instruction Forfaitaires'!$D235,Listes!$A$43:$E$49,3,FALSE))+(VLOOKUP('Instruction Forfaitaires'!$D235,Listes!$A$43:$E$49,4,FALSE)))))))</f>
        <v/>
      </c>
      <c r="K235" s="238" t="str">
        <f>IF($G235="","",IF($C235=Listes!$B$34,Listes!$I$31,IF($C235=Listes!$B$35,(VLOOKUP('Instruction Forfaitaires'!$F235,Listes!$E$31:$F$36,2,FALSE)),IF($C235=Listes!$B$33,IF('Instruction Forfaitaires'!$E235&lt;Listes!$A$64,'Instruction Forfaitaires'!$E235*Listes!$A$65,IF('Instruction Forfaitaires'!$E235&gt;Listes!$D$64,'Instruction Forfaitaires'!$E235*Listes!$D$65,(('Instruction Forfaitaires'!$E235*Listes!$B$65)+Listes!$C$65)))))))</f>
        <v/>
      </c>
      <c r="L235" s="268" t="str">
        <f>IF(Forfaitaires!I234="","",Forfaitaires!I234)</f>
        <v/>
      </c>
      <c r="M235" s="268" t="str">
        <f>IF(Forfaitaires!J234="","",Forfaitaires!J234)</f>
        <v/>
      </c>
      <c r="N235" s="177" t="str">
        <f>IF(Forfaitaires!N234="","",Forfaitaires!N234)</f>
        <v/>
      </c>
      <c r="O235" s="267" t="str">
        <f t="shared" si="15"/>
        <v/>
      </c>
      <c r="P235" s="259" t="str">
        <f t="shared" si="16"/>
        <v/>
      </c>
      <c r="Q235" s="280" t="str">
        <f t="shared" si="17"/>
        <v/>
      </c>
      <c r="R235" s="264" t="str">
        <f t="shared" si="18"/>
        <v/>
      </c>
      <c r="S235" s="262" t="str">
        <f t="shared" si="19"/>
        <v/>
      </c>
      <c r="T235" s="119"/>
    </row>
    <row r="236" spans="1:20" ht="20.100000000000001" customHeight="1" x14ac:dyDescent="0.25">
      <c r="A236" s="162">
        <v>230</v>
      </c>
      <c r="B236" s="158" t="str">
        <f>IF(Forfaitaires!B235="","",Forfaitaires!B235)</f>
        <v/>
      </c>
      <c r="C236" s="158" t="str">
        <f>IF(Forfaitaires!C235="","",Forfaitaires!C235)</f>
        <v/>
      </c>
      <c r="D236" s="158" t="str">
        <f>IF(Forfaitaires!D235="","",Forfaitaires!D235)</f>
        <v/>
      </c>
      <c r="E236" s="158" t="str">
        <f>IF(Forfaitaires!E235="","",Forfaitaires!E235)</f>
        <v/>
      </c>
      <c r="F236" s="158" t="str">
        <f>IF(Forfaitaires!F235="","",Forfaitaires!F235)</f>
        <v/>
      </c>
      <c r="G236" s="158" t="str">
        <f>IF(Forfaitaires!G235="","",Forfaitaires!G235)</f>
        <v/>
      </c>
      <c r="H236" s="158" t="str">
        <f>IF(Forfaitaires!H235="","",Forfaitaires!H235)</f>
        <v/>
      </c>
      <c r="I236" s="158" t="str">
        <f>IF($G236="","",IF($C236=Listes!$B$32,IF('Instruction Forfaitaires'!$E236&lt;Listes!$B$53,('Instruction Forfaitaires'!$E236*(VLOOKUP('Instruction Forfaitaires'!$D236,Listes!$A$54:$E$60,2,FALSE))),IF('Instruction Forfaitaires'!$E236&gt;Listes!$E$53,('Instruction Forfaitaires'!$E236*(VLOOKUP('Instruction Forfaitaires'!$D236,Listes!$A$54:$E$60,5,FALSE))),('Instruction Forfaitaires'!$E236*(VLOOKUP('Instruction Forfaitaires'!$D236,Listes!$A$54:$E$60,3,FALSE))+(VLOOKUP('Instruction Forfaitaires'!$D236,Listes!$A$54:$E$60,4,FALSE)))))))</f>
        <v/>
      </c>
      <c r="J236" s="158" t="str">
        <f>IF($G236="","",IF($C236=Listes!$B$31,IF('Instruction Forfaitaires'!$E236&lt;Listes!$B$42,('Instruction Forfaitaires'!$E236*(VLOOKUP('Instruction Forfaitaires'!$D236,Listes!$A$43:$E$49,2,FALSE))),IF('Instruction Forfaitaires'!$E236&gt;Listes!$D$42,('Instruction Forfaitaires'!$E236*(VLOOKUP('Instruction Forfaitaires'!$D236,Listes!$A$43:$E$49,5,FALSE))),('Instruction Forfaitaires'!$E236*(VLOOKUP('Instruction Forfaitaires'!$D236,Listes!$A$43:$E$49,3,FALSE))+(VLOOKUP('Instruction Forfaitaires'!$D236,Listes!$A$43:$E$49,4,FALSE)))))))</f>
        <v/>
      </c>
      <c r="K236" s="238" t="str">
        <f>IF($G236="","",IF($C236=Listes!$B$34,Listes!$I$31,IF($C236=Listes!$B$35,(VLOOKUP('Instruction Forfaitaires'!$F236,Listes!$E$31:$F$36,2,FALSE)),IF($C236=Listes!$B$33,IF('Instruction Forfaitaires'!$E236&lt;Listes!$A$64,'Instruction Forfaitaires'!$E236*Listes!$A$65,IF('Instruction Forfaitaires'!$E236&gt;Listes!$D$64,'Instruction Forfaitaires'!$E236*Listes!$D$65,(('Instruction Forfaitaires'!$E236*Listes!$B$65)+Listes!$C$65)))))))</f>
        <v/>
      </c>
      <c r="L236" s="268" t="str">
        <f>IF(Forfaitaires!I235="","",Forfaitaires!I235)</f>
        <v/>
      </c>
      <c r="M236" s="268" t="str">
        <f>IF(Forfaitaires!J235="","",Forfaitaires!J235)</f>
        <v/>
      </c>
      <c r="N236" s="177" t="str">
        <f>IF(Forfaitaires!N235="","",Forfaitaires!N235)</f>
        <v/>
      </c>
      <c r="O236" s="267" t="str">
        <f t="shared" si="15"/>
        <v/>
      </c>
      <c r="P236" s="259" t="str">
        <f t="shared" si="16"/>
        <v/>
      </c>
      <c r="Q236" s="280" t="str">
        <f t="shared" si="17"/>
        <v/>
      </c>
      <c r="R236" s="264" t="str">
        <f t="shared" si="18"/>
        <v/>
      </c>
      <c r="S236" s="262" t="str">
        <f t="shared" si="19"/>
        <v/>
      </c>
      <c r="T236" s="119"/>
    </row>
    <row r="237" spans="1:20" ht="20.100000000000001" customHeight="1" x14ac:dyDescent="0.25">
      <c r="A237" s="162">
        <v>231</v>
      </c>
      <c r="B237" s="158" t="str">
        <f>IF(Forfaitaires!B236="","",Forfaitaires!B236)</f>
        <v/>
      </c>
      <c r="C237" s="158" t="str">
        <f>IF(Forfaitaires!C236="","",Forfaitaires!C236)</f>
        <v/>
      </c>
      <c r="D237" s="158" t="str">
        <f>IF(Forfaitaires!D236="","",Forfaitaires!D236)</f>
        <v/>
      </c>
      <c r="E237" s="158" t="str">
        <f>IF(Forfaitaires!E236="","",Forfaitaires!E236)</f>
        <v/>
      </c>
      <c r="F237" s="158" t="str">
        <f>IF(Forfaitaires!F236="","",Forfaitaires!F236)</f>
        <v/>
      </c>
      <c r="G237" s="158" t="str">
        <f>IF(Forfaitaires!G236="","",Forfaitaires!G236)</f>
        <v/>
      </c>
      <c r="H237" s="158" t="str">
        <f>IF(Forfaitaires!H236="","",Forfaitaires!H236)</f>
        <v/>
      </c>
      <c r="I237" s="158" t="str">
        <f>IF($G237="","",IF($C237=Listes!$B$32,IF('Instruction Forfaitaires'!$E237&lt;Listes!$B$53,('Instruction Forfaitaires'!$E237*(VLOOKUP('Instruction Forfaitaires'!$D237,Listes!$A$54:$E$60,2,FALSE))),IF('Instruction Forfaitaires'!$E237&gt;Listes!$E$53,('Instruction Forfaitaires'!$E237*(VLOOKUP('Instruction Forfaitaires'!$D237,Listes!$A$54:$E$60,5,FALSE))),('Instruction Forfaitaires'!$E237*(VLOOKUP('Instruction Forfaitaires'!$D237,Listes!$A$54:$E$60,3,FALSE))+(VLOOKUP('Instruction Forfaitaires'!$D237,Listes!$A$54:$E$60,4,FALSE)))))))</f>
        <v/>
      </c>
      <c r="J237" s="158" t="str">
        <f>IF($G237="","",IF($C237=Listes!$B$31,IF('Instruction Forfaitaires'!$E237&lt;Listes!$B$42,('Instruction Forfaitaires'!$E237*(VLOOKUP('Instruction Forfaitaires'!$D237,Listes!$A$43:$E$49,2,FALSE))),IF('Instruction Forfaitaires'!$E237&gt;Listes!$D$42,('Instruction Forfaitaires'!$E237*(VLOOKUP('Instruction Forfaitaires'!$D237,Listes!$A$43:$E$49,5,FALSE))),('Instruction Forfaitaires'!$E237*(VLOOKUP('Instruction Forfaitaires'!$D237,Listes!$A$43:$E$49,3,FALSE))+(VLOOKUP('Instruction Forfaitaires'!$D237,Listes!$A$43:$E$49,4,FALSE)))))))</f>
        <v/>
      </c>
      <c r="K237" s="238" t="str">
        <f>IF($G237="","",IF($C237=Listes!$B$34,Listes!$I$31,IF($C237=Listes!$B$35,(VLOOKUP('Instruction Forfaitaires'!$F237,Listes!$E$31:$F$36,2,FALSE)),IF($C237=Listes!$B$33,IF('Instruction Forfaitaires'!$E237&lt;Listes!$A$64,'Instruction Forfaitaires'!$E237*Listes!$A$65,IF('Instruction Forfaitaires'!$E237&gt;Listes!$D$64,'Instruction Forfaitaires'!$E237*Listes!$D$65,(('Instruction Forfaitaires'!$E237*Listes!$B$65)+Listes!$C$65)))))))</f>
        <v/>
      </c>
      <c r="L237" s="268" t="str">
        <f>IF(Forfaitaires!I236="","",Forfaitaires!I236)</f>
        <v/>
      </c>
      <c r="M237" s="268" t="str">
        <f>IF(Forfaitaires!J236="","",Forfaitaires!J236)</f>
        <v/>
      </c>
      <c r="N237" s="177" t="str">
        <f>IF(Forfaitaires!N236="","",Forfaitaires!N236)</f>
        <v/>
      </c>
      <c r="O237" s="267" t="str">
        <f t="shared" si="15"/>
        <v/>
      </c>
      <c r="P237" s="259" t="str">
        <f t="shared" si="16"/>
        <v/>
      </c>
      <c r="Q237" s="280" t="str">
        <f t="shared" si="17"/>
        <v/>
      </c>
      <c r="R237" s="264" t="str">
        <f t="shared" si="18"/>
        <v/>
      </c>
      <c r="S237" s="262" t="str">
        <f t="shared" si="19"/>
        <v/>
      </c>
      <c r="T237" s="119"/>
    </row>
    <row r="238" spans="1:20" ht="20.100000000000001" customHeight="1" x14ac:dyDescent="0.25">
      <c r="A238" s="162">
        <v>232</v>
      </c>
      <c r="B238" s="158" t="str">
        <f>IF(Forfaitaires!B237="","",Forfaitaires!B237)</f>
        <v/>
      </c>
      <c r="C238" s="158" t="str">
        <f>IF(Forfaitaires!C237="","",Forfaitaires!C237)</f>
        <v/>
      </c>
      <c r="D238" s="158" t="str">
        <f>IF(Forfaitaires!D237="","",Forfaitaires!D237)</f>
        <v/>
      </c>
      <c r="E238" s="158" t="str">
        <f>IF(Forfaitaires!E237="","",Forfaitaires!E237)</f>
        <v/>
      </c>
      <c r="F238" s="158" t="str">
        <f>IF(Forfaitaires!F237="","",Forfaitaires!F237)</f>
        <v/>
      </c>
      <c r="G238" s="158" t="str">
        <f>IF(Forfaitaires!G237="","",Forfaitaires!G237)</f>
        <v/>
      </c>
      <c r="H238" s="158" t="str">
        <f>IF(Forfaitaires!H237="","",Forfaitaires!H237)</f>
        <v/>
      </c>
      <c r="I238" s="158" t="str">
        <f>IF($G238="","",IF($C238=Listes!$B$32,IF('Instruction Forfaitaires'!$E238&lt;Listes!$B$53,('Instruction Forfaitaires'!$E238*(VLOOKUP('Instruction Forfaitaires'!$D238,Listes!$A$54:$E$60,2,FALSE))),IF('Instruction Forfaitaires'!$E238&gt;Listes!$E$53,('Instruction Forfaitaires'!$E238*(VLOOKUP('Instruction Forfaitaires'!$D238,Listes!$A$54:$E$60,5,FALSE))),('Instruction Forfaitaires'!$E238*(VLOOKUP('Instruction Forfaitaires'!$D238,Listes!$A$54:$E$60,3,FALSE))+(VLOOKUP('Instruction Forfaitaires'!$D238,Listes!$A$54:$E$60,4,FALSE)))))))</f>
        <v/>
      </c>
      <c r="J238" s="158" t="str">
        <f>IF($G238="","",IF($C238=Listes!$B$31,IF('Instruction Forfaitaires'!$E238&lt;Listes!$B$42,('Instruction Forfaitaires'!$E238*(VLOOKUP('Instruction Forfaitaires'!$D238,Listes!$A$43:$E$49,2,FALSE))),IF('Instruction Forfaitaires'!$E238&gt;Listes!$D$42,('Instruction Forfaitaires'!$E238*(VLOOKUP('Instruction Forfaitaires'!$D238,Listes!$A$43:$E$49,5,FALSE))),('Instruction Forfaitaires'!$E238*(VLOOKUP('Instruction Forfaitaires'!$D238,Listes!$A$43:$E$49,3,FALSE))+(VLOOKUP('Instruction Forfaitaires'!$D238,Listes!$A$43:$E$49,4,FALSE)))))))</f>
        <v/>
      </c>
      <c r="K238" s="238" t="str">
        <f>IF($G238="","",IF($C238=Listes!$B$34,Listes!$I$31,IF($C238=Listes!$B$35,(VLOOKUP('Instruction Forfaitaires'!$F238,Listes!$E$31:$F$36,2,FALSE)),IF($C238=Listes!$B$33,IF('Instruction Forfaitaires'!$E238&lt;Listes!$A$64,'Instruction Forfaitaires'!$E238*Listes!$A$65,IF('Instruction Forfaitaires'!$E238&gt;Listes!$D$64,'Instruction Forfaitaires'!$E238*Listes!$D$65,(('Instruction Forfaitaires'!$E238*Listes!$B$65)+Listes!$C$65)))))))</f>
        <v/>
      </c>
      <c r="L238" s="268" t="str">
        <f>IF(Forfaitaires!I237="","",Forfaitaires!I237)</f>
        <v/>
      </c>
      <c r="M238" s="268" t="str">
        <f>IF(Forfaitaires!J237="","",Forfaitaires!J237)</f>
        <v/>
      </c>
      <c r="N238" s="177" t="str">
        <f>IF(Forfaitaires!N237="","",Forfaitaires!N237)</f>
        <v/>
      </c>
      <c r="O238" s="267" t="str">
        <f t="shared" si="15"/>
        <v/>
      </c>
      <c r="P238" s="259" t="str">
        <f t="shared" si="16"/>
        <v/>
      </c>
      <c r="Q238" s="280" t="str">
        <f t="shared" si="17"/>
        <v/>
      </c>
      <c r="R238" s="264" t="str">
        <f t="shared" si="18"/>
        <v/>
      </c>
      <c r="S238" s="262" t="str">
        <f t="shared" si="19"/>
        <v/>
      </c>
      <c r="T238" s="119"/>
    </row>
    <row r="239" spans="1:20" ht="20.100000000000001" customHeight="1" x14ac:dyDescent="0.25">
      <c r="A239" s="162">
        <v>233</v>
      </c>
      <c r="B239" s="158" t="str">
        <f>IF(Forfaitaires!B238="","",Forfaitaires!B238)</f>
        <v/>
      </c>
      <c r="C239" s="158" t="str">
        <f>IF(Forfaitaires!C238="","",Forfaitaires!C238)</f>
        <v/>
      </c>
      <c r="D239" s="158" t="str">
        <f>IF(Forfaitaires!D238="","",Forfaitaires!D238)</f>
        <v/>
      </c>
      <c r="E239" s="158" t="str">
        <f>IF(Forfaitaires!E238="","",Forfaitaires!E238)</f>
        <v/>
      </c>
      <c r="F239" s="158" t="str">
        <f>IF(Forfaitaires!F238="","",Forfaitaires!F238)</f>
        <v/>
      </c>
      <c r="G239" s="158" t="str">
        <f>IF(Forfaitaires!G238="","",Forfaitaires!G238)</f>
        <v/>
      </c>
      <c r="H239" s="158" t="str">
        <f>IF(Forfaitaires!H238="","",Forfaitaires!H238)</f>
        <v/>
      </c>
      <c r="I239" s="158" t="str">
        <f>IF($G239="","",IF($C239=Listes!$B$32,IF('Instruction Forfaitaires'!$E239&lt;Listes!$B$53,('Instruction Forfaitaires'!$E239*(VLOOKUP('Instruction Forfaitaires'!$D239,Listes!$A$54:$E$60,2,FALSE))),IF('Instruction Forfaitaires'!$E239&gt;Listes!$E$53,('Instruction Forfaitaires'!$E239*(VLOOKUP('Instruction Forfaitaires'!$D239,Listes!$A$54:$E$60,5,FALSE))),('Instruction Forfaitaires'!$E239*(VLOOKUP('Instruction Forfaitaires'!$D239,Listes!$A$54:$E$60,3,FALSE))+(VLOOKUP('Instruction Forfaitaires'!$D239,Listes!$A$54:$E$60,4,FALSE)))))))</f>
        <v/>
      </c>
      <c r="J239" s="158" t="str">
        <f>IF($G239="","",IF($C239=Listes!$B$31,IF('Instruction Forfaitaires'!$E239&lt;Listes!$B$42,('Instruction Forfaitaires'!$E239*(VLOOKUP('Instruction Forfaitaires'!$D239,Listes!$A$43:$E$49,2,FALSE))),IF('Instruction Forfaitaires'!$E239&gt;Listes!$D$42,('Instruction Forfaitaires'!$E239*(VLOOKUP('Instruction Forfaitaires'!$D239,Listes!$A$43:$E$49,5,FALSE))),('Instruction Forfaitaires'!$E239*(VLOOKUP('Instruction Forfaitaires'!$D239,Listes!$A$43:$E$49,3,FALSE))+(VLOOKUP('Instruction Forfaitaires'!$D239,Listes!$A$43:$E$49,4,FALSE)))))))</f>
        <v/>
      </c>
      <c r="K239" s="238" t="str">
        <f>IF($G239="","",IF($C239=Listes!$B$34,Listes!$I$31,IF($C239=Listes!$B$35,(VLOOKUP('Instruction Forfaitaires'!$F239,Listes!$E$31:$F$36,2,FALSE)),IF($C239=Listes!$B$33,IF('Instruction Forfaitaires'!$E239&lt;Listes!$A$64,'Instruction Forfaitaires'!$E239*Listes!$A$65,IF('Instruction Forfaitaires'!$E239&gt;Listes!$D$64,'Instruction Forfaitaires'!$E239*Listes!$D$65,(('Instruction Forfaitaires'!$E239*Listes!$B$65)+Listes!$C$65)))))))</f>
        <v/>
      </c>
      <c r="L239" s="268" t="str">
        <f>IF(Forfaitaires!I238="","",Forfaitaires!I238)</f>
        <v/>
      </c>
      <c r="M239" s="268" t="str">
        <f>IF(Forfaitaires!J238="","",Forfaitaires!J238)</f>
        <v/>
      </c>
      <c r="N239" s="177" t="str">
        <f>IF(Forfaitaires!N238="","",Forfaitaires!N238)</f>
        <v/>
      </c>
      <c r="O239" s="267" t="str">
        <f t="shared" si="15"/>
        <v/>
      </c>
      <c r="P239" s="259" t="str">
        <f t="shared" si="16"/>
        <v/>
      </c>
      <c r="Q239" s="280" t="str">
        <f t="shared" si="17"/>
        <v/>
      </c>
      <c r="R239" s="264" t="str">
        <f t="shared" si="18"/>
        <v/>
      </c>
      <c r="S239" s="262" t="str">
        <f t="shared" si="19"/>
        <v/>
      </c>
      <c r="T239" s="119"/>
    </row>
    <row r="240" spans="1:20" ht="20.100000000000001" customHeight="1" x14ac:dyDescent="0.25">
      <c r="A240" s="162">
        <v>234</v>
      </c>
      <c r="B240" s="158" t="str">
        <f>IF(Forfaitaires!B239="","",Forfaitaires!B239)</f>
        <v/>
      </c>
      <c r="C240" s="158" t="str">
        <f>IF(Forfaitaires!C239="","",Forfaitaires!C239)</f>
        <v/>
      </c>
      <c r="D240" s="158" t="str">
        <f>IF(Forfaitaires!D239="","",Forfaitaires!D239)</f>
        <v/>
      </c>
      <c r="E240" s="158" t="str">
        <f>IF(Forfaitaires!E239="","",Forfaitaires!E239)</f>
        <v/>
      </c>
      <c r="F240" s="158" t="str">
        <f>IF(Forfaitaires!F239="","",Forfaitaires!F239)</f>
        <v/>
      </c>
      <c r="G240" s="158" t="str">
        <f>IF(Forfaitaires!G239="","",Forfaitaires!G239)</f>
        <v/>
      </c>
      <c r="H240" s="158" t="str">
        <f>IF(Forfaitaires!H239="","",Forfaitaires!H239)</f>
        <v/>
      </c>
      <c r="I240" s="158" t="str">
        <f>IF($G240="","",IF($C240=Listes!$B$32,IF('Instruction Forfaitaires'!$E240&lt;Listes!$B$53,('Instruction Forfaitaires'!$E240*(VLOOKUP('Instruction Forfaitaires'!$D240,Listes!$A$54:$E$60,2,FALSE))),IF('Instruction Forfaitaires'!$E240&gt;Listes!$E$53,('Instruction Forfaitaires'!$E240*(VLOOKUP('Instruction Forfaitaires'!$D240,Listes!$A$54:$E$60,5,FALSE))),('Instruction Forfaitaires'!$E240*(VLOOKUP('Instruction Forfaitaires'!$D240,Listes!$A$54:$E$60,3,FALSE))+(VLOOKUP('Instruction Forfaitaires'!$D240,Listes!$A$54:$E$60,4,FALSE)))))))</f>
        <v/>
      </c>
      <c r="J240" s="158" t="str">
        <f>IF($G240="","",IF($C240=Listes!$B$31,IF('Instruction Forfaitaires'!$E240&lt;Listes!$B$42,('Instruction Forfaitaires'!$E240*(VLOOKUP('Instruction Forfaitaires'!$D240,Listes!$A$43:$E$49,2,FALSE))),IF('Instruction Forfaitaires'!$E240&gt;Listes!$D$42,('Instruction Forfaitaires'!$E240*(VLOOKUP('Instruction Forfaitaires'!$D240,Listes!$A$43:$E$49,5,FALSE))),('Instruction Forfaitaires'!$E240*(VLOOKUP('Instruction Forfaitaires'!$D240,Listes!$A$43:$E$49,3,FALSE))+(VLOOKUP('Instruction Forfaitaires'!$D240,Listes!$A$43:$E$49,4,FALSE)))))))</f>
        <v/>
      </c>
      <c r="K240" s="238" t="str">
        <f>IF($G240="","",IF($C240=Listes!$B$34,Listes!$I$31,IF($C240=Listes!$B$35,(VLOOKUP('Instruction Forfaitaires'!$F240,Listes!$E$31:$F$36,2,FALSE)),IF($C240=Listes!$B$33,IF('Instruction Forfaitaires'!$E240&lt;Listes!$A$64,'Instruction Forfaitaires'!$E240*Listes!$A$65,IF('Instruction Forfaitaires'!$E240&gt;Listes!$D$64,'Instruction Forfaitaires'!$E240*Listes!$D$65,(('Instruction Forfaitaires'!$E240*Listes!$B$65)+Listes!$C$65)))))))</f>
        <v/>
      </c>
      <c r="L240" s="268" t="str">
        <f>IF(Forfaitaires!I239="","",Forfaitaires!I239)</f>
        <v/>
      </c>
      <c r="M240" s="268" t="str">
        <f>IF(Forfaitaires!J239="","",Forfaitaires!J239)</f>
        <v/>
      </c>
      <c r="N240" s="177" t="str">
        <f>IF(Forfaitaires!N239="","",Forfaitaires!N239)</f>
        <v/>
      </c>
      <c r="O240" s="267" t="str">
        <f t="shared" si="15"/>
        <v/>
      </c>
      <c r="P240" s="259" t="str">
        <f t="shared" si="16"/>
        <v/>
      </c>
      <c r="Q240" s="280" t="str">
        <f t="shared" si="17"/>
        <v/>
      </c>
      <c r="R240" s="264" t="str">
        <f t="shared" si="18"/>
        <v/>
      </c>
      <c r="S240" s="262" t="str">
        <f t="shared" si="19"/>
        <v/>
      </c>
      <c r="T240" s="119"/>
    </row>
    <row r="241" spans="1:20" ht="20.100000000000001" customHeight="1" x14ac:dyDescent="0.25">
      <c r="A241" s="162">
        <v>235</v>
      </c>
      <c r="B241" s="158" t="str">
        <f>IF(Forfaitaires!B240="","",Forfaitaires!B240)</f>
        <v/>
      </c>
      <c r="C241" s="158" t="str">
        <f>IF(Forfaitaires!C240="","",Forfaitaires!C240)</f>
        <v/>
      </c>
      <c r="D241" s="158" t="str">
        <f>IF(Forfaitaires!D240="","",Forfaitaires!D240)</f>
        <v/>
      </c>
      <c r="E241" s="158" t="str">
        <f>IF(Forfaitaires!E240="","",Forfaitaires!E240)</f>
        <v/>
      </c>
      <c r="F241" s="158" t="str">
        <f>IF(Forfaitaires!F240="","",Forfaitaires!F240)</f>
        <v/>
      </c>
      <c r="G241" s="158" t="str">
        <f>IF(Forfaitaires!G240="","",Forfaitaires!G240)</f>
        <v/>
      </c>
      <c r="H241" s="158" t="str">
        <f>IF(Forfaitaires!H240="","",Forfaitaires!H240)</f>
        <v/>
      </c>
      <c r="I241" s="158" t="str">
        <f>IF($G241="","",IF($C241=Listes!$B$32,IF('Instruction Forfaitaires'!$E241&lt;Listes!$B$53,('Instruction Forfaitaires'!$E241*(VLOOKUP('Instruction Forfaitaires'!$D241,Listes!$A$54:$E$60,2,FALSE))),IF('Instruction Forfaitaires'!$E241&gt;Listes!$E$53,('Instruction Forfaitaires'!$E241*(VLOOKUP('Instruction Forfaitaires'!$D241,Listes!$A$54:$E$60,5,FALSE))),('Instruction Forfaitaires'!$E241*(VLOOKUP('Instruction Forfaitaires'!$D241,Listes!$A$54:$E$60,3,FALSE))+(VLOOKUP('Instruction Forfaitaires'!$D241,Listes!$A$54:$E$60,4,FALSE)))))))</f>
        <v/>
      </c>
      <c r="J241" s="158" t="str">
        <f>IF($G241="","",IF($C241=Listes!$B$31,IF('Instruction Forfaitaires'!$E241&lt;Listes!$B$42,('Instruction Forfaitaires'!$E241*(VLOOKUP('Instruction Forfaitaires'!$D241,Listes!$A$43:$E$49,2,FALSE))),IF('Instruction Forfaitaires'!$E241&gt;Listes!$D$42,('Instruction Forfaitaires'!$E241*(VLOOKUP('Instruction Forfaitaires'!$D241,Listes!$A$43:$E$49,5,FALSE))),('Instruction Forfaitaires'!$E241*(VLOOKUP('Instruction Forfaitaires'!$D241,Listes!$A$43:$E$49,3,FALSE))+(VLOOKUP('Instruction Forfaitaires'!$D241,Listes!$A$43:$E$49,4,FALSE)))))))</f>
        <v/>
      </c>
      <c r="K241" s="238" t="str">
        <f>IF($G241="","",IF($C241=Listes!$B$34,Listes!$I$31,IF($C241=Listes!$B$35,(VLOOKUP('Instruction Forfaitaires'!$F241,Listes!$E$31:$F$36,2,FALSE)),IF($C241=Listes!$B$33,IF('Instruction Forfaitaires'!$E241&lt;Listes!$A$64,'Instruction Forfaitaires'!$E241*Listes!$A$65,IF('Instruction Forfaitaires'!$E241&gt;Listes!$D$64,'Instruction Forfaitaires'!$E241*Listes!$D$65,(('Instruction Forfaitaires'!$E241*Listes!$B$65)+Listes!$C$65)))))))</f>
        <v/>
      </c>
      <c r="L241" s="268" t="str">
        <f>IF(Forfaitaires!I240="","",Forfaitaires!I240)</f>
        <v/>
      </c>
      <c r="M241" s="268" t="str">
        <f>IF(Forfaitaires!J240="","",Forfaitaires!J240)</f>
        <v/>
      </c>
      <c r="N241" s="177" t="str">
        <f>IF(Forfaitaires!N240="","",Forfaitaires!N240)</f>
        <v/>
      </c>
      <c r="O241" s="267" t="str">
        <f t="shared" si="15"/>
        <v/>
      </c>
      <c r="P241" s="259" t="str">
        <f t="shared" si="16"/>
        <v/>
      </c>
      <c r="Q241" s="280" t="str">
        <f t="shared" si="17"/>
        <v/>
      </c>
      <c r="R241" s="264" t="str">
        <f t="shared" si="18"/>
        <v/>
      </c>
      <c r="S241" s="262" t="str">
        <f t="shared" si="19"/>
        <v/>
      </c>
      <c r="T241" s="119"/>
    </row>
    <row r="242" spans="1:20" ht="20.100000000000001" customHeight="1" x14ac:dyDescent="0.25">
      <c r="A242" s="162">
        <v>236</v>
      </c>
      <c r="B242" s="158" t="str">
        <f>IF(Forfaitaires!B241="","",Forfaitaires!B241)</f>
        <v/>
      </c>
      <c r="C242" s="158" t="str">
        <f>IF(Forfaitaires!C241="","",Forfaitaires!C241)</f>
        <v/>
      </c>
      <c r="D242" s="158" t="str">
        <f>IF(Forfaitaires!D241="","",Forfaitaires!D241)</f>
        <v/>
      </c>
      <c r="E242" s="158" t="str">
        <f>IF(Forfaitaires!E241="","",Forfaitaires!E241)</f>
        <v/>
      </c>
      <c r="F242" s="158" t="str">
        <f>IF(Forfaitaires!F241="","",Forfaitaires!F241)</f>
        <v/>
      </c>
      <c r="G242" s="158" t="str">
        <f>IF(Forfaitaires!G241="","",Forfaitaires!G241)</f>
        <v/>
      </c>
      <c r="H242" s="158" t="str">
        <f>IF(Forfaitaires!H241="","",Forfaitaires!H241)</f>
        <v/>
      </c>
      <c r="I242" s="158" t="str">
        <f>IF($G242="","",IF($C242=Listes!$B$32,IF('Instruction Forfaitaires'!$E242&lt;Listes!$B$53,('Instruction Forfaitaires'!$E242*(VLOOKUP('Instruction Forfaitaires'!$D242,Listes!$A$54:$E$60,2,FALSE))),IF('Instruction Forfaitaires'!$E242&gt;Listes!$E$53,('Instruction Forfaitaires'!$E242*(VLOOKUP('Instruction Forfaitaires'!$D242,Listes!$A$54:$E$60,5,FALSE))),('Instruction Forfaitaires'!$E242*(VLOOKUP('Instruction Forfaitaires'!$D242,Listes!$A$54:$E$60,3,FALSE))+(VLOOKUP('Instruction Forfaitaires'!$D242,Listes!$A$54:$E$60,4,FALSE)))))))</f>
        <v/>
      </c>
      <c r="J242" s="158" t="str">
        <f>IF($G242="","",IF($C242=Listes!$B$31,IF('Instruction Forfaitaires'!$E242&lt;Listes!$B$42,('Instruction Forfaitaires'!$E242*(VLOOKUP('Instruction Forfaitaires'!$D242,Listes!$A$43:$E$49,2,FALSE))),IF('Instruction Forfaitaires'!$E242&gt;Listes!$D$42,('Instruction Forfaitaires'!$E242*(VLOOKUP('Instruction Forfaitaires'!$D242,Listes!$A$43:$E$49,5,FALSE))),('Instruction Forfaitaires'!$E242*(VLOOKUP('Instruction Forfaitaires'!$D242,Listes!$A$43:$E$49,3,FALSE))+(VLOOKUP('Instruction Forfaitaires'!$D242,Listes!$A$43:$E$49,4,FALSE)))))))</f>
        <v/>
      </c>
      <c r="K242" s="238" t="str">
        <f>IF($G242="","",IF($C242=Listes!$B$34,Listes!$I$31,IF($C242=Listes!$B$35,(VLOOKUP('Instruction Forfaitaires'!$F242,Listes!$E$31:$F$36,2,FALSE)),IF($C242=Listes!$B$33,IF('Instruction Forfaitaires'!$E242&lt;Listes!$A$64,'Instruction Forfaitaires'!$E242*Listes!$A$65,IF('Instruction Forfaitaires'!$E242&gt;Listes!$D$64,'Instruction Forfaitaires'!$E242*Listes!$D$65,(('Instruction Forfaitaires'!$E242*Listes!$B$65)+Listes!$C$65)))))))</f>
        <v/>
      </c>
      <c r="L242" s="268" t="str">
        <f>IF(Forfaitaires!I241="","",Forfaitaires!I241)</f>
        <v/>
      </c>
      <c r="M242" s="268" t="str">
        <f>IF(Forfaitaires!J241="","",Forfaitaires!J241)</f>
        <v/>
      </c>
      <c r="N242" s="177" t="str">
        <f>IF(Forfaitaires!N241="","",Forfaitaires!N241)</f>
        <v/>
      </c>
      <c r="O242" s="267" t="str">
        <f t="shared" si="15"/>
        <v/>
      </c>
      <c r="P242" s="259" t="str">
        <f t="shared" si="16"/>
        <v/>
      </c>
      <c r="Q242" s="280" t="str">
        <f t="shared" si="17"/>
        <v/>
      </c>
      <c r="R242" s="264" t="str">
        <f t="shared" si="18"/>
        <v/>
      </c>
      <c r="S242" s="262" t="str">
        <f t="shared" si="19"/>
        <v/>
      </c>
      <c r="T242" s="119"/>
    </row>
    <row r="243" spans="1:20" ht="20.100000000000001" customHeight="1" x14ac:dyDescent="0.25">
      <c r="A243" s="162">
        <v>237</v>
      </c>
      <c r="B243" s="158" t="str">
        <f>IF(Forfaitaires!B242="","",Forfaitaires!B242)</f>
        <v/>
      </c>
      <c r="C243" s="158" t="str">
        <f>IF(Forfaitaires!C242="","",Forfaitaires!C242)</f>
        <v/>
      </c>
      <c r="D243" s="158" t="str">
        <f>IF(Forfaitaires!D242="","",Forfaitaires!D242)</f>
        <v/>
      </c>
      <c r="E243" s="158" t="str">
        <f>IF(Forfaitaires!E242="","",Forfaitaires!E242)</f>
        <v/>
      </c>
      <c r="F243" s="158" t="str">
        <f>IF(Forfaitaires!F242="","",Forfaitaires!F242)</f>
        <v/>
      </c>
      <c r="G243" s="158" t="str">
        <f>IF(Forfaitaires!G242="","",Forfaitaires!G242)</f>
        <v/>
      </c>
      <c r="H243" s="158" t="str">
        <f>IF(Forfaitaires!H242="","",Forfaitaires!H242)</f>
        <v/>
      </c>
      <c r="I243" s="158" t="str">
        <f>IF($G243="","",IF($C243=Listes!$B$32,IF('Instruction Forfaitaires'!$E243&lt;Listes!$B$53,('Instruction Forfaitaires'!$E243*(VLOOKUP('Instruction Forfaitaires'!$D243,Listes!$A$54:$E$60,2,FALSE))),IF('Instruction Forfaitaires'!$E243&gt;Listes!$E$53,('Instruction Forfaitaires'!$E243*(VLOOKUP('Instruction Forfaitaires'!$D243,Listes!$A$54:$E$60,5,FALSE))),('Instruction Forfaitaires'!$E243*(VLOOKUP('Instruction Forfaitaires'!$D243,Listes!$A$54:$E$60,3,FALSE))+(VLOOKUP('Instruction Forfaitaires'!$D243,Listes!$A$54:$E$60,4,FALSE)))))))</f>
        <v/>
      </c>
      <c r="J243" s="158" t="str">
        <f>IF($G243="","",IF($C243=Listes!$B$31,IF('Instruction Forfaitaires'!$E243&lt;Listes!$B$42,('Instruction Forfaitaires'!$E243*(VLOOKUP('Instruction Forfaitaires'!$D243,Listes!$A$43:$E$49,2,FALSE))),IF('Instruction Forfaitaires'!$E243&gt;Listes!$D$42,('Instruction Forfaitaires'!$E243*(VLOOKUP('Instruction Forfaitaires'!$D243,Listes!$A$43:$E$49,5,FALSE))),('Instruction Forfaitaires'!$E243*(VLOOKUP('Instruction Forfaitaires'!$D243,Listes!$A$43:$E$49,3,FALSE))+(VLOOKUP('Instruction Forfaitaires'!$D243,Listes!$A$43:$E$49,4,FALSE)))))))</f>
        <v/>
      </c>
      <c r="K243" s="238" t="str">
        <f>IF($G243="","",IF($C243=Listes!$B$34,Listes!$I$31,IF($C243=Listes!$B$35,(VLOOKUP('Instruction Forfaitaires'!$F243,Listes!$E$31:$F$36,2,FALSE)),IF($C243=Listes!$B$33,IF('Instruction Forfaitaires'!$E243&lt;Listes!$A$64,'Instruction Forfaitaires'!$E243*Listes!$A$65,IF('Instruction Forfaitaires'!$E243&gt;Listes!$D$64,'Instruction Forfaitaires'!$E243*Listes!$D$65,(('Instruction Forfaitaires'!$E243*Listes!$B$65)+Listes!$C$65)))))))</f>
        <v/>
      </c>
      <c r="L243" s="268" t="str">
        <f>IF(Forfaitaires!I242="","",Forfaitaires!I242)</f>
        <v/>
      </c>
      <c r="M243" s="268" t="str">
        <f>IF(Forfaitaires!J242="","",Forfaitaires!J242)</f>
        <v/>
      </c>
      <c r="N243" s="177" t="str">
        <f>IF(Forfaitaires!N242="","",Forfaitaires!N242)</f>
        <v/>
      </c>
      <c r="O243" s="267" t="str">
        <f t="shared" si="15"/>
        <v/>
      </c>
      <c r="P243" s="259" t="str">
        <f t="shared" si="16"/>
        <v/>
      </c>
      <c r="Q243" s="280" t="str">
        <f t="shared" si="17"/>
        <v/>
      </c>
      <c r="R243" s="264" t="str">
        <f t="shared" si="18"/>
        <v/>
      </c>
      <c r="S243" s="262" t="str">
        <f t="shared" si="19"/>
        <v/>
      </c>
      <c r="T243" s="119"/>
    </row>
    <row r="244" spans="1:20" ht="20.100000000000001" customHeight="1" x14ac:dyDescent="0.25">
      <c r="A244" s="162">
        <v>238</v>
      </c>
      <c r="B244" s="158" t="str">
        <f>IF(Forfaitaires!B243="","",Forfaitaires!B243)</f>
        <v/>
      </c>
      <c r="C244" s="158" t="str">
        <f>IF(Forfaitaires!C243="","",Forfaitaires!C243)</f>
        <v/>
      </c>
      <c r="D244" s="158" t="str">
        <f>IF(Forfaitaires!D243="","",Forfaitaires!D243)</f>
        <v/>
      </c>
      <c r="E244" s="158" t="str">
        <f>IF(Forfaitaires!E243="","",Forfaitaires!E243)</f>
        <v/>
      </c>
      <c r="F244" s="158" t="str">
        <f>IF(Forfaitaires!F243="","",Forfaitaires!F243)</f>
        <v/>
      </c>
      <c r="G244" s="158" t="str">
        <f>IF(Forfaitaires!G243="","",Forfaitaires!G243)</f>
        <v/>
      </c>
      <c r="H244" s="158" t="str">
        <f>IF(Forfaitaires!H243="","",Forfaitaires!H243)</f>
        <v/>
      </c>
      <c r="I244" s="158" t="str">
        <f>IF($G244="","",IF($C244=Listes!$B$32,IF('Instruction Forfaitaires'!$E244&lt;Listes!$B$53,('Instruction Forfaitaires'!$E244*(VLOOKUP('Instruction Forfaitaires'!$D244,Listes!$A$54:$E$60,2,FALSE))),IF('Instruction Forfaitaires'!$E244&gt;Listes!$E$53,('Instruction Forfaitaires'!$E244*(VLOOKUP('Instruction Forfaitaires'!$D244,Listes!$A$54:$E$60,5,FALSE))),('Instruction Forfaitaires'!$E244*(VLOOKUP('Instruction Forfaitaires'!$D244,Listes!$A$54:$E$60,3,FALSE))+(VLOOKUP('Instruction Forfaitaires'!$D244,Listes!$A$54:$E$60,4,FALSE)))))))</f>
        <v/>
      </c>
      <c r="J244" s="158" t="str">
        <f>IF($G244="","",IF($C244=Listes!$B$31,IF('Instruction Forfaitaires'!$E244&lt;Listes!$B$42,('Instruction Forfaitaires'!$E244*(VLOOKUP('Instruction Forfaitaires'!$D244,Listes!$A$43:$E$49,2,FALSE))),IF('Instruction Forfaitaires'!$E244&gt;Listes!$D$42,('Instruction Forfaitaires'!$E244*(VLOOKUP('Instruction Forfaitaires'!$D244,Listes!$A$43:$E$49,5,FALSE))),('Instruction Forfaitaires'!$E244*(VLOOKUP('Instruction Forfaitaires'!$D244,Listes!$A$43:$E$49,3,FALSE))+(VLOOKUP('Instruction Forfaitaires'!$D244,Listes!$A$43:$E$49,4,FALSE)))))))</f>
        <v/>
      </c>
      <c r="K244" s="238" t="str">
        <f>IF($G244="","",IF($C244=Listes!$B$34,Listes!$I$31,IF($C244=Listes!$B$35,(VLOOKUP('Instruction Forfaitaires'!$F244,Listes!$E$31:$F$36,2,FALSE)),IF($C244=Listes!$B$33,IF('Instruction Forfaitaires'!$E244&lt;Listes!$A$64,'Instruction Forfaitaires'!$E244*Listes!$A$65,IF('Instruction Forfaitaires'!$E244&gt;Listes!$D$64,'Instruction Forfaitaires'!$E244*Listes!$D$65,(('Instruction Forfaitaires'!$E244*Listes!$B$65)+Listes!$C$65)))))))</f>
        <v/>
      </c>
      <c r="L244" s="268" t="str">
        <f>IF(Forfaitaires!I243="","",Forfaitaires!I243)</f>
        <v/>
      </c>
      <c r="M244" s="268" t="str">
        <f>IF(Forfaitaires!J243="","",Forfaitaires!J243)</f>
        <v/>
      </c>
      <c r="N244" s="177" t="str">
        <f>IF(Forfaitaires!N243="","",Forfaitaires!N243)</f>
        <v/>
      </c>
      <c r="O244" s="267" t="str">
        <f t="shared" si="15"/>
        <v/>
      </c>
      <c r="P244" s="259" t="str">
        <f t="shared" si="16"/>
        <v/>
      </c>
      <c r="Q244" s="280" t="str">
        <f t="shared" si="17"/>
        <v/>
      </c>
      <c r="R244" s="264" t="str">
        <f t="shared" si="18"/>
        <v/>
      </c>
      <c r="S244" s="262" t="str">
        <f t="shared" si="19"/>
        <v/>
      </c>
      <c r="T244" s="119"/>
    </row>
    <row r="245" spans="1:20" ht="20.100000000000001" customHeight="1" x14ac:dyDescent="0.25">
      <c r="A245" s="162">
        <v>239</v>
      </c>
      <c r="B245" s="158" t="str">
        <f>IF(Forfaitaires!B244="","",Forfaitaires!B244)</f>
        <v/>
      </c>
      <c r="C245" s="158" t="str">
        <f>IF(Forfaitaires!C244="","",Forfaitaires!C244)</f>
        <v/>
      </c>
      <c r="D245" s="158" t="str">
        <f>IF(Forfaitaires!D244="","",Forfaitaires!D244)</f>
        <v/>
      </c>
      <c r="E245" s="158" t="str">
        <f>IF(Forfaitaires!E244="","",Forfaitaires!E244)</f>
        <v/>
      </c>
      <c r="F245" s="158" t="str">
        <f>IF(Forfaitaires!F244="","",Forfaitaires!F244)</f>
        <v/>
      </c>
      <c r="G245" s="158" t="str">
        <f>IF(Forfaitaires!G244="","",Forfaitaires!G244)</f>
        <v/>
      </c>
      <c r="H245" s="158" t="str">
        <f>IF(Forfaitaires!H244="","",Forfaitaires!H244)</f>
        <v/>
      </c>
      <c r="I245" s="158" t="str">
        <f>IF($G245="","",IF($C245=Listes!$B$32,IF('Instruction Forfaitaires'!$E245&lt;Listes!$B$53,('Instruction Forfaitaires'!$E245*(VLOOKUP('Instruction Forfaitaires'!$D245,Listes!$A$54:$E$60,2,FALSE))),IF('Instruction Forfaitaires'!$E245&gt;Listes!$E$53,('Instruction Forfaitaires'!$E245*(VLOOKUP('Instruction Forfaitaires'!$D245,Listes!$A$54:$E$60,5,FALSE))),('Instruction Forfaitaires'!$E245*(VLOOKUP('Instruction Forfaitaires'!$D245,Listes!$A$54:$E$60,3,FALSE))+(VLOOKUP('Instruction Forfaitaires'!$D245,Listes!$A$54:$E$60,4,FALSE)))))))</f>
        <v/>
      </c>
      <c r="J245" s="158" t="str">
        <f>IF($G245="","",IF($C245=Listes!$B$31,IF('Instruction Forfaitaires'!$E245&lt;Listes!$B$42,('Instruction Forfaitaires'!$E245*(VLOOKUP('Instruction Forfaitaires'!$D245,Listes!$A$43:$E$49,2,FALSE))),IF('Instruction Forfaitaires'!$E245&gt;Listes!$D$42,('Instruction Forfaitaires'!$E245*(VLOOKUP('Instruction Forfaitaires'!$D245,Listes!$A$43:$E$49,5,FALSE))),('Instruction Forfaitaires'!$E245*(VLOOKUP('Instruction Forfaitaires'!$D245,Listes!$A$43:$E$49,3,FALSE))+(VLOOKUP('Instruction Forfaitaires'!$D245,Listes!$A$43:$E$49,4,FALSE)))))))</f>
        <v/>
      </c>
      <c r="K245" s="238" t="str">
        <f>IF($G245="","",IF($C245=Listes!$B$34,Listes!$I$31,IF($C245=Listes!$B$35,(VLOOKUP('Instruction Forfaitaires'!$F245,Listes!$E$31:$F$36,2,FALSE)),IF($C245=Listes!$B$33,IF('Instruction Forfaitaires'!$E245&lt;Listes!$A$64,'Instruction Forfaitaires'!$E245*Listes!$A$65,IF('Instruction Forfaitaires'!$E245&gt;Listes!$D$64,'Instruction Forfaitaires'!$E245*Listes!$D$65,(('Instruction Forfaitaires'!$E245*Listes!$B$65)+Listes!$C$65)))))))</f>
        <v/>
      </c>
      <c r="L245" s="268" t="str">
        <f>IF(Forfaitaires!I244="","",Forfaitaires!I244)</f>
        <v/>
      </c>
      <c r="M245" s="268" t="str">
        <f>IF(Forfaitaires!J244="","",Forfaitaires!J244)</f>
        <v/>
      </c>
      <c r="N245" s="177" t="str">
        <f>IF(Forfaitaires!N244="","",Forfaitaires!N244)</f>
        <v/>
      </c>
      <c r="O245" s="267" t="str">
        <f t="shared" si="15"/>
        <v/>
      </c>
      <c r="P245" s="259" t="str">
        <f t="shared" si="16"/>
        <v/>
      </c>
      <c r="Q245" s="280" t="str">
        <f t="shared" si="17"/>
        <v/>
      </c>
      <c r="R245" s="264" t="str">
        <f t="shared" si="18"/>
        <v/>
      </c>
      <c r="S245" s="262" t="str">
        <f t="shared" si="19"/>
        <v/>
      </c>
      <c r="T245" s="119"/>
    </row>
    <row r="246" spans="1:20" ht="20.100000000000001" customHeight="1" x14ac:dyDescent="0.25">
      <c r="A246" s="162">
        <v>240</v>
      </c>
      <c r="B246" s="158" t="str">
        <f>IF(Forfaitaires!B245="","",Forfaitaires!B245)</f>
        <v/>
      </c>
      <c r="C246" s="158" t="str">
        <f>IF(Forfaitaires!C245="","",Forfaitaires!C245)</f>
        <v/>
      </c>
      <c r="D246" s="158" t="str">
        <f>IF(Forfaitaires!D245="","",Forfaitaires!D245)</f>
        <v/>
      </c>
      <c r="E246" s="158" t="str">
        <f>IF(Forfaitaires!E245="","",Forfaitaires!E245)</f>
        <v/>
      </c>
      <c r="F246" s="158" t="str">
        <f>IF(Forfaitaires!F245="","",Forfaitaires!F245)</f>
        <v/>
      </c>
      <c r="G246" s="158" t="str">
        <f>IF(Forfaitaires!G245="","",Forfaitaires!G245)</f>
        <v/>
      </c>
      <c r="H246" s="158" t="str">
        <f>IF(Forfaitaires!H245="","",Forfaitaires!H245)</f>
        <v/>
      </c>
      <c r="I246" s="158" t="str">
        <f>IF($G246="","",IF($C246=Listes!$B$32,IF('Instruction Forfaitaires'!$E246&lt;Listes!$B$53,('Instruction Forfaitaires'!$E246*(VLOOKUP('Instruction Forfaitaires'!$D246,Listes!$A$54:$E$60,2,FALSE))),IF('Instruction Forfaitaires'!$E246&gt;Listes!$E$53,('Instruction Forfaitaires'!$E246*(VLOOKUP('Instruction Forfaitaires'!$D246,Listes!$A$54:$E$60,5,FALSE))),('Instruction Forfaitaires'!$E246*(VLOOKUP('Instruction Forfaitaires'!$D246,Listes!$A$54:$E$60,3,FALSE))+(VLOOKUP('Instruction Forfaitaires'!$D246,Listes!$A$54:$E$60,4,FALSE)))))))</f>
        <v/>
      </c>
      <c r="J246" s="158" t="str">
        <f>IF($G246="","",IF($C246=Listes!$B$31,IF('Instruction Forfaitaires'!$E246&lt;Listes!$B$42,('Instruction Forfaitaires'!$E246*(VLOOKUP('Instruction Forfaitaires'!$D246,Listes!$A$43:$E$49,2,FALSE))),IF('Instruction Forfaitaires'!$E246&gt;Listes!$D$42,('Instruction Forfaitaires'!$E246*(VLOOKUP('Instruction Forfaitaires'!$D246,Listes!$A$43:$E$49,5,FALSE))),('Instruction Forfaitaires'!$E246*(VLOOKUP('Instruction Forfaitaires'!$D246,Listes!$A$43:$E$49,3,FALSE))+(VLOOKUP('Instruction Forfaitaires'!$D246,Listes!$A$43:$E$49,4,FALSE)))))))</f>
        <v/>
      </c>
      <c r="K246" s="238" t="str">
        <f>IF($G246="","",IF($C246=Listes!$B$34,Listes!$I$31,IF($C246=Listes!$B$35,(VLOOKUP('Instruction Forfaitaires'!$F246,Listes!$E$31:$F$36,2,FALSE)),IF($C246=Listes!$B$33,IF('Instruction Forfaitaires'!$E246&lt;Listes!$A$64,'Instruction Forfaitaires'!$E246*Listes!$A$65,IF('Instruction Forfaitaires'!$E246&gt;Listes!$D$64,'Instruction Forfaitaires'!$E246*Listes!$D$65,(('Instruction Forfaitaires'!$E246*Listes!$B$65)+Listes!$C$65)))))))</f>
        <v/>
      </c>
      <c r="L246" s="268" t="str">
        <f>IF(Forfaitaires!I245="","",Forfaitaires!I245)</f>
        <v/>
      </c>
      <c r="M246" s="268" t="str">
        <f>IF(Forfaitaires!J245="","",Forfaitaires!J245)</f>
        <v/>
      </c>
      <c r="N246" s="177" t="str">
        <f>IF(Forfaitaires!N245="","",Forfaitaires!N245)</f>
        <v/>
      </c>
      <c r="O246" s="267" t="str">
        <f t="shared" si="15"/>
        <v/>
      </c>
      <c r="P246" s="259" t="str">
        <f t="shared" si="16"/>
        <v/>
      </c>
      <c r="Q246" s="280" t="str">
        <f t="shared" si="17"/>
        <v/>
      </c>
      <c r="R246" s="264" t="str">
        <f t="shared" si="18"/>
        <v/>
      </c>
      <c r="S246" s="262" t="str">
        <f t="shared" si="19"/>
        <v/>
      </c>
      <c r="T246" s="119"/>
    </row>
    <row r="247" spans="1:20" ht="20.100000000000001" customHeight="1" x14ac:dyDescent="0.25">
      <c r="A247" s="162">
        <v>241</v>
      </c>
      <c r="B247" s="158" t="str">
        <f>IF(Forfaitaires!B246="","",Forfaitaires!B246)</f>
        <v/>
      </c>
      <c r="C247" s="158" t="str">
        <f>IF(Forfaitaires!C246="","",Forfaitaires!C246)</f>
        <v/>
      </c>
      <c r="D247" s="158" t="str">
        <f>IF(Forfaitaires!D246="","",Forfaitaires!D246)</f>
        <v/>
      </c>
      <c r="E247" s="158" t="str">
        <f>IF(Forfaitaires!E246="","",Forfaitaires!E246)</f>
        <v/>
      </c>
      <c r="F247" s="158" t="str">
        <f>IF(Forfaitaires!F246="","",Forfaitaires!F246)</f>
        <v/>
      </c>
      <c r="G247" s="158" t="str">
        <f>IF(Forfaitaires!G246="","",Forfaitaires!G246)</f>
        <v/>
      </c>
      <c r="H247" s="158" t="str">
        <f>IF(Forfaitaires!H246="","",Forfaitaires!H246)</f>
        <v/>
      </c>
      <c r="I247" s="158" t="str">
        <f>IF($G247="","",IF($C247=Listes!$B$32,IF('Instruction Forfaitaires'!$E247&lt;Listes!$B$53,('Instruction Forfaitaires'!$E247*(VLOOKUP('Instruction Forfaitaires'!$D247,Listes!$A$54:$E$60,2,FALSE))),IF('Instruction Forfaitaires'!$E247&gt;Listes!$E$53,('Instruction Forfaitaires'!$E247*(VLOOKUP('Instruction Forfaitaires'!$D247,Listes!$A$54:$E$60,5,FALSE))),('Instruction Forfaitaires'!$E247*(VLOOKUP('Instruction Forfaitaires'!$D247,Listes!$A$54:$E$60,3,FALSE))+(VLOOKUP('Instruction Forfaitaires'!$D247,Listes!$A$54:$E$60,4,FALSE)))))))</f>
        <v/>
      </c>
      <c r="J247" s="158" t="str">
        <f>IF($G247="","",IF($C247=Listes!$B$31,IF('Instruction Forfaitaires'!$E247&lt;Listes!$B$42,('Instruction Forfaitaires'!$E247*(VLOOKUP('Instruction Forfaitaires'!$D247,Listes!$A$43:$E$49,2,FALSE))),IF('Instruction Forfaitaires'!$E247&gt;Listes!$D$42,('Instruction Forfaitaires'!$E247*(VLOOKUP('Instruction Forfaitaires'!$D247,Listes!$A$43:$E$49,5,FALSE))),('Instruction Forfaitaires'!$E247*(VLOOKUP('Instruction Forfaitaires'!$D247,Listes!$A$43:$E$49,3,FALSE))+(VLOOKUP('Instruction Forfaitaires'!$D247,Listes!$A$43:$E$49,4,FALSE)))))))</f>
        <v/>
      </c>
      <c r="K247" s="238" t="str">
        <f>IF($G247="","",IF($C247=Listes!$B$34,Listes!$I$31,IF($C247=Listes!$B$35,(VLOOKUP('Instruction Forfaitaires'!$F247,Listes!$E$31:$F$36,2,FALSE)),IF($C247=Listes!$B$33,IF('Instruction Forfaitaires'!$E247&lt;Listes!$A$64,'Instruction Forfaitaires'!$E247*Listes!$A$65,IF('Instruction Forfaitaires'!$E247&gt;Listes!$D$64,'Instruction Forfaitaires'!$E247*Listes!$D$65,(('Instruction Forfaitaires'!$E247*Listes!$B$65)+Listes!$C$65)))))))</f>
        <v/>
      </c>
      <c r="L247" s="268" t="str">
        <f>IF(Forfaitaires!I246="","",Forfaitaires!I246)</f>
        <v/>
      </c>
      <c r="M247" s="268" t="str">
        <f>IF(Forfaitaires!J246="","",Forfaitaires!J246)</f>
        <v/>
      </c>
      <c r="N247" s="177" t="str">
        <f>IF(Forfaitaires!N246="","",Forfaitaires!N246)</f>
        <v/>
      </c>
      <c r="O247" s="267" t="str">
        <f t="shared" si="15"/>
        <v/>
      </c>
      <c r="P247" s="259" t="str">
        <f t="shared" si="16"/>
        <v/>
      </c>
      <c r="Q247" s="280" t="str">
        <f t="shared" si="17"/>
        <v/>
      </c>
      <c r="R247" s="264" t="str">
        <f t="shared" si="18"/>
        <v/>
      </c>
      <c r="S247" s="262" t="str">
        <f t="shared" si="19"/>
        <v/>
      </c>
      <c r="T247" s="119"/>
    </row>
    <row r="248" spans="1:20" ht="20.100000000000001" customHeight="1" x14ac:dyDescent="0.25">
      <c r="A248" s="162">
        <v>242</v>
      </c>
      <c r="B248" s="158" t="str">
        <f>IF(Forfaitaires!B247="","",Forfaitaires!B247)</f>
        <v/>
      </c>
      <c r="C248" s="158" t="str">
        <f>IF(Forfaitaires!C247="","",Forfaitaires!C247)</f>
        <v/>
      </c>
      <c r="D248" s="158" t="str">
        <f>IF(Forfaitaires!D247="","",Forfaitaires!D247)</f>
        <v/>
      </c>
      <c r="E248" s="158" t="str">
        <f>IF(Forfaitaires!E247="","",Forfaitaires!E247)</f>
        <v/>
      </c>
      <c r="F248" s="158" t="str">
        <f>IF(Forfaitaires!F247="","",Forfaitaires!F247)</f>
        <v/>
      </c>
      <c r="G248" s="158" t="str">
        <f>IF(Forfaitaires!G247="","",Forfaitaires!G247)</f>
        <v/>
      </c>
      <c r="H248" s="158" t="str">
        <f>IF(Forfaitaires!H247="","",Forfaitaires!H247)</f>
        <v/>
      </c>
      <c r="I248" s="158" t="str">
        <f>IF($G248="","",IF($C248=Listes!$B$32,IF('Instruction Forfaitaires'!$E248&lt;Listes!$B$53,('Instruction Forfaitaires'!$E248*(VLOOKUP('Instruction Forfaitaires'!$D248,Listes!$A$54:$E$60,2,FALSE))),IF('Instruction Forfaitaires'!$E248&gt;Listes!$E$53,('Instruction Forfaitaires'!$E248*(VLOOKUP('Instruction Forfaitaires'!$D248,Listes!$A$54:$E$60,5,FALSE))),('Instruction Forfaitaires'!$E248*(VLOOKUP('Instruction Forfaitaires'!$D248,Listes!$A$54:$E$60,3,FALSE))+(VLOOKUP('Instruction Forfaitaires'!$D248,Listes!$A$54:$E$60,4,FALSE)))))))</f>
        <v/>
      </c>
      <c r="J248" s="158" t="str">
        <f>IF($G248="","",IF($C248=Listes!$B$31,IF('Instruction Forfaitaires'!$E248&lt;Listes!$B$42,('Instruction Forfaitaires'!$E248*(VLOOKUP('Instruction Forfaitaires'!$D248,Listes!$A$43:$E$49,2,FALSE))),IF('Instruction Forfaitaires'!$E248&gt;Listes!$D$42,('Instruction Forfaitaires'!$E248*(VLOOKUP('Instruction Forfaitaires'!$D248,Listes!$A$43:$E$49,5,FALSE))),('Instruction Forfaitaires'!$E248*(VLOOKUP('Instruction Forfaitaires'!$D248,Listes!$A$43:$E$49,3,FALSE))+(VLOOKUP('Instruction Forfaitaires'!$D248,Listes!$A$43:$E$49,4,FALSE)))))))</f>
        <v/>
      </c>
      <c r="K248" s="238" t="str">
        <f>IF($G248="","",IF($C248=Listes!$B$34,Listes!$I$31,IF($C248=Listes!$B$35,(VLOOKUP('Instruction Forfaitaires'!$F248,Listes!$E$31:$F$36,2,FALSE)),IF($C248=Listes!$B$33,IF('Instruction Forfaitaires'!$E248&lt;Listes!$A$64,'Instruction Forfaitaires'!$E248*Listes!$A$65,IF('Instruction Forfaitaires'!$E248&gt;Listes!$D$64,'Instruction Forfaitaires'!$E248*Listes!$D$65,(('Instruction Forfaitaires'!$E248*Listes!$B$65)+Listes!$C$65)))))))</f>
        <v/>
      </c>
      <c r="L248" s="268" t="str">
        <f>IF(Forfaitaires!I247="","",Forfaitaires!I247)</f>
        <v/>
      </c>
      <c r="M248" s="268" t="str">
        <f>IF(Forfaitaires!J247="","",Forfaitaires!J247)</f>
        <v/>
      </c>
      <c r="N248" s="177" t="str">
        <f>IF(Forfaitaires!N247="","",Forfaitaires!N247)</f>
        <v/>
      </c>
      <c r="O248" s="267" t="str">
        <f t="shared" si="15"/>
        <v/>
      </c>
      <c r="P248" s="259" t="str">
        <f t="shared" si="16"/>
        <v/>
      </c>
      <c r="Q248" s="280" t="str">
        <f t="shared" si="17"/>
        <v/>
      </c>
      <c r="R248" s="264" t="str">
        <f t="shared" si="18"/>
        <v/>
      </c>
      <c r="S248" s="262" t="str">
        <f t="shared" si="19"/>
        <v/>
      </c>
      <c r="T248" s="119"/>
    </row>
    <row r="249" spans="1:20" ht="20.100000000000001" customHeight="1" x14ac:dyDescent="0.25">
      <c r="A249" s="162">
        <v>243</v>
      </c>
      <c r="B249" s="158" t="str">
        <f>IF(Forfaitaires!B248="","",Forfaitaires!B248)</f>
        <v/>
      </c>
      <c r="C249" s="158" t="str">
        <f>IF(Forfaitaires!C248="","",Forfaitaires!C248)</f>
        <v/>
      </c>
      <c r="D249" s="158" t="str">
        <f>IF(Forfaitaires!D248="","",Forfaitaires!D248)</f>
        <v/>
      </c>
      <c r="E249" s="158" t="str">
        <f>IF(Forfaitaires!E248="","",Forfaitaires!E248)</f>
        <v/>
      </c>
      <c r="F249" s="158" t="str">
        <f>IF(Forfaitaires!F248="","",Forfaitaires!F248)</f>
        <v/>
      </c>
      <c r="G249" s="158" t="str">
        <f>IF(Forfaitaires!G248="","",Forfaitaires!G248)</f>
        <v/>
      </c>
      <c r="H249" s="158" t="str">
        <f>IF(Forfaitaires!H248="","",Forfaitaires!H248)</f>
        <v/>
      </c>
      <c r="I249" s="158" t="str">
        <f>IF($G249="","",IF($C249=Listes!$B$32,IF('Instruction Forfaitaires'!$E249&lt;Listes!$B$53,('Instruction Forfaitaires'!$E249*(VLOOKUP('Instruction Forfaitaires'!$D249,Listes!$A$54:$E$60,2,FALSE))),IF('Instruction Forfaitaires'!$E249&gt;Listes!$E$53,('Instruction Forfaitaires'!$E249*(VLOOKUP('Instruction Forfaitaires'!$D249,Listes!$A$54:$E$60,5,FALSE))),('Instruction Forfaitaires'!$E249*(VLOOKUP('Instruction Forfaitaires'!$D249,Listes!$A$54:$E$60,3,FALSE))+(VLOOKUP('Instruction Forfaitaires'!$D249,Listes!$A$54:$E$60,4,FALSE)))))))</f>
        <v/>
      </c>
      <c r="J249" s="158" t="str">
        <f>IF($G249="","",IF($C249=Listes!$B$31,IF('Instruction Forfaitaires'!$E249&lt;Listes!$B$42,('Instruction Forfaitaires'!$E249*(VLOOKUP('Instruction Forfaitaires'!$D249,Listes!$A$43:$E$49,2,FALSE))),IF('Instruction Forfaitaires'!$E249&gt;Listes!$D$42,('Instruction Forfaitaires'!$E249*(VLOOKUP('Instruction Forfaitaires'!$D249,Listes!$A$43:$E$49,5,FALSE))),('Instruction Forfaitaires'!$E249*(VLOOKUP('Instruction Forfaitaires'!$D249,Listes!$A$43:$E$49,3,FALSE))+(VLOOKUP('Instruction Forfaitaires'!$D249,Listes!$A$43:$E$49,4,FALSE)))))))</f>
        <v/>
      </c>
      <c r="K249" s="238" t="str">
        <f>IF($G249="","",IF($C249=Listes!$B$34,Listes!$I$31,IF($C249=Listes!$B$35,(VLOOKUP('Instruction Forfaitaires'!$F249,Listes!$E$31:$F$36,2,FALSE)),IF($C249=Listes!$B$33,IF('Instruction Forfaitaires'!$E249&lt;Listes!$A$64,'Instruction Forfaitaires'!$E249*Listes!$A$65,IF('Instruction Forfaitaires'!$E249&gt;Listes!$D$64,'Instruction Forfaitaires'!$E249*Listes!$D$65,(('Instruction Forfaitaires'!$E249*Listes!$B$65)+Listes!$C$65)))))))</f>
        <v/>
      </c>
      <c r="L249" s="268" t="str">
        <f>IF(Forfaitaires!I248="","",Forfaitaires!I248)</f>
        <v/>
      </c>
      <c r="M249" s="268" t="str">
        <f>IF(Forfaitaires!J248="","",Forfaitaires!J248)</f>
        <v/>
      </c>
      <c r="N249" s="177" t="str">
        <f>IF(Forfaitaires!N248="","",Forfaitaires!N248)</f>
        <v/>
      </c>
      <c r="O249" s="267" t="str">
        <f t="shared" si="15"/>
        <v/>
      </c>
      <c r="P249" s="259" t="str">
        <f t="shared" si="16"/>
        <v/>
      </c>
      <c r="Q249" s="280" t="str">
        <f t="shared" si="17"/>
        <v/>
      </c>
      <c r="R249" s="264" t="str">
        <f t="shared" si="18"/>
        <v/>
      </c>
      <c r="S249" s="262" t="str">
        <f t="shared" si="19"/>
        <v/>
      </c>
      <c r="T249" s="119"/>
    </row>
    <row r="250" spans="1:20" ht="20.100000000000001" customHeight="1" x14ac:dyDescent="0.25">
      <c r="A250" s="162">
        <v>244</v>
      </c>
      <c r="B250" s="158" t="str">
        <f>IF(Forfaitaires!B249="","",Forfaitaires!B249)</f>
        <v/>
      </c>
      <c r="C250" s="158" t="str">
        <f>IF(Forfaitaires!C249="","",Forfaitaires!C249)</f>
        <v/>
      </c>
      <c r="D250" s="158" t="str">
        <f>IF(Forfaitaires!D249="","",Forfaitaires!D249)</f>
        <v/>
      </c>
      <c r="E250" s="158" t="str">
        <f>IF(Forfaitaires!E249="","",Forfaitaires!E249)</f>
        <v/>
      </c>
      <c r="F250" s="158" t="str">
        <f>IF(Forfaitaires!F249="","",Forfaitaires!F249)</f>
        <v/>
      </c>
      <c r="G250" s="158" t="str">
        <f>IF(Forfaitaires!G249="","",Forfaitaires!G249)</f>
        <v/>
      </c>
      <c r="H250" s="158" t="str">
        <f>IF(Forfaitaires!H249="","",Forfaitaires!H249)</f>
        <v/>
      </c>
      <c r="I250" s="158" t="str">
        <f>IF($G250="","",IF($C250=Listes!$B$32,IF('Instruction Forfaitaires'!$E250&lt;Listes!$B$53,('Instruction Forfaitaires'!$E250*(VLOOKUP('Instruction Forfaitaires'!$D250,Listes!$A$54:$E$60,2,FALSE))),IF('Instruction Forfaitaires'!$E250&gt;Listes!$E$53,('Instruction Forfaitaires'!$E250*(VLOOKUP('Instruction Forfaitaires'!$D250,Listes!$A$54:$E$60,5,FALSE))),('Instruction Forfaitaires'!$E250*(VLOOKUP('Instruction Forfaitaires'!$D250,Listes!$A$54:$E$60,3,FALSE))+(VLOOKUP('Instruction Forfaitaires'!$D250,Listes!$A$54:$E$60,4,FALSE)))))))</f>
        <v/>
      </c>
      <c r="J250" s="158" t="str">
        <f>IF($G250="","",IF($C250=Listes!$B$31,IF('Instruction Forfaitaires'!$E250&lt;Listes!$B$42,('Instruction Forfaitaires'!$E250*(VLOOKUP('Instruction Forfaitaires'!$D250,Listes!$A$43:$E$49,2,FALSE))),IF('Instruction Forfaitaires'!$E250&gt;Listes!$D$42,('Instruction Forfaitaires'!$E250*(VLOOKUP('Instruction Forfaitaires'!$D250,Listes!$A$43:$E$49,5,FALSE))),('Instruction Forfaitaires'!$E250*(VLOOKUP('Instruction Forfaitaires'!$D250,Listes!$A$43:$E$49,3,FALSE))+(VLOOKUP('Instruction Forfaitaires'!$D250,Listes!$A$43:$E$49,4,FALSE)))))))</f>
        <v/>
      </c>
      <c r="K250" s="238" t="str">
        <f>IF($G250="","",IF($C250=Listes!$B$34,Listes!$I$31,IF($C250=Listes!$B$35,(VLOOKUP('Instruction Forfaitaires'!$F250,Listes!$E$31:$F$36,2,FALSE)),IF($C250=Listes!$B$33,IF('Instruction Forfaitaires'!$E250&lt;Listes!$A$64,'Instruction Forfaitaires'!$E250*Listes!$A$65,IF('Instruction Forfaitaires'!$E250&gt;Listes!$D$64,'Instruction Forfaitaires'!$E250*Listes!$D$65,(('Instruction Forfaitaires'!$E250*Listes!$B$65)+Listes!$C$65)))))))</f>
        <v/>
      </c>
      <c r="L250" s="268" t="str">
        <f>IF(Forfaitaires!I249="","",Forfaitaires!I249)</f>
        <v/>
      </c>
      <c r="M250" s="268" t="str">
        <f>IF(Forfaitaires!J249="","",Forfaitaires!J249)</f>
        <v/>
      </c>
      <c r="N250" s="177" t="str">
        <f>IF(Forfaitaires!N249="","",Forfaitaires!N249)</f>
        <v/>
      </c>
      <c r="O250" s="267" t="str">
        <f t="shared" si="15"/>
        <v/>
      </c>
      <c r="P250" s="259" t="str">
        <f t="shared" si="16"/>
        <v/>
      </c>
      <c r="Q250" s="280" t="str">
        <f t="shared" si="17"/>
        <v/>
      </c>
      <c r="R250" s="264" t="str">
        <f t="shared" si="18"/>
        <v/>
      </c>
      <c r="S250" s="262" t="str">
        <f t="shared" si="19"/>
        <v/>
      </c>
      <c r="T250" s="119"/>
    </row>
    <row r="251" spans="1:20" ht="20.100000000000001" customHeight="1" x14ac:dyDescent="0.25">
      <c r="A251" s="162">
        <v>245</v>
      </c>
      <c r="B251" s="158" t="str">
        <f>IF(Forfaitaires!B250="","",Forfaitaires!B250)</f>
        <v/>
      </c>
      <c r="C251" s="158" t="str">
        <f>IF(Forfaitaires!C250="","",Forfaitaires!C250)</f>
        <v/>
      </c>
      <c r="D251" s="158" t="str">
        <f>IF(Forfaitaires!D250="","",Forfaitaires!D250)</f>
        <v/>
      </c>
      <c r="E251" s="158" t="str">
        <f>IF(Forfaitaires!E250="","",Forfaitaires!E250)</f>
        <v/>
      </c>
      <c r="F251" s="158" t="str">
        <f>IF(Forfaitaires!F250="","",Forfaitaires!F250)</f>
        <v/>
      </c>
      <c r="G251" s="158" t="str">
        <f>IF(Forfaitaires!G250="","",Forfaitaires!G250)</f>
        <v/>
      </c>
      <c r="H251" s="158" t="str">
        <f>IF(Forfaitaires!H250="","",Forfaitaires!H250)</f>
        <v/>
      </c>
      <c r="I251" s="158" t="str">
        <f>IF($G251="","",IF($C251=Listes!$B$32,IF('Instruction Forfaitaires'!$E251&lt;Listes!$B$53,('Instruction Forfaitaires'!$E251*(VLOOKUP('Instruction Forfaitaires'!$D251,Listes!$A$54:$E$60,2,FALSE))),IF('Instruction Forfaitaires'!$E251&gt;Listes!$E$53,('Instruction Forfaitaires'!$E251*(VLOOKUP('Instruction Forfaitaires'!$D251,Listes!$A$54:$E$60,5,FALSE))),('Instruction Forfaitaires'!$E251*(VLOOKUP('Instruction Forfaitaires'!$D251,Listes!$A$54:$E$60,3,FALSE))+(VLOOKUP('Instruction Forfaitaires'!$D251,Listes!$A$54:$E$60,4,FALSE)))))))</f>
        <v/>
      </c>
      <c r="J251" s="158" t="str">
        <f>IF($G251="","",IF($C251=Listes!$B$31,IF('Instruction Forfaitaires'!$E251&lt;Listes!$B$42,('Instruction Forfaitaires'!$E251*(VLOOKUP('Instruction Forfaitaires'!$D251,Listes!$A$43:$E$49,2,FALSE))),IF('Instruction Forfaitaires'!$E251&gt;Listes!$D$42,('Instruction Forfaitaires'!$E251*(VLOOKUP('Instruction Forfaitaires'!$D251,Listes!$A$43:$E$49,5,FALSE))),('Instruction Forfaitaires'!$E251*(VLOOKUP('Instruction Forfaitaires'!$D251,Listes!$A$43:$E$49,3,FALSE))+(VLOOKUP('Instruction Forfaitaires'!$D251,Listes!$A$43:$E$49,4,FALSE)))))))</f>
        <v/>
      </c>
      <c r="K251" s="238" t="str">
        <f>IF($G251="","",IF($C251=Listes!$B$34,Listes!$I$31,IF($C251=Listes!$B$35,(VLOOKUP('Instruction Forfaitaires'!$F251,Listes!$E$31:$F$36,2,FALSE)),IF($C251=Listes!$B$33,IF('Instruction Forfaitaires'!$E251&lt;Listes!$A$64,'Instruction Forfaitaires'!$E251*Listes!$A$65,IF('Instruction Forfaitaires'!$E251&gt;Listes!$D$64,'Instruction Forfaitaires'!$E251*Listes!$D$65,(('Instruction Forfaitaires'!$E251*Listes!$B$65)+Listes!$C$65)))))))</f>
        <v/>
      </c>
      <c r="L251" s="268" t="str">
        <f>IF(Forfaitaires!I250="","",Forfaitaires!I250)</f>
        <v/>
      </c>
      <c r="M251" s="268" t="str">
        <f>IF(Forfaitaires!J250="","",Forfaitaires!J250)</f>
        <v/>
      </c>
      <c r="N251" s="177" t="str">
        <f>IF(Forfaitaires!N250="","",Forfaitaires!N250)</f>
        <v/>
      </c>
      <c r="O251" s="267" t="str">
        <f t="shared" si="15"/>
        <v/>
      </c>
      <c r="P251" s="259" t="str">
        <f t="shared" si="16"/>
        <v/>
      </c>
      <c r="Q251" s="280" t="str">
        <f t="shared" si="17"/>
        <v/>
      </c>
      <c r="R251" s="264" t="str">
        <f t="shared" si="18"/>
        <v/>
      </c>
      <c r="S251" s="262" t="str">
        <f t="shared" si="19"/>
        <v/>
      </c>
      <c r="T251" s="119"/>
    </row>
    <row r="252" spans="1:20" ht="20.100000000000001" customHeight="1" x14ac:dyDescent="0.25">
      <c r="A252" s="162">
        <v>246</v>
      </c>
      <c r="B252" s="158" t="str">
        <f>IF(Forfaitaires!B251="","",Forfaitaires!B251)</f>
        <v/>
      </c>
      <c r="C252" s="158" t="str">
        <f>IF(Forfaitaires!C251="","",Forfaitaires!C251)</f>
        <v/>
      </c>
      <c r="D252" s="158" t="str">
        <f>IF(Forfaitaires!D251="","",Forfaitaires!D251)</f>
        <v/>
      </c>
      <c r="E252" s="158" t="str">
        <f>IF(Forfaitaires!E251="","",Forfaitaires!E251)</f>
        <v/>
      </c>
      <c r="F252" s="158" t="str">
        <f>IF(Forfaitaires!F251="","",Forfaitaires!F251)</f>
        <v/>
      </c>
      <c r="G252" s="158" t="str">
        <f>IF(Forfaitaires!G251="","",Forfaitaires!G251)</f>
        <v/>
      </c>
      <c r="H252" s="158" t="str">
        <f>IF(Forfaitaires!H251="","",Forfaitaires!H251)</f>
        <v/>
      </c>
      <c r="I252" s="158" t="str">
        <f>IF($G252="","",IF($C252=Listes!$B$32,IF('Instruction Forfaitaires'!$E252&lt;Listes!$B$53,('Instruction Forfaitaires'!$E252*(VLOOKUP('Instruction Forfaitaires'!$D252,Listes!$A$54:$E$60,2,FALSE))),IF('Instruction Forfaitaires'!$E252&gt;Listes!$E$53,('Instruction Forfaitaires'!$E252*(VLOOKUP('Instruction Forfaitaires'!$D252,Listes!$A$54:$E$60,5,FALSE))),('Instruction Forfaitaires'!$E252*(VLOOKUP('Instruction Forfaitaires'!$D252,Listes!$A$54:$E$60,3,FALSE))+(VLOOKUP('Instruction Forfaitaires'!$D252,Listes!$A$54:$E$60,4,FALSE)))))))</f>
        <v/>
      </c>
      <c r="J252" s="158" t="str">
        <f>IF($G252="","",IF($C252=Listes!$B$31,IF('Instruction Forfaitaires'!$E252&lt;Listes!$B$42,('Instruction Forfaitaires'!$E252*(VLOOKUP('Instruction Forfaitaires'!$D252,Listes!$A$43:$E$49,2,FALSE))),IF('Instruction Forfaitaires'!$E252&gt;Listes!$D$42,('Instruction Forfaitaires'!$E252*(VLOOKUP('Instruction Forfaitaires'!$D252,Listes!$A$43:$E$49,5,FALSE))),('Instruction Forfaitaires'!$E252*(VLOOKUP('Instruction Forfaitaires'!$D252,Listes!$A$43:$E$49,3,FALSE))+(VLOOKUP('Instruction Forfaitaires'!$D252,Listes!$A$43:$E$49,4,FALSE)))))))</f>
        <v/>
      </c>
      <c r="K252" s="238" t="str">
        <f>IF($G252="","",IF($C252=Listes!$B$34,Listes!$I$31,IF($C252=Listes!$B$35,(VLOOKUP('Instruction Forfaitaires'!$F252,Listes!$E$31:$F$36,2,FALSE)),IF($C252=Listes!$B$33,IF('Instruction Forfaitaires'!$E252&lt;Listes!$A$64,'Instruction Forfaitaires'!$E252*Listes!$A$65,IF('Instruction Forfaitaires'!$E252&gt;Listes!$D$64,'Instruction Forfaitaires'!$E252*Listes!$D$65,(('Instruction Forfaitaires'!$E252*Listes!$B$65)+Listes!$C$65)))))))</f>
        <v/>
      </c>
      <c r="L252" s="268" t="str">
        <f>IF(Forfaitaires!I251="","",Forfaitaires!I251)</f>
        <v/>
      </c>
      <c r="M252" s="268" t="str">
        <f>IF(Forfaitaires!J251="","",Forfaitaires!J251)</f>
        <v/>
      </c>
      <c r="N252" s="177" t="str">
        <f>IF(Forfaitaires!N251="","",Forfaitaires!N251)</f>
        <v/>
      </c>
      <c r="O252" s="267" t="str">
        <f t="shared" si="15"/>
        <v/>
      </c>
      <c r="P252" s="259" t="str">
        <f t="shared" si="16"/>
        <v/>
      </c>
      <c r="Q252" s="280" t="str">
        <f t="shared" si="17"/>
        <v/>
      </c>
      <c r="R252" s="264" t="str">
        <f t="shared" si="18"/>
        <v/>
      </c>
      <c r="S252" s="262" t="str">
        <f t="shared" si="19"/>
        <v/>
      </c>
      <c r="T252" s="119"/>
    </row>
    <row r="253" spans="1:20" ht="20.100000000000001" customHeight="1" x14ac:dyDescent="0.25">
      <c r="A253" s="162">
        <v>247</v>
      </c>
      <c r="B253" s="158" t="str">
        <f>IF(Forfaitaires!B252="","",Forfaitaires!B252)</f>
        <v/>
      </c>
      <c r="C253" s="158" t="str">
        <f>IF(Forfaitaires!C252="","",Forfaitaires!C252)</f>
        <v/>
      </c>
      <c r="D253" s="158" t="str">
        <f>IF(Forfaitaires!D252="","",Forfaitaires!D252)</f>
        <v/>
      </c>
      <c r="E253" s="158" t="str">
        <f>IF(Forfaitaires!E252="","",Forfaitaires!E252)</f>
        <v/>
      </c>
      <c r="F253" s="158" t="str">
        <f>IF(Forfaitaires!F252="","",Forfaitaires!F252)</f>
        <v/>
      </c>
      <c r="G253" s="158" t="str">
        <f>IF(Forfaitaires!G252="","",Forfaitaires!G252)</f>
        <v/>
      </c>
      <c r="H253" s="158" t="str">
        <f>IF(Forfaitaires!H252="","",Forfaitaires!H252)</f>
        <v/>
      </c>
      <c r="I253" s="158" t="str">
        <f>IF($G253="","",IF($C253=Listes!$B$32,IF('Instruction Forfaitaires'!$E253&lt;Listes!$B$53,('Instruction Forfaitaires'!$E253*(VLOOKUP('Instruction Forfaitaires'!$D253,Listes!$A$54:$E$60,2,FALSE))),IF('Instruction Forfaitaires'!$E253&gt;Listes!$E$53,('Instruction Forfaitaires'!$E253*(VLOOKUP('Instruction Forfaitaires'!$D253,Listes!$A$54:$E$60,5,FALSE))),('Instruction Forfaitaires'!$E253*(VLOOKUP('Instruction Forfaitaires'!$D253,Listes!$A$54:$E$60,3,FALSE))+(VLOOKUP('Instruction Forfaitaires'!$D253,Listes!$A$54:$E$60,4,FALSE)))))))</f>
        <v/>
      </c>
      <c r="J253" s="158" t="str">
        <f>IF($G253="","",IF($C253=Listes!$B$31,IF('Instruction Forfaitaires'!$E253&lt;Listes!$B$42,('Instruction Forfaitaires'!$E253*(VLOOKUP('Instruction Forfaitaires'!$D253,Listes!$A$43:$E$49,2,FALSE))),IF('Instruction Forfaitaires'!$E253&gt;Listes!$D$42,('Instruction Forfaitaires'!$E253*(VLOOKUP('Instruction Forfaitaires'!$D253,Listes!$A$43:$E$49,5,FALSE))),('Instruction Forfaitaires'!$E253*(VLOOKUP('Instruction Forfaitaires'!$D253,Listes!$A$43:$E$49,3,FALSE))+(VLOOKUP('Instruction Forfaitaires'!$D253,Listes!$A$43:$E$49,4,FALSE)))))))</f>
        <v/>
      </c>
      <c r="K253" s="238" t="str">
        <f>IF($G253="","",IF($C253=Listes!$B$34,Listes!$I$31,IF($C253=Listes!$B$35,(VLOOKUP('Instruction Forfaitaires'!$F253,Listes!$E$31:$F$36,2,FALSE)),IF($C253=Listes!$B$33,IF('Instruction Forfaitaires'!$E253&lt;Listes!$A$64,'Instruction Forfaitaires'!$E253*Listes!$A$65,IF('Instruction Forfaitaires'!$E253&gt;Listes!$D$64,'Instruction Forfaitaires'!$E253*Listes!$D$65,(('Instruction Forfaitaires'!$E253*Listes!$B$65)+Listes!$C$65)))))))</f>
        <v/>
      </c>
      <c r="L253" s="268" t="str">
        <f>IF(Forfaitaires!I252="","",Forfaitaires!I252)</f>
        <v/>
      </c>
      <c r="M253" s="268" t="str">
        <f>IF(Forfaitaires!J252="","",Forfaitaires!J252)</f>
        <v/>
      </c>
      <c r="N253" s="177" t="str">
        <f>IF(Forfaitaires!N252="","",Forfaitaires!N252)</f>
        <v/>
      </c>
      <c r="O253" s="267" t="str">
        <f t="shared" si="15"/>
        <v/>
      </c>
      <c r="P253" s="259" t="str">
        <f t="shared" si="16"/>
        <v/>
      </c>
      <c r="Q253" s="280" t="str">
        <f t="shared" si="17"/>
        <v/>
      </c>
      <c r="R253" s="264" t="str">
        <f t="shared" si="18"/>
        <v/>
      </c>
      <c r="S253" s="262" t="str">
        <f t="shared" si="19"/>
        <v/>
      </c>
      <c r="T253" s="119"/>
    </row>
    <row r="254" spans="1:20" ht="20.100000000000001" customHeight="1" x14ac:dyDescent="0.25">
      <c r="A254" s="162">
        <v>248</v>
      </c>
      <c r="B254" s="158" t="str">
        <f>IF(Forfaitaires!B253="","",Forfaitaires!B253)</f>
        <v/>
      </c>
      <c r="C254" s="158" t="str">
        <f>IF(Forfaitaires!C253="","",Forfaitaires!C253)</f>
        <v/>
      </c>
      <c r="D254" s="158" t="str">
        <f>IF(Forfaitaires!D253="","",Forfaitaires!D253)</f>
        <v/>
      </c>
      <c r="E254" s="158" t="str">
        <f>IF(Forfaitaires!E253="","",Forfaitaires!E253)</f>
        <v/>
      </c>
      <c r="F254" s="158" t="str">
        <f>IF(Forfaitaires!F253="","",Forfaitaires!F253)</f>
        <v/>
      </c>
      <c r="G254" s="158" t="str">
        <f>IF(Forfaitaires!G253="","",Forfaitaires!G253)</f>
        <v/>
      </c>
      <c r="H254" s="158" t="str">
        <f>IF(Forfaitaires!H253="","",Forfaitaires!H253)</f>
        <v/>
      </c>
      <c r="I254" s="158" t="str">
        <f>IF($G254="","",IF($C254=Listes!$B$32,IF('Instruction Forfaitaires'!$E254&lt;Listes!$B$53,('Instruction Forfaitaires'!$E254*(VLOOKUP('Instruction Forfaitaires'!$D254,Listes!$A$54:$E$60,2,FALSE))),IF('Instruction Forfaitaires'!$E254&gt;Listes!$E$53,('Instruction Forfaitaires'!$E254*(VLOOKUP('Instruction Forfaitaires'!$D254,Listes!$A$54:$E$60,5,FALSE))),('Instruction Forfaitaires'!$E254*(VLOOKUP('Instruction Forfaitaires'!$D254,Listes!$A$54:$E$60,3,FALSE))+(VLOOKUP('Instruction Forfaitaires'!$D254,Listes!$A$54:$E$60,4,FALSE)))))))</f>
        <v/>
      </c>
      <c r="J254" s="158" t="str">
        <f>IF($G254="","",IF($C254=Listes!$B$31,IF('Instruction Forfaitaires'!$E254&lt;Listes!$B$42,('Instruction Forfaitaires'!$E254*(VLOOKUP('Instruction Forfaitaires'!$D254,Listes!$A$43:$E$49,2,FALSE))),IF('Instruction Forfaitaires'!$E254&gt;Listes!$D$42,('Instruction Forfaitaires'!$E254*(VLOOKUP('Instruction Forfaitaires'!$D254,Listes!$A$43:$E$49,5,FALSE))),('Instruction Forfaitaires'!$E254*(VLOOKUP('Instruction Forfaitaires'!$D254,Listes!$A$43:$E$49,3,FALSE))+(VLOOKUP('Instruction Forfaitaires'!$D254,Listes!$A$43:$E$49,4,FALSE)))))))</f>
        <v/>
      </c>
      <c r="K254" s="238" t="str">
        <f>IF($G254="","",IF($C254=Listes!$B$34,Listes!$I$31,IF($C254=Listes!$B$35,(VLOOKUP('Instruction Forfaitaires'!$F254,Listes!$E$31:$F$36,2,FALSE)),IF($C254=Listes!$B$33,IF('Instruction Forfaitaires'!$E254&lt;Listes!$A$64,'Instruction Forfaitaires'!$E254*Listes!$A$65,IF('Instruction Forfaitaires'!$E254&gt;Listes!$D$64,'Instruction Forfaitaires'!$E254*Listes!$D$65,(('Instruction Forfaitaires'!$E254*Listes!$B$65)+Listes!$C$65)))))))</f>
        <v/>
      </c>
      <c r="L254" s="268" t="str">
        <f>IF(Forfaitaires!I253="","",Forfaitaires!I253)</f>
        <v/>
      </c>
      <c r="M254" s="268" t="str">
        <f>IF(Forfaitaires!J253="","",Forfaitaires!J253)</f>
        <v/>
      </c>
      <c r="N254" s="177" t="str">
        <f>IF(Forfaitaires!N253="","",Forfaitaires!N253)</f>
        <v/>
      </c>
      <c r="O254" s="267" t="str">
        <f t="shared" si="15"/>
        <v/>
      </c>
      <c r="P254" s="259" t="str">
        <f t="shared" si="16"/>
        <v/>
      </c>
      <c r="Q254" s="280" t="str">
        <f t="shared" si="17"/>
        <v/>
      </c>
      <c r="R254" s="264" t="str">
        <f t="shared" si="18"/>
        <v/>
      </c>
      <c r="S254" s="262" t="str">
        <f t="shared" si="19"/>
        <v/>
      </c>
      <c r="T254" s="119"/>
    </row>
    <row r="255" spans="1:20" ht="20.100000000000001" customHeight="1" x14ac:dyDescent="0.25">
      <c r="A255" s="162">
        <v>249</v>
      </c>
      <c r="B255" s="158" t="str">
        <f>IF(Forfaitaires!B254="","",Forfaitaires!B254)</f>
        <v/>
      </c>
      <c r="C255" s="158" t="str">
        <f>IF(Forfaitaires!C254="","",Forfaitaires!C254)</f>
        <v/>
      </c>
      <c r="D255" s="158" t="str">
        <f>IF(Forfaitaires!D254="","",Forfaitaires!D254)</f>
        <v/>
      </c>
      <c r="E255" s="158" t="str">
        <f>IF(Forfaitaires!E254="","",Forfaitaires!E254)</f>
        <v/>
      </c>
      <c r="F255" s="158" t="str">
        <f>IF(Forfaitaires!F254="","",Forfaitaires!F254)</f>
        <v/>
      </c>
      <c r="G255" s="158" t="str">
        <f>IF(Forfaitaires!G254="","",Forfaitaires!G254)</f>
        <v/>
      </c>
      <c r="H255" s="158" t="str">
        <f>IF(Forfaitaires!H254="","",Forfaitaires!H254)</f>
        <v/>
      </c>
      <c r="I255" s="158" t="str">
        <f>IF($G255="","",IF($C255=Listes!$B$32,IF('Instruction Forfaitaires'!$E255&lt;Listes!$B$53,('Instruction Forfaitaires'!$E255*(VLOOKUP('Instruction Forfaitaires'!$D255,Listes!$A$54:$E$60,2,FALSE))),IF('Instruction Forfaitaires'!$E255&gt;Listes!$E$53,('Instruction Forfaitaires'!$E255*(VLOOKUP('Instruction Forfaitaires'!$D255,Listes!$A$54:$E$60,5,FALSE))),('Instruction Forfaitaires'!$E255*(VLOOKUP('Instruction Forfaitaires'!$D255,Listes!$A$54:$E$60,3,FALSE))+(VLOOKUP('Instruction Forfaitaires'!$D255,Listes!$A$54:$E$60,4,FALSE)))))))</f>
        <v/>
      </c>
      <c r="J255" s="158" t="str">
        <f>IF($G255="","",IF($C255=Listes!$B$31,IF('Instruction Forfaitaires'!$E255&lt;Listes!$B$42,('Instruction Forfaitaires'!$E255*(VLOOKUP('Instruction Forfaitaires'!$D255,Listes!$A$43:$E$49,2,FALSE))),IF('Instruction Forfaitaires'!$E255&gt;Listes!$D$42,('Instruction Forfaitaires'!$E255*(VLOOKUP('Instruction Forfaitaires'!$D255,Listes!$A$43:$E$49,5,FALSE))),('Instruction Forfaitaires'!$E255*(VLOOKUP('Instruction Forfaitaires'!$D255,Listes!$A$43:$E$49,3,FALSE))+(VLOOKUP('Instruction Forfaitaires'!$D255,Listes!$A$43:$E$49,4,FALSE)))))))</f>
        <v/>
      </c>
      <c r="K255" s="238" t="str">
        <f>IF($G255="","",IF($C255=Listes!$B$34,Listes!$I$31,IF($C255=Listes!$B$35,(VLOOKUP('Instruction Forfaitaires'!$F255,Listes!$E$31:$F$36,2,FALSE)),IF($C255=Listes!$B$33,IF('Instruction Forfaitaires'!$E255&lt;Listes!$A$64,'Instruction Forfaitaires'!$E255*Listes!$A$65,IF('Instruction Forfaitaires'!$E255&gt;Listes!$D$64,'Instruction Forfaitaires'!$E255*Listes!$D$65,(('Instruction Forfaitaires'!$E255*Listes!$B$65)+Listes!$C$65)))))))</f>
        <v/>
      </c>
      <c r="L255" s="268" t="str">
        <f>IF(Forfaitaires!I254="","",Forfaitaires!I254)</f>
        <v/>
      </c>
      <c r="M255" s="268" t="str">
        <f>IF(Forfaitaires!J254="","",Forfaitaires!J254)</f>
        <v/>
      </c>
      <c r="N255" s="177" t="str">
        <f>IF(Forfaitaires!N254="","",Forfaitaires!N254)</f>
        <v/>
      </c>
      <c r="O255" s="267" t="str">
        <f t="shared" si="15"/>
        <v/>
      </c>
      <c r="P255" s="259" t="str">
        <f t="shared" si="16"/>
        <v/>
      </c>
      <c r="Q255" s="280" t="str">
        <f t="shared" si="17"/>
        <v/>
      </c>
      <c r="R255" s="264" t="str">
        <f t="shared" si="18"/>
        <v/>
      </c>
      <c r="S255" s="262" t="str">
        <f t="shared" si="19"/>
        <v/>
      </c>
      <c r="T255" s="119"/>
    </row>
    <row r="256" spans="1:20" ht="20.100000000000001" customHeight="1" x14ac:dyDescent="0.25">
      <c r="A256" s="162">
        <v>250</v>
      </c>
      <c r="B256" s="158" t="str">
        <f>IF(Forfaitaires!B255="","",Forfaitaires!B255)</f>
        <v/>
      </c>
      <c r="C256" s="158" t="str">
        <f>IF(Forfaitaires!C255="","",Forfaitaires!C255)</f>
        <v/>
      </c>
      <c r="D256" s="158" t="str">
        <f>IF(Forfaitaires!D255="","",Forfaitaires!D255)</f>
        <v/>
      </c>
      <c r="E256" s="158" t="str">
        <f>IF(Forfaitaires!E255="","",Forfaitaires!E255)</f>
        <v/>
      </c>
      <c r="F256" s="158" t="str">
        <f>IF(Forfaitaires!F255="","",Forfaitaires!F255)</f>
        <v/>
      </c>
      <c r="G256" s="158" t="str">
        <f>IF(Forfaitaires!G255="","",Forfaitaires!G255)</f>
        <v/>
      </c>
      <c r="H256" s="158" t="str">
        <f>IF(Forfaitaires!H255="","",Forfaitaires!H255)</f>
        <v/>
      </c>
      <c r="I256" s="158" t="str">
        <f>IF($G256="","",IF($C256=Listes!$B$32,IF('Instruction Forfaitaires'!$E256&lt;Listes!$B$53,('Instruction Forfaitaires'!$E256*(VLOOKUP('Instruction Forfaitaires'!$D256,Listes!$A$54:$E$60,2,FALSE))),IF('Instruction Forfaitaires'!$E256&gt;Listes!$E$53,('Instruction Forfaitaires'!$E256*(VLOOKUP('Instruction Forfaitaires'!$D256,Listes!$A$54:$E$60,5,FALSE))),('Instruction Forfaitaires'!$E256*(VLOOKUP('Instruction Forfaitaires'!$D256,Listes!$A$54:$E$60,3,FALSE))+(VLOOKUP('Instruction Forfaitaires'!$D256,Listes!$A$54:$E$60,4,FALSE)))))))</f>
        <v/>
      </c>
      <c r="J256" s="158" t="str">
        <f>IF($G256="","",IF($C256=Listes!$B$31,IF('Instruction Forfaitaires'!$E256&lt;Listes!$B$42,('Instruction Forfaitaires'!$E256*(VLOOKUP('Instruction Forfaitaires'!$D256,Listes!$A$43:$E$49,2,FALSE))),IF('Instruction Forfaitaires'!$E256&gt;Listes!$D$42,('Instruction Forfaitaires'!$E256*(VLOOKUP('Instruction Forfaitaires'!$D256,Listes!$A$43:$E$49,5,FALSE))),('Instruction Forfaitaires'!$E256*(VLOOKUP('Instruction Forfaitaires'!$D256,Listes!$A$43:$E$49,3,FALSE))+(VLOOKUP('Instruction Forfaitaires'!$D256,Listes!$A$43:$E$49,4,FALSE)))))))</f>
        <v/>
      </c>
      <c r="K256" s="238" t="str">
        <f>IF($G256="","",IF($C256=Listes!$B$34,Listes!$I$31,IF($C256=Listes!$B$35,(VLOOKUP('Instruction Forfaitaires'!$F256,Listes!$E$31:$F$36,2,FALSE)),IF($C256=Listes!$B$33,IF('Instruction Forfaitaires'!$E256&lt;Listes!$A$64,'Instruction Forfaitaires'!$E256*Listes!$A$65,IF('Instruction Forfaitaires'!$E256&gt;Listes!$D$64,'Instruction Forfaitaires'!$E256*Listes!$D$65,(('Instruction Forfaitaires'!$E256*Listes!$B$65)+Listes!$C$65)))))))</f>
        <v/>
      </c>
      <c r="L256" s="268" t="str">
        <f>IF(Forfaitaires!I255="","",Forfaitaires!I255)</f>
        <v/>
      </c>
      <c r="M256" s="268" t="str">
        <f>IF(Forfaitaires!J255="","",Forfaitaires!J255)</f>
        <v/>
      </c>
      <c r="N256" s="177" t="str">
        <f>IF(Forfaitaires!N255="","",Forfaitaires!N255)</f>
        <v/>
      </c>
      <c r="O256" s="267" t="str">
        <f t="shared" si="15"/>
        <v/>
      </c>
      <c r="P256" s="259" t="str">
        <f t="shared" si="16"/>
        <v/>
      </c>
      <c r="Q256" s="280" t="str">
        <f t="shared" si="17"/>
        <v/>
      </c>
      <c r="R256" s="264" t="str">
        <f t="shared" si="18"/>
        <v/>
      </c>
      <c r="S256" s="262" t="str">
        <f t="shared" si="19"/>
        <v/>
      </c>
      <c r="T256" s="119"/>
    </row>
    <row r="257" spans="1:20" ht="20.100000000000001" customHeight="1" x14ac:dyDescent="0.25">
      <c r="A257" s="162">
        <v>251</v>
      </c>
      <c r="B257" s="158" t="str">
        <f>IF(Forfaitaires!B256="","",Forfaitaires!B256)</f>
        <v/>
      </c>
      <c r="C257" s="158" t="str">
        <f>IF(Forfaitaires!C256="","",Forfaitaires!C256)</f>
        <v/>
      </c>
      <c r="D257" s="158" t="str">
        <f>IF(Forfaitaires!D256="","",Forfaitaires!D256)</f>
        <v/>
      </c>
      <c r="E257" s="158" t="str">
        <f>IF(Forfaitaires!E256="","",Forfaitaires!E256)</f>
        <v/>
      </c>
      <c r="F257" s="158" t="str">
        <f>IF(Forfaitaires!F256="","",Forfaitaires!F256)</f>
        <v/>
      </c>
      <c r="G257" s="158" t="str">
        <f>IF(Forfaitaires!G256="","",Forfaitaires!G256)</f>
        <v/>
      </c>
      <c r="H257" s="158" t="str">
        <f>IF(Forfaitaires!H256="","",Forfaitaires!H256)</f>
        <v/>
      </c>
      <c r="I257" s="158" t="str">
        <f>IF($G257="","",IF($C257=Listes!$B$32,IF('Instruction Forfaitaires'!$E257&lt;Listes!$B$53,('Instruction Forfaitaires'!$E257*(VLOOKUP('Instruction Forfaitaires'!$D257,Listes!$A$54:$E$60,2,FALSE))),IF('Instruction Forfaitaires'!$E257&gt;Listes!$E$53,('Instruction Forfaitaires'!$E257*(VLOOKUP('Instruction Forfaitaires'!$D257,Listes!$A$54:$E$60,5,FALSE))),('Instruction Forfaitaires'!$E257*(VLOOKUP('Instruction Forfaitaires'!$D257,Listes!$A$54:$E$60,3,FALSE))+(VLOOKUP('Instruction Forfaitaires'!$D257,Listes!$A$54:$E$60,4,FALSE)))))))</f>
        <v/>
      </c>
      <c r="J257" s="158" t="str">
        <f>IF($G257="","",IF($C257=Listes!$B$31,IF('Instruction Forfaitaires'!$E257&lt;Listes!$B$42,('Instruction Forfaitaires'!$E257*(VLOOKUP('Instruction Forfaitaires'!$D257,Listes!$A$43:$E$49,2,FALSE))),IF('Instruction Forfaitaires'!$E257&gt;Listes!$D$42,('Instruction Forfaitaires'!$E257*(VLOOKUP('Instruction Forfaitaires'!$D257,Listes!$A$43:$E$49,5,FALSE))),('Instruction Forfaitaires'!$E257*(VLOOKUP('Instruction Forfaitaires'!$D257,Listes!$A$43:$E$49,3,FALSE))+(VLOOKUP('Instruction Forfaitaires'!$D257,Listes!$A$43:$E$49,4,FALSE)))))))</f>
        <v/>
      </c>
      <c r="K257" s="238" t="str">
        <f>IF($G257="","",IF($C257=Listes!$B$34,Listes!$I$31,IF($C257=Listes!$B$35,(VLOOKUP('Instruction Forfaitaires'!$F257,Listes!$E$31:$F$36,2,FALSE)),IF($C257=Listes!$B$33,IF('Instruction Forfaitaires'!$E257&lt;Listes!$A$64,'Instruction Forfaitaires'!$E257*Listes!$A$65,IF('Instruction Forfaitaires'!$E257&gt;Listes!$D$64,'Instruction Forfaitaires'!$E257*Listes!$D$65,(('Instruction Forfaitaires'!$E257*Listes!$B$65)+Listes!$C$65)))))))</f>
        <v/>
      </c>
      <c r="L257" s="268" t="str">
        <f>IF(Forfaitaires!I256="","",Forfaitaires!I256)</f>
        <v/>
      </c>
      <c r="M257" s="268" t="str">
        <f>IF(Forfaitaires!J256="","",Forfaitaires!J256)</f>
        <v/>
      </c>
      <c r="N257" s="177" t="str">
        <f>IF(Forfaitaires!N256="","",Forfaitaires!N256)</f>
        <v/>
      </c>
      <c r="O257" s="267" t="str">
        <f t="shared" si="15"/>
        <v/>
      </c>
      <c r="P257" s="259" t="str">
        <f t="shared" si="16"/>
        <v/>
      </c>
      <c r="Q257" s="280" t="str">
        <f t="shared" si="17"/>
        <v/>
      </c>
      <c r="R257" s="264" t="str">
        <f t="shared" si="18"/>
        <v/>
      </c>
      <c r="S257" s="262" t="str">
        <f t="shared" si="19"/>
        <v/>
      </c>
      <c r="T257" s="119"/>
    </row>
    <row r="258" spans="1:20" ht="20.100000000000001" customHeight="1" x14ac:dyDescent="0.25">
      <c r="A258" s="162">
        <v>252</v>
      </c>
      <c r="B258" s="158" t="str">
        <f>IF(Forfaitaires!B257="","",Forfaitaires!B257)</f>
        <v/>
      </c>
      <c r="C258" s="158" t="str">
        <f>IF(Forfaitaires!C257="","",Forfaitaires!C257)</f>
        <v/>
      </c>
      <c r="D258" s="158" t="str">
        <f>IF(Forfaitaires!D257="","",Forfaitaires!D257)</f>
        <v/>
      </c>
      <c r="E258" s="158" t="str">
        <f>IF(Forfaitaires!E257="","",Forfaitaires!E257)</f>
        <v/>
      </c>
      <c r="F258" s="158" t="str">
        <f>IF(Forfaitaires!F257="","",Forfaitaires!F257)</f>
        <v/>
      </c>
      <c r="G258" s="158" t="str">
        <f>IF(Forfaitaires!G257="","",Forfaitaires!G257)</f>
        <v/>
      </c>
      <c r="H258" s="158" t="str">
        <f>IF(Forfaitaires!H257="","",Forfaitaires!H257)</f>
        <v/>
      </c>
      <c r="I258" s="158" t="str">
        <f>IF($G258="","",IF($C258=Listes!$B$32,IF('Instruction Forfaitaires'!$E258&lt;Listes!$B$53,('Instruction Forfaitaires'!$E258*(VLOOKUP('Instruction Forfaitaires'!$D258,Listes!$A$54:$E$60,2,FALSE))),IF('Instruction Forfaitaires'!$E258&gt;Listes!$E$53,('Instruction Forfaitaires'!$E258*(VLOOKUP('Instruction Forfaitaires'!$D258,Listes!$A$54:$E$60,5,FALSE))),('Instruction Forfaitaires'!$E258*(VLOOKUP('Instruction Forfaitaires'!$D258,Listes!$A$54:$E$60,3,FALSE))+(VLOOKUP('Instruction Forfaitaires'!$D258,Listes!$A$54:$E$60,4,FALSE)))))))</f>
        <v/>
      </c>
      <c r="J258" s="158" t="str">
        <f>IF($G258="","",IF($C258=Listes!$B$31,IF('Instruction Forfaitaires'!$E258&lt;Listes!$B$42,('Instruction Forfaitaires'!$E258*(VLOOKUP('Instruction Forfaitaires'!$D258,Listes!$A$43:$E$49,2,FALSE))),IF('Instruction Forfaitaires'!$E258&gt;Listes!$D$42,('Instruction Forfaitaires'!$E258*(VLOOKUP('Instruction Forfaitaires'!$D258,Listes!$A$43:$E$49,5,FALSE))),('Instruction Forfaitaires'!$E258*(VLOOKUP('Instruction Forfaitaires'!$D258,Listes!$A$43:$E$49,3,FALSE))+(VLOOKUP('Instruction Forfaitaires'!$D258,Listes!$A$43:$E$49,4,FALSE)))))))</f>
        <v/>
      </c>
      <c r="K258" s="238" t="str">
        <f>IF($G258="","",IF($C258=Listes!$B$34,Listes!$I$31,IF($C258=Listes!$B$35,(VLOOKUP('Instruction Forfaitaires'!$F258,Listes!$E$31:$F$36,2,FALSE)),IF($C258=Listes!$B$33,IF('Instruction Forfaitaires'!$E258&lt;Listes!$A$64,'Instruction Forfaitaires'!$E258*Listes!$A$65,IF('Instruction Forfaitaires'!$E258&gt;Listes!$D$64,'Instruction Forfaitaires'!$E258*Listes!$D$65,(('Instruction Forfaitaires'!$E258*Listes!$B$65)+Listes!$C$65)))))))</f>
        <v/>
      </c>
      <c r="L258" s="268" t="str">
        <f>IF(Forfaitaires!I257="","",Forfaitaires!I257)</f>
        <v/>
      </c>
      <c r="M258" s="268" t="str">
        <f>IF(Forfaitaires!J257="","",Forfaitaires!J257)</f>
        <v/>
      </c>
      <c r="N258" s="177" t="str">
        <f>IF(Forfaitaires!N257="","",Forfaitaires!N257)</f>
        <v/>
      </c>
      <c r="O258" s="267" t="str">
        <f t="shared" si="15"/>
        <v/>
      </c>
      <c r="P258" s="259" t="str">
        <f t="shared" si="16"/>
        <v/>
      </c>
      <c r="Q258" s="280" t="str">
        <f t="shared" si="17"/>
        <v/>
      </c>
      <c r="R258" s="264" t="str">
        <f t="shared" si="18"/>
        <v/>
      </c>
      <c r="S258" s="262" t="str">
        <f t="shared" si="19"/>
        <v/>
      </c>
      <c r="T258" s="119"/>
    </row>
    <row r="259" spans="1:20" ht="20.100000000000001" customHeight="1" x14ac:dyDescent="0.25">
      <c r="A259" s="162">
        <v>253</v>
      </c>
      <c r="B259" s="158" t="str">
        <f>IF(Forfaitaires!B258="","",Forfaitaires!B258)</f>
        <v/>
      </c>
      <c r="C259" s="158" t="str">
        <f>IF(Forfaitaires!C258="","",Forfaitaires!C258)</f>
        <v/>
      </c>
      <c r="D259" s="158" t="str">
        <f>IF(Forfaitaires!D258="","",Forfaitaires!D258)</f>
        <v/>
      </c>
      <c r="E259" s="158" t="str">
        <f>IF(Forfaitaires!E258="","",Forfaitaires!E258)</f>
        <v/>
      </c>
      <c r="F259" s="158" t="str">
        <f>IF(Forfaitaires!F258="","",Forfaitaires!F258)</f>
        <v/>
      </c>
      <c r="G259" s="158" t="str">
        <f>IF(Forfaitaires!G258="","",Forfaitaires!G258)</f>
        <v/>
      </c>
      <c r="H259" s="158" t="str">
        <f>IF(Forfaitaires!H258="","",Forfaitaires!H258)</f>
        <v/>
      </c>
      <c r="I259" s="158" t="str">
        <f>IF($G259="","",IF($C259=Listes!$B$32,IF('Instruction Forfaitaires'!$E259&lt;Listes!$B$53,('Instruction Forfaitaires'!$E259*(VLOOKUP('Instruction Forfaitaires'!$D259,Listes!$A$54:$E$60,2,FALSE))),IF('Instruction Forfaitaires'!$E259&gt;Listes!$E$53,('Instruction Forfaitaires'!$E259*(VLOOKUP('Instruction Forfaitaires'!$D259,Listes!$A$54:$E$60,5,FALSE))),('Instruction Forfaitaires'!$E259*(VLOOKUP('Instruction Forfaitaires'!$D259,Listes!$A$54:$E$60,3,FALSE))+(VLOOKUP('Instruction Forfaitaires'!$D259,Listes!$A$54:$E$60,4,FALSE)))))))</f>
        <v/>
      </c>
      <c r="J259" s="158" t="str">
        <f>IF($G259="","",IF($C259=Listes!$B$31,IF('Instruction Forfaitaires'!$E259&lt;Listes!$B$42,('Instruction Forfaitaires'!$E259*(VLOOKUP('Instruction Forfaitaires'!$D259,Listes!$A$43:$E$49,2,FALSE))),IF('Instruction Forfaitaires'!$E259&gt;Listes!$D$42,('Instruction Forfaitaires'!$E259*(VLOOKUP('Instruction Forfaitaires'!$D259,Listes!$A$43:$E$49,5,FALSE))),('Instruction Forfaitaires'!$E259*(VLOOKUP('Instruction Forfaitaires'!$D259,Listes!$A$43:$E$49,3,FALSE))+(VLOOKUP('Instruction Forfaitaires'!$D259,Listes!$A$43:$E$49,4,FALSE)))))))</f>
        <v/>
      </c>
      <c r="K259" s="238" t="str">
        <f>IF($G259="","",IF($C259=Listes!$B$34,Listes!$I$31,IF($C259=Listes!$B$35,(VLOOKUP('Instruction Forfaitaires'!$F259,Listes!$E$31:$F$36,2,FALSE)),IF($C259=Listes!$B$33,IF('Instruction Forfaitaires'!$E259&lt;Listes!$A$64,'Instruction Forfaitaires'!$E259*Listes!$A$65,IF('Instruction Forfaitaires'!$E259&gt;Listes!$D$64,'Instruction Forfaitaires'!$E259*Listes!$D$65,(('Instruction Forfaitaires'!$E259*Listes!$B$65)+Listes!$C$65)))))))</f>
        <v/>
      </c>
      <c r="L259" s="268" t="str">
        <f>IF(Forfaitaires!I258="","",Forfaitaires!I258)</f>
        <v/>
      </c>
      <c r="M259" s="268" t="str">
        <f>IF(Forfaitaires!J258="","",Forfaitaires!J258)</f>
        <v/>
      </c>
      <c r="N259" s="177" t="str">
        <f>IF(Forfaitaires!N258="","",Forfaitaires!N258)</f>
        <v/>
      </c>
      <c r="O259" s="267" t="str">
        <f t="shared" si="15"/>
        <v/>
      </c>
      <c r="P259" s="259" t="str">
        <f t="shared" si="16"/>
        <v/>
      </c>
      <c r="Q259" s="280" t="str">
        <f t="shared" si="17"/>
        <v/>
      </c>
      <c r="R259" s="264" t="str">
        <f t="shared" si="18"/>
        <v/>
      </c>
      <c r="S259" s="262" t="str">
        <f t="shared" si="19"/>
        <v/>
      </c>
      <c r="T259" s="119"/>
    </row>
    <row r="260" spans="1:20" ht="20.100000000000001" customHeight="1" x14ac:dyDescent="0.25">
      <c r="A260" s="162">
        <v>254</v>
      </c>
      <c r="B260" s="158" t="str">
        <f>IF(Forfaitaires!B259="","",Forfaitaires!B259)</f>
        <v/>
      </c>
      <c r="C260" s="158" t="str">
        <f>IF(Forfaitaires!C259="","",Forfaitaires!C259)</f>
        <v/>
      </c>
      <c r="D260" s="158" t="str">
        <f>IF(Forfaitaires!D259="","",Forfaitaires!D259)</f>
        <v/>
      </c>
      <c r="E260" s="158" t="str">
        <f>IF(Forfaitaires!E259="","",Forfaitaires!E259)</f>
        <v/>
      </c>
      <c r="F260" s="158" t="str">
        <f>IF(Forfaitaires!F259="","",Forfaitaires!F259)</f>
        <v/>
      </c>
      <c r="G260" s="158" t="str">
        <f>IF(Forfaitaires!G259="","",Forfaitaires!G259)</f>
        <v/>
      </c>
      <c r="H260" s="158" t="str">
        <f>IF(Forfaitaires!H259="","",Forfaitaires!H259)</f>
        <v/>
      </c>
      <c r="I260" s="158" t="str">
        <f>IF($G260="","",IF($C260=Listes!$B$32,IF('Instruction Forfaitaires'!$E260&lt;Listes!$B$53,('Instruction Forfaitaires'!$E260*(VLOOKUP('Instruction Forfaitaires'!$D260,Listes!$A$54:$E$60,2,FALSE))),IF('Instruction Forfaitaires'!$E260&gt;Listes!$E$53,('Instruction Forfaitaires'!$E260*(VLOOKUP('Instruction Forfaitaires'!$D260,Listes!$A$54:$E$60,5,FALSE))),('Instruction Forfaitaires'!$E260*(VLOOKUP('Instruction Forfaitaires'!$D260,Listes!$A$54:$E$60,3,FALSE))+(VLOOKUP('Instruction Forfaitaires'!$D260,Listes!$A$54:$E$60,4,FALSE)))))))</f>
        <v/>
      </c>
      <c r="J260" s="158" t="str">
        <f>IF($G260="","",IF($C260=Listes!$B$31,IF('Instruction Forfaitaires'!$E260&lt;Listes!$B$42,('Instruction Forfaitaires'!$E260*(VLOOKUP('Instruction Forfaitaires'!$D260,Listes!$A$43:$E$49,2,FALSE))),IF('Instruction Forfaitaires'!$E260&gt;Listes!$D$42,('Instruction Forfaitaires'!$E260*(VLOOKUP('Instruction Forfaitaires'!$D260,Listes!$A$43:$E$49,5,FALSE))),('Instruction Forfaitaires'!$E260*(VLOOKUP('Instruction Forfaitaires'!$D260,Listes!$A$43:$E$49,3,FALSE))+(VLOOKUP('Instruction Forfaitaires'!$D260,Listes!$A$43:$E$49,4,FALSE)))))))</f>
        <v/>
      </c>
      <c r="K260" s="238" t="str">
        <f>IF($G260="","",IF($C260=Listes!$B$34,Listes!$I$31,IF($C260=Listes!$B$35,(VLOOKUP('Instruction Forfaitaires'!$F260,Listes!$E$31:$F$36,2,FALSE)),IF($C260=Listes!$B$33,IF('Instruction Forfaitaires'!$E260&lt;Listes!$A$64,'Instruction Forfaitaires'!$E260*Listes!$A$65,IF('Instruction Forfaitaires'!$E260&gt;Listes!$D$64,'Instruction Forfaitaires'!$E260*Listes!$D$65,(('Instruction Forfaitaires'!$E260*Listes!$B$65)+Listes!$C$65)))))))</f>
        <v/>
      </c>
      <c r="L260" s="268" t="str">
        <f>IF(Forfaitaires!I259="","",Forfaitaires!I259)</f>
        <v/>
      </c>
      <c r="M260" s="268" t="str">
        <f>IF(Forfaitaires!J259="","",Forfaitaires!J259)</f>
        <v/>
      </c>
      <c r="N260" s="177" t="str">
        <f>IF(Forfaitaires!N259="","",Forfaitaires!N259)</f>
        <v/>
      </c>
      <c r="O260" s="267" t="str">
        <f t="shared" si="15"/>
        <v/>
      </c>
      <c r="P260" s="259" t="str">
        <f t="shared" si="16"/>
        <v/>
      </c>
      <c r="Q260" s="280" t="str">
        <f t="shared" si="17"/>
        <v/>
      </c>
      <c r="R260" s="264" t="str">
        <f t="shared" si="18"/>
        <v/>
      </c>
      <c r="S260" s="262" t="str">
        <f t="shared" si="19"/>
        <v/>
      </c>
      <c r="T260" s="119"/>
    </row>
    <row r="261" spans="1:20" ht="20.100000000000001" customHeight="1" x14ac:dyDescent="0.25">
      <c r="A261" s="162">
        <v>255</v>
      </c>
      <c r="B261" s="158" t="str">
        <f>IF(Forfaitaires!B260="","",Forfaitaires!B260)</f>
        <v/>
      </c>
      <c r="C261" s="158" t="str">
        <f>IF(Forfaitaires!C260="","",Forfaitaires!C260)</f>
        <v/>
      </c>
      <c r="D261" s="158" t="str">
        <f>IF(Forfaitaires!D260="","",Forfaitaires!D260)</f>
        <v/>
      </c>
      <c r="E261" s="158" t="str">
        <f>IF(Forfaitaires!E260="","",Forfaitaires!E260)</f>
        <v/>
      </c>
      <c r="F261" s="158" t="str">
        <f>IF(Forfaitaires!F260="","",Forfaitaires!F260)</f>
        <v/>
      </c>
      <c r="G261" s="158" t="str">
        <f>IF(Forfaitaires!G260="","",Forfaitaires!G260)</f>
        <v/>
      </c>
      <c r="H261" s="158" t="str">
        <f>IF(Forfaitaires!H260="","",Forfaitaires!H260)</f>
        <v/>
      </c>
      <c r="I261" s="158" t="str">
        <f>IF($G261="","",IF($C261=Listes!$B$32,IF('Instruction Forfaitaires'!$E261&lt;Listes!$B$53,('Instruction Forfaitaires'!$E261*(VLOOKUP('Instruction Forfaitaires'!$D261,Listes!$A$54:$E$60,2,FALSE))),IF('Instruction Forfaitaires'!$E261&gt;Listes!$E$53,('Instruction Forfaitaires'!$E261*(VLOOKUP('Instruction Forfaitaires'!$D261,Listes!$A$54:$E$60,5,FALSE))),('Instruction Forfaitaires'!$E261*(VLOOKUP('Instruction Forfaitaires'!$D261,Listes!$A$54:$E$60,3,FALSE))+(VLOOKUP('Instruction Forfaitaires'!$D261,Listes!$A$54:$E$60,4,FALSE)))))))</f>
        <v/>
      </c>
      <c r="J261" s="158" t="str">
        <f>IF($G261="","",IF($C261=Listes!$B$31,IF('Instruction Forfaitaires'!$E261&lt;Listes!$B$42,('Instruction Forfaitaires'!$E261*(VLOOKUP('Instruction Forfaitaires'!$D261,Listes!$A$43:$E$49,2,FALSE))),IF('Instruction Forfaitaires'!$E261&gt;Listes!$D$42,('Instruction Forfaitaires'!$E261*(VLOOKUP('Instruction Forfaitaires'!$D261,Listes!$A$43:$E$49,5,FALSE))),('Instruction Forfaitaires'!$E261*(VLOOKUP('Instruction Forfaitaires'!$D261,Listes!$A$43:$E$49,3,FALSE))+(VLOOKUP('Instruction Forfaitaires'!$D261,Listes!$A$43:$E$49,4,FALSE)))))))</f>
        <v/>
      </c>
      <c r="K261" s="238" t="str">
        <f>IF($G261="","",IF($C261=Listes!$B$34,Listes!$I$31,IF($C261=Listes!$B$35,(VLOOKUP('Instruction Forfaitaires'!$F261,Listes!$E$31:$F$36,2,FALSE)),IF($C261=Listes!$B$33,IF('Instruction Forfaitaires'!$E261&lt;Listes!$A$64,'Instruction Forfaitaires'!$E261*Listes!$A$65,IF('Instruction Forfaitaires'!$E261&gt;Listes!$D$64,'Instruction Forfaitaires'!$E261*Listes!$D$65,(('Instruction Forfaitaires'!$E261*Listes!$B$65)+Listes!$C$65)))))))</f>
        <v/>
      </c>
      <c r="L261" s="268" t="str">
        <f>IF(Forfaitaires!I260="","",Forfaitaires!I260)</f>
        <v/>
      </c>
      <c r="M261" s="268" t="str">
        <f>IF(Forfaitaires!J260="","",Forfaitaires!J260)</f>
        <v/>
      </c>
      <c r="N261" s="177" t="str">
        <f>IF(Forfaitaires!N260="","",Forfaitaires!N260)</f>
        <v/>
      </c>
      <c r="O261" s="267" t="str">
        <f t="shared" si="15"/>
        <v/>
      </c>
      <c r="P261" s="259" t="str">
        <f t="shared" si="16"/>
        <v/>
      </c>
      <c r="Q261" s="280" t="str">
        <f t="shared" si="17"/>
        <v/>
      </c>
      <c r="R261" s="264" t="str">
        <f t="shared" si="18"/>
        <v/>
      </c>
      <c r="S261" s="262" t="str">
        <f t="shared" si="19"/>
        <v/>
      </c>
      <c r="T261" s="119"/>
    </row>
    <row r="262" spans="1:20" ht="20.100000000000001" customHeight="1" x14ac:dyDescent="0.25">
      <c r="A262" s="162">
        <v>256</v>
      </c>
      <c r="B262" s="158" t="str">
        <f>IF(Forfaitaires!B261="","",Forfaitaires!B261)</f>
        <v/>
      </c>
      <c r="C262" s="158" t="str">
        <f>IF(Forfaitaires!C261="","",Forfaitaires!C261)</f>
        <v/>
      </c>
      <c r="D262" s="158" t="str">
        <f>IF(Forfaitaires!D261="","",Forfaitaires!D261)</f>
        <v/>
      </c>
      <c r="E262" s="158" t="str">
        <f>IF(Forfaitaires!E261="","",Forfaitaires!E261)</f>
        <v/>
      </c>
      <c r="F262" s="158" t="str">
        <f>IF(Forfaitaires!F261="","",Forfaitaires!F261)</f>
        <v/>
      </c>
      <c r="G262" s="158" t="str">
        <f>IF(Forfaitaires!G261="","",Forfaitaires!G261)</f>
        <v/>
      </c>
      <c r="H262" s="158" t="str">
        <f>IF(Forfaitaires!H261="","",Forfaitaires!H261)</f>
        <v/>
      </c>
      <c r="I262" s="158" t="str">
        <f>IF($G262="","",IF($C262=Listes!$B$32,IF('Instruction Forfaitaires'!$E262&lt;Listes!$B$53,('Instruction Forfaitaires'!$E262*(VLOOKUP('Instruction Forfaitaires'!$D262,Listes!$A$54:$E$60,2,FALSE))),IF('Instruction Forfaitaires'!$E262&gt;Listes!$E$53,('Instruction Forfaitaires'!$E262*(VLOOKUP('Instruction Forfaitaires'!$D262,Listes!$A$54:$E$60,5,FALSE))),('Instruction Forfaitaires'!$E262*(VLOOKUP('Instruction Forfaitaires'!$D262,Listes!$A$54:$E$60,3,FALSE))+(VLOOKUP('Instruction Forfaitaires'!$D262,Listes!$A$54:$E$60,4,FALSE)))))))</f>
        <v/>
      </c>
      <c r="J262" s="158" t="str">
        <f>IF($G262="","",IF($C262=Listes!$B$31,IF('Instruction Forfaitaires'!$E262&lt;Listes!$B$42,('Instruction Forfaitaires'!$E262*(VLOOKUP('Instruction Forfaitaires'!$D262,Listes!$A$43:$E$49,2,FALSE))),IF('Instruction Forfaitaires'!$E262&gt;Listes!$D$42,('Instruction Forfaitaires'!$E262*(VLOOKUP('Instruction Forfaitaires'!$D262,Listes!$A$43:$E$49,5,FALSE))),('Instruction Forfaitaires'!$E262*(VLOOKUP('Instruction Forfaitaires'!$D262,Listes!$A$43:$E$49,3,FALSE))+(VLOOKUP('Instruction Forfaitaires'!$D262,Listes!$A$43:$E$49,4,FALSE)))))))</f>
        <v/>
      </c>
      <c r="K262" s="238" t="str">
        <f>IF($G262="","",IF($C262=Listes!$B$34,Listes!$I$31,IF($C262=Listes!$B$35,(VLOOKUP('Instruction Forfaitaires'!$F262,Listes!$E$31:$F$36,2,FALSE)),IF($C262=Listes!$B$33,IF('Instruction Forfaitaires'!$E262&lt;Listes!$A$64,'Instruction Forfaitaires'!$E262*Listes!$A$65,IF('Instruction Forfaitaires'!$E262&gt;Listes!$D$64,'Instruction Forfaitaires'!$E262*Listes!$D$65,(('Instruction Forfaitaires'!$E262*Listes!$B$65)+Listes!$C$65)))))))</f>
        <v/>
      </c>
      <c r="L262" s="268" t="str">
        <f>IF(Forfaitaires!I261="","",Forfaitaires!I261)</f>
        <v/>
      </c>
      <c r="M262" s="268" t="str">
        <f>IF(Forfaitaires!J261="","",Forfaitaires!J261)</f>
        <v/>
      </c>
      <c r="N262" s="177" t="str">
        <f>IF(Forfaitaires!N261="","",Forfaitaires!N261)</f>
        <v/>
      </c>
      <c r="O262" s="267" t="str">
        <f t="shared" si="15"/>
        <v/>
      </c>
      <c r="P262" s="259" t="str">
        <f t="shared" si="16"/>
        <v/>
      </c>
      <c r="Q262" s="280" t="str">
        <f t="shared" si="17"/>
        <v/>
      </c>
      <c r="R262" s="264" t="str">
        <f t="shared" si="18"/>
        <v/>
      </c>
      <c r="S262" s="262" t="str">
        <f t="shared" si="19"/>
        <v/>
      </c>
      <c r="T262" s="119"/>
    </row>
    <row r="263" spans="1:20" ht="20.100000000000001" customHeight="1" x14ac:dyDescent="0.25">
      <c r="A263" s="162">
        <v>257</v>
      </c>
      <c r="B263" s="158" t="str">
        <f>IF(Forfaitaires!B262="","",Forfaitaires!B262)</f>
        <v/>
      </c>
      <c r="C263" s="158" t="str">
        <f>IF(Forfaitaires!C262="","",Forfaitaires!C262)</f>
        <v/>
      </c>
      <c r="D263" s="158" t="str">
        <f>IF(Forfaitaires!D262="","",Forfaitaires!D262)</f>
        <v/>
      </c>
      <c r="E263" s="158" t="str">
        <f>IF(Forfaitaires!E262="","",Forfaitaires!E262)</f>
        <v/>
      </c>
      <c r="F263" s="158" t="str">
        <f>IF(Forfaitaires!F262="","",Forfaitaires!F262)</f>
        <v/>
      </c>
      <c r="G263" s="158" t="str">
        <f>IF(Forfaitaires!G262="","",Forfaitaires!G262)</f>
        <v/>
      </c>
      <c r="H263" s="158" t="str">
        <f>IF(Forfaitaires!H262="","",Forfaitaires!H262)</f>
        <v/>
      </c>
      <c r="I263" s="158" t="str">
        <f>IF($G263="","",IF($C263=Listes!$B$32,IF('Instruction Forfaitaires'!$E263&lt;Listes!$B$53,('Instruction Forfaitaires'!$E263*(VLOOKUP('Instruction Forfaitaires'!$D263,Listes!$A$54:$E$60,2,FALSE))),IF('Instruction Forfaitaires'!$E263&gt;Listes!$E$53,('Instruction Forfaitaires'!$E263*(VLOOKUP('Instruction Forfaitaires'!$D263,Listes!$A$54:$E$60,5,FALSE))),('Instruction Forfaitaires'!$E263*(VLOOKUP('Instruction Forfaitaires'!$D263,Listes!$A$54:$E$60,3,FALSE))+(VLOOKUP('Instruction Forfaitaires'!$D263,Listes!$A$54:$E$60,4,FALSE)))))))</f>
        <v/>
      </c>
      <c r="J263" s="158" t="str">
        <f>IF($G263="","",IF($C263=Listes!$B$31,IF('Instruction Forfaitaires'!$E263&lt;Listes!$B$42,('Instruction Forfaitaires'!$E263*(VLOOKUP('Instruction Forfaitaires'!$D263,Listes!$A$43:$E$49,2,FALSE))),IF('Instruction Forfaitaires'!$E263&gt;Listes!$D$42,('Instruction Forfaitaires'!$E263*(VLOOKUP('Instruction Forfaitaires'!$D263,Listes!$A$43:$E$49,5,FALSE))),('Instruction Forfaitaires'!$E263*(VLOOKUP('Instruction Forfaitaires'!$D263,Listes!$A$43:$E$49,3,FALSE))+(VLOOKUP('Instruction Forfaitaires'!$D263,Listes!$A$43:$E$49,4,FALSE)))))))</f>
        <v/>
      </c>
      <c r="K263" s="238" t="str">
        <f>IF($G263="","",IF($C263=Listes!$B$34,Listes!$I$31,IF($C263=Listes!$B$35,(VLOOKUP('Instruction Forfaitaires'!$F263,Listes!$E$31:$F$36,2,FALSE)),IF($C263=Listes!$B$33,IF('Instruction Forfaitaires'!$E263&lt;Listes!$A$64,'Instruction Forfaitaires'!$E263*Listes!$A$65,IF('Instruction Forfaitaires'!$E263&gt;Listes!$D$64,'Instruction Forfaitaires'!$E263*Listes!$D$65,(('Instruction Forfaitaires'!$E263*Listes!$B$65)+Listes!$C$65)))))))</f>
        <v/>
      </c>
      <c r="L263" s="268" t="str">
        <f>IF(Forfaitaires!I262="","",Forfaitaires!I262)</f>
        <v/>
      </c>
      <c r="M263" s="268" t="str">
        <f>IF(Forfaitaires!J262="","",Forfaitaires!J262)</f>
        <v/>
      </c>
      <c r="N263" s="177" t="str">
        <f>IF(Forfaitaires!N262="","",Forfaitaires!N262)</f>
        <v/>
      </c>
      <c r="O263" s="267" t="str">
        <f t="shared" si="15"/>
        <v/>
      </c>
      <c r="P263" s="259" t="str">
        <f t="shared" si="16"/>
        <v/>
      </c>
      <c r="Q263" s="280" t="str">
        <f t="shared" si="17"/>
        <v/>
      </c>
      <c r="R263" s="264" t="str">
        <f t="shared" si="18"/>
        <v/>
      </c>
      <c r="S263" s="262" t="str">
        <f t="shared" si="19"/>
        <v/>
      </c>
      <c r="T263" s="119"/>
    </row>
    <row r="264" spans="1:20" ht="20.100000000000001" customHeight="1" x14ac:dyDescent="0.25">
      <c r="A264" s="162">
        <v>258</v>
      </c>
      <c r="B264" s="158" t="str">
        <f>IF(Forfaitaires!B263="","",Forfaitaires!B263)</f>
        <v/>
      </c>
      <c r="C264" s="158" t="str">
        <f>IF(Forfaitaires!C263="","",Forfaitaires!C263)</f>
        <v/>
      </c>
      <c r="D264" s="158" t="str">
        <f>IF(Forfaitaires!D263="","",Forfaitaires!D263)</f>
        <v/>
      </c>
      <c r="E264" s="158" t="str">
        <f>IF(Forfaitaires!E263="","",Forfaitaires!E263)</f>
        <v/>
      </c>
      <c r="F264" s="158" t="str">
        <f>IF(Forfaitaires!F263="","",Forfaitaires!F263)</f>
        <v/>
      </c>
      <c r="G264" s="158" t="str">
        <f>IF(Forfaitaires!G263="","",Forfaitaires!G263)</f>
        <v/>
      </c>
      <c r="H264" s="158" t="str">
        <f>IF(Forfaitaires!H263="","",Forfaitaires!H263)</f>
        <v/>
      </c>
      <c r="I264" s="158" t="str">
        <f>IF($G264="","",IF($C264=Listes!$B$32,IF('Instruction Forfaitaires'!$E264&lt;Listes!$B$53,('Instruction Forfaitaires'!$E264*(VLOOKUP('Instruction Forfaitaires'!$D264,Listes!$A$54:$E$60,2,FALSE))),IF('Instruction Forfaitaires'!$E264&gt;Listes!$E$53,('Instruction Forfaitaires'!$E264*(VLOOKUP('Instruction Forfaitaires'!$D264,Listes!$A$54:$E$60,5,FALSE))),('Instruction Forfaitaires'!$E264*(VLOOKUP('Instruction Forfaitaires'!$D264,Listes!$A$54:$E$60,3,FALSE))+(VLOOKUP('Instruction Forfaitaires'!$D264,Listes!$A$54:$E$60,4,FALSE)))))))</f>
        <v/>
      </c>
      <c r="J264" s="158" t="str">
        <f>IF($G264="","",IF($C264=Listes!$B$31,IF('Instruction Forfaitaires'!$E264&lt;Listes!$B$42,('Instruction Forfaitaires'!$E264*(VLOOKUP('Instruction Forfaitaires'!$D264,Listes!$A$43:$E$49,2,FALSE))),IF('Instruction Forfaitaires'!$E264&gt;Listes!$D$42,('Instruction Forfaitaires'!$E264*(VLOOKUP('Instruction Forfaitaires'!$D264,Listes!$A$43:$E$49,5,FALSE))),('Instruction Forfaitaires'!$E264*(VLOOKUP('Instruction Forfaitaires'!$D264,Listes!$A$43:$E$49,3,FALSE))+(VLOOKUP('Instruction Forfaitaires'!$D264,Listes!$A$43:$E$49,4,FALSE)))))))</f>
        <v/>
      </c>
      <c r="K264" s="238" t="str">
        <f>IF($G264="","",IF($C264=Listes!$B$34,Listes!$I$31,IF($C264=Listes!$B$35,(VLOOKUP('Instruction Forfaitaires'!$F264,Listes!$E$31:$F$36,2,FALSE)),IF($C264=Listes!$B$33,IF('Instruction Forfaitaires'!$E264&lt;Listes!$A$64,'Instruction Forfaitaires'!$E264*Listes!$A$65,IF('Instruction Forfaitaires'!$E264&gt;Listes!$D$64,'Instruction Forfaitaires'!$E264*Listes!$D$65,(('Instruction Forfaitaires'!$E264*Listes!$B$65)+Listes!$C$65)))))))</f>
        <v/>
      </c>
      <c r="L264" s="268" t="str">
        <f>IF(Forfaitaires!I263="","",Forfaitaires!I263)</f>
        <v/>
      </c>
      <c r="M264" s="268" t="str">
        <f>IF(Forfaitaires!J263="","",Forfaitaires!J263)</f>
        <v/>
      </c>
      <c r="N264" s="177" t="str">
        <f>IF(Forfaitaires!N263="","",Forfaitaires!N263)</f>
        <v/>
      </c>
      <c r="O264" s="267" t="str">
        <f t="shared" ref="O264:O327" si="20">IF($H264="","",($K264+$J264+$I264)*$H264)</f>
        <v/>
      </c>
      <c r="P264" s="259" t="str">
        <f t="shared" ref="P264:P327" si="21">IF($N264="","",IF($O264&gt;$N264,"Le montant éligible ne peut etre supérieur au montant présenté",""))</f>
        <v/>
      </c>
      <c r="Q264" s="280" t="str">
        <f t="shared" ref="Q264:Q327" si="22">IF(O264="","",O264)</f>
        <v/>
      </c>
      <c r="R264" s="264" t="str">
        <f t="shared" ref="R264:R327" si="23">IF($O264="","",$O264)</f>
        <v/>
      </c>
      <c r="S264" s="262" t="str">
        <f t="shared" ref="S264:S327" si="24">IF($R264 &gt; $O264, "Le montant éligible retenu ne peut pas être supérieur au montant éligible","")</f>
        <v/>
      </c>
      <c r="T264" s="119"/>
    </row>
    <row r="265" spans="1:20" ht="20.100000000000001" customHeight="1" x14ac:dyDescent="0.25">
      <c r="A265" s="162">
        <v>259</v>
      </c>
      <c r="B265" s="158" t="str">
        <f>IF(Forfaitaires!B264="","",Forfaitaires!B264)</f>
        <v/>
      </c>
      <c r="C265" s="158" t="str">
        <f>IF(Forfaitaires!C264="","",Forfaitaires!C264)</f>
        <v/>
      </c>
      <c r="D265" s="158" t="str">
        <f>IF(Forfaitaires!D264="","",Forfaitaires!D264)</f>
        <v/>
      </c>
      <c r="E265" s="158" t="str">
        <f>IF(Forfaitaires!E264="","",Forfaitaires!E264)</f>
        <v/>
      </c>
      <c r="F265" s="158" t="str">
        <f>IF(Forfaitaires!F264="","",Forfaitaires!F264)</f>
        <v/>
      </c>
      <c r="G265" s="158" t="str">
        <f>IF(Forfaitaires!G264="","",Forfaitaires!G264)</f>
        <v/>
      </c>
      <c r="H265" s="158" t="str">
        <f>IF(Forfaitaires!H264="","",Forfaitaires!H264)</f>
        <v/>
      </c>
      <c r="I265" s="158" t="str">
        <f>IF($G265="","",IF($C265=Listes!$B$32,IF('Instruction Forfaitaires'!$E265&lt;Listes!$B$53,('Instruction Forfaitaires'!$E265*(VLOOKUP('Instruction Forfaitaires'!$D265,Listes!$A$54:$E$60,2,FALSE))),IF('Instruction Forfaitaires'!$E265&gt;Listes!$E$53,('Instruction Forfaitaires'!$E265*(VLOOKUP('Instruction Forfaitaires'!$D265,Listes!$A$54:$E$60,5,FALSE))),('Instruction Forfaitaires'!$E265*(VLOOKUP('Instruction Forfaitaires'!$D265,Listes!$A$54:$E$60,3,FALSE))+(VLOOKUP('Instruction Forfaitaires'!$D265,Listes!$A$54:$E$60,4,FALSE)))))))</f>
        <v/>
      </c>
      <c r="J265" s="158" t="str">
        <f>IF($G265="","",IF($C265=Listes!$B$31,IF('Instruction Forfaitaires'!$E265&lt;Listes!$B$42,('Instruction Forfaitaires'!$E265*(VLOOKUP('Instruction Forfaitaires'!$D265,Listes!$A$43:$E$49,2,FALSE))),IF('Instruction Forfaitaires'!$E265&gt;Listes!$D$42,('Instruction Forfaitaires'!$E265*(VLOOKUP('Instruction Forfaitaires'!$D265,Listes!$A$43:$E$49,5,FALSE))),('Instruction Forfaitaires'!$E265*(VLOOKUP('Instruction Forfaitaires'!$D265,Listes!$A$43:$E$49,3,FALSE))+(VLOOKUP('Instruction Forfaitaires'!$D265,Listes!$A$43:$E$49,4,FALSE)))))))</f>
        <v/>
      </c>
      <c r="K265" s="238" t="str">
        <f>IF($G265="","",IF($C265=Listes!$B$34,Listes!$I$31,IF($C265=Listes!$B$35,(VLOOKUP('Instruction Forfaitaires'!$F265,Listes!$E$31:$F$36,2,FALSE)),IF($C265=Listes!$B$33,IF('Instruction Forfaitaires'!$E265&lt;Listes!$A$64,'Instruction Forfaitaires'!$E265*Listes!$A$65,IF('Instruction Forfaitaires'!$E265&gt;Listes!$D$64,'Instruction Forfaitaires'!$E265*Listes!$D$65,(('Instruction Forfaitaires'!$E265*Listes!$B$65)+Listes!$C$65)))))))</f>
        <v/>
      </c>
      <c r="L265" s="268" t="str">
        <f>IF(Forfaitaires!I264="","",Forfaitaires!I264)</f>
        <v/>
      </c>
      <c r="M265" s="268" t="str">
        <f>IF(Forfaitaires!J264="","",Forfaitaires!J264)</f>
        <v/>
      </c>
      <c r="N265" s="177" t="str">
        <f>IF(Forfaitaires!N264="","",Forfaitaires!N264)</f>
        <v/>
      </c>
      <c r="O265" s="267" t="str">
        <f t="shared" si="20"/>
        <v/>
      </c>
      <c r="P265" s="259" t="str">
        <f t="shared" si="21"/>
        <v/>
      </c>
      <c r="Q265" s="280" t="str">
        <f t="shared" si="22"/>
        <v/>
      </c>
      <c r="R265" s="264" t="str">
        <f t="shared" si="23"/>
        <v/>
      </c>
      <c r="S265" s="262" t="str">
        <f t="shared" si="24"/>
        <v/>
      </c>
      <c r="T265" s="119"/>
    </row>
    <row r="266" spans="1:20" ht="20.100000000000001" customHeight="1" x14ac:dyDescent="0.25">
      <c r="A266" s="162">
        <v>260</v>
      </c>
      <c r="B266" s="158" t="str">
        <f>IF(Forfaitaires!B265="","",Forfaitaires!B265)</f>
        <v/>
      </c>
      <c r="C266" s="158" t="str">
        <f>IF(Forfaitaires!C265="","",Forfaitaires!C265)</f>
        <v/>
      </c>
      <c r="D266" s="158" t="str">
        <f>IF(Forfaitaires!D265="","",Forfaitaires!D265)</f>
        <v/>
      </c>
      <c r="E266" s="158" t="str">
        <f>IF(Forfaitaires!E265="","",Forfaitaires!E265)</f>
        <v/>
      </c>
      <c r="F266" s="158" t="str">
        <f>IF(Forfaitaires!F265="","",Forfaitaires!F265)</f>
        <v/>
      </c>
      <c r="G266" s="158" t="str">
        <f>IF(Forfaitaires!G265="","",Forfaitaires!G265)</f>
        <v/>
      </c>
      <c r="H266" s="158" t="str">
        <f>IF(Forfaitaires!H265="","",Forfaitaires!H265)</f>
        <v/>
      </c>
      <c r="I266" s="158" t="str">
        <f>IF($G266="","",IF($C266=Listes!$B$32,IF('Instruction Forfaitaires'!$E266&lt;Listes!$B$53,('Instruction Forfaitaires'!$E266*(VLOOKUP('Instruction Forfaitaires'!$D266,Listes!$A$54:$E$60,2,FALSE))),IF('Instruction Forfaitaires'!$E266&gt;Listes!$E$53,('Instruction Forfaitaires'!$E266*(VLOOKUP('Instruction Forfaitaires'!$D266,Listes!$A$54:$E$60,5,FALSE))),('Instruction Forfaitaires'!$E266*(VLOOKUP('Instruction Forfaitaires'!$D266,Listes!$A$54:$E$60,3,FALSE))+(VLOOKUP('Instruction Forfaitaires'!$D266,Listes!$A$54:$E$60,4,FALSE)))))))</f>
        <v/>
      </c>
      <c r="J266" s="158" t="str">
        <f>IF($G266="","",IF($C266=Listes!$B$31,IF('Instruction Forfaitaires'!$E266&lt;Listes!$B$42,('Instruction Forfaitaires'!$E266*(VLOOKUP('Instruction Forfaitaires'!$D266,Listes!$A$43:$E$49,2,FALSE))),IF('Instruction Forfaitaires'!$E266&gt;Listes!$D$42,('Instruction Forfaitaires'!$E266*(VLOOKUP('Instruction Forfaitaires'!$D266,Listes!$A$43:$E$49,5,FALSE))),('Instruction Forfaitaires'!$E266*(VLOOKUP('Instruction Forfaitaires'!$D266,Listes!$A$43:$E$49,3,FALSE))+(VLOOKUP('Instruction Forfaitaires'!$D266,Listes!$A$43:$E$49,4,FALSE)))))))</f>
        <v/>
      </c>
      <c r="K266" s="238" t="str">
        <f>IF($G266="","",IF($C266=Listes!$B$34,Listes!$I$31,IF($C266=Listes!$B$35,(VLOOKUP('Instruction Forfaitaires'!$F266,Listes!$E$31:$F$36,2,FALSE)),IF($C266=Listes!$B$33,IF('Instruction Forfaitaires'!$E266&lt;Listes!$A$64,'Instruction Forfaitaires'!$E266*Listes!$A$65,IF('Instruction Forfaitaires'!$E266&gt;Listes!$D$64,'Instruction Forfaitaires'!$E266*Listes!$D$65,(('Instruction Forfaitaires'!$E266*Listes!$B$65)+Listes!$C$65)))))))</f>
        <v/>
      </c>
      <c r="L266" s="268" t="str">
        <f>IF(Forfaitaires!I265="","",Forfaitaires!I265)</f>
        <v/>
      </c>
      <c r="M266" s="268" t="str">
        <f>IF(Forfaitaires!J265="","",Forfaitaires!J265)</f>
        <v/>
      </c>
      <c r="N266" s="177" t="str">
        <f>IF(Forfaitaires!N265="","",Forfaitaires!N265)</f>
        <v/>
      </c>
      <c r="O266" s="267" t="str">
        <f t="shared" si="20"/>
        <v/>
      </c>
      <c r="P266" s="259" t="str">
        <f t="shared" si="21"/>
        <v/>
      </c>
      <c r="Q266" s="280" t="str">
        <f t="shared" si="22"/>
        <v/>
      </c>
      <c r="R266" s="264" t="str">
        <f t="shared" si="23"/>
        <v/>
      </c>
      <c r="S266" s="262" t="str">
        <f t="shared" si="24"/>
        <v/>
      </c>
      <c r="T266" s="119"/>
    </row>
    <row r="267" spans="1:20" ht="20.100000000000001" customHeight="1" x14ac:dyDescent="0.25">
      <c r="A267" s="162">
        <v>261</v>
      </c>
      <c r="B267" s="158" t="str">
        <f>IF(Forfaitaires!B266="","",Forfaitaires!B266)</f>
        <v/>
      </c>
      <c r="C267" s="158" t="str">
        <f>IF(Forfaitaires!C266="","",Forfaitaires!C266)</f>
        <v/>
      </c>
      <c r="D267" s="158" t="str">
        <f>IF(Forfaitaires!D266="","",Forfaitaires!D266)</f>
        <v/>
      </c>
      <c r="E267" s="158" t="str">
        <f>IF(Forfaitaires!E266="","",Forfaitaires!E266)</f>
        <v/>
      </c>
      <c r="F267" s="158" t="str">
        <f>IF(Forfaitaires!F266="","",Forfaitaires!F266)</f>
        <v/>
      </c>
      <c r="G267" s="158" t="str">
        <f>IF(Forfaitaires!G266="","",Forfaitaires!G266)</f>
        <v/>
      </c>
      <c r="H267" s="158" t="str">
        <f>IF(Forfaitaires!H266="","",Forfaitaires!H266)</f>
        <v/>
      </c>
      <c r="I267" s="158" t="str">
        <f>IF($G267="","",IF($C267=Listes!$B$32,IF('Instruction Forfaitaires'!$E267&lt;Listes!$B$53,('Instruction Forfaitaires'!$E267*(VLOOKUP('Instruction Forfaitaires'!$D267,Listes!$A$54:$E$60,2,FALSE))),IF('Instruction Forfaitaires'!$E267&gt;Listes!$E$53,('Instruction Forfaitaires'!$E267*(VLOOKUP('Instruction Forfaitaires'!$D267,Listes!$A$54:$E$60,5,FALSE))),('Instruction Forfaitaires'!$E267*(VLOOKUP('Instruction Forfaitaires'!$D267,Listes!$A$54:$E$60,3,FALSE))+(VLOOKUP('Instruction Forfaitaires'!$D267,Listes!$A$54:$E$60,4,FALSE)))))))</f>
        <v/>
      </c>
      <c r="J267" s="158" t="str">
        <f>IF($G267="","",IF($C267=Listes!$B$31,IF('Instruction Forfaitaires'!$E267&lt;Listes!$B$42,('Instruction Forfaitaires'!$E267*(VLOOKUP('Instruction Forfaitaires'!$D267,Listes!$A$43:$E$49,2,FALSE))),IF('Instruction Forfaitaires'!$E267&gt;Listes!$D$42,('Instruction Forfaitaires'!$E267*(VLOOKUP('Instruction Forfaitaires'!$D267,Listes!$A$43:$E$49,5,FALSE))),('Instruction Forfaitaires'!$E267*(VLOOKUP('Instruction Forfaitaires'!$D267,Listes!$A$43:$E$49,3,FALSE))+(VLOOKUP('Instruction Forfaitaires'!$D267,Listes!$A$43:$E$49,4,FALSE)))))))</f>
        <v/>
      </c>
      <c r="K267" s="238" t="str">
        <f>IF($G267="","",IF($C267=Listes!$B$34,Listes!$I$31,IF($C267=Listes!$B$35,(VLOOKUP('Instruction Forfaitaires'!$F267,Listes!$E$31:$F$36,2,FALSE)),IF($C267=Listes!$B$33,IF('Instruction Forfaitaires'!$E267&lt;Listes!$A$64,'Instruction Forfaitaires'!$E267*Listes!$A$65,IF('Instruction Forfaitaires'!$E267&gt;Listes!$D$64,'Instruction Forfaitaires'!$E267*Listes!$D$65,(('Instruction Forfaitaires'!$E267*Listes!$B$65)+Listes!$C$65)))))))</f>
        <v/>
      </c>
      <c r="L267" s="268" t="str">
        <f>IF(Forfaitaires!I266="","",Forfaitaires!I266)</f>
        <v/>
      </c>
      <c r="M267" s="268" t="str">
        <f>IF(Forfaitaires!J266="","",Forfaitaires!J266)</f>
        <v/>
      </c>
      <c r="N267" s="177" t="str">
        <f>IF(Forfaitaires!N266="","",Forfaitaires!N266)</f>
        <v/>
      </c>
      <c r="O267" s="267" t="str">
        <f t="shared" si="20"/>
        <v/>
      </c>
      <c r="P267" s="259" t="str">
        <f t="shared" si="21"/>
        <v/>
      </c>
      <c r="Q267" s="280" t="str">
        <f t="shared" si="22"/>
        <v/>
      </c>
      <c r="R267" s="264" t="str">
        <f t="shared" si="23"/>
        <v/>
      </c>
      <c r="S267" s="262" t="str">
        <f t="shared" si="24"/>
        <v/>
      </c>
      <c r="T267" s="119"/>
    </row>
    <row r="268" spans="1:20" ht="20.100000000000001" customHeight="1" x14ac:dyDescent="0.25">
      <c r="A268" s="162">
        <v>262</v>
      </c>
      <c r="B268" s="158" t="str">
        <f>IF(Forfaitaires!B267="","",Forfaitaires!B267)</f>
        <v/>
      </c>
      <c r="C268" s="158" t="str">
        <f>IF(Forfaitaires!C267="","",Forfaitaires!C267)</f>
        <v/>
      </c>
      <c r="D268" s="158" t="str">
        <f>IF(Forfaitaires!D267="","",Forfaitaires!D267)</f>
        <v/>
      </c>
      <c r="E268" s="158" t="str">
        <f>IF(Forfaitaires!E267="","",Forfaitaires!E267)</f>
        <v/>
      </c>
      <c r="F268" s="158" t="str">
        <f>IF(Forfaitaires!F267="","",Forfaitaires!F267)</f>
        <v/>
      </c>
      <c r="G268" s="158" t="str">
        <f>IF(Forfaitaires!G267="","",Forfaitaires!G267)</f>
        <v/>
      </c>
      <c r="H268" s="158" t="str">
        <f>IF(Forfaitaires!H267="","",Forfaitaires!H267)</f>
        <v/>
      </c>
      <c r="I268" s="158" t="str">
        <f>IF($G268="","",IF($C268=Listes!$B$32,IF('Instruction Forfaitaires'!$E268&lt;Listes!$B$53,('Instruction Forfaitaires'!$E268*(VLOOKUP('Instruction Forfaitaires'!$D268,Listes!$A$54:$E$60,2,FALSE))),IF('Instruction Forfaitaires'!$E268&gt;Listes!$E$53,('Instruction Forfaitaires'!$E268*(VLOOKUP('Instruction Forfaitaires'!$D268,Listes!$A$54:$E$60,5,FALSE))),('Instruction Forfaitaires'!$E268*(VLOOKUP('Instruction Forfaitaires'!$D268,Listes!$A$54:$E$60,3,FALSE))+(VLOOKUP('Instruction Forfaitaires'!$D268,Listes!$A$54:$E$60,4,FALSE)))))))</f>
        <v/>
      </c>
      <c r="J268" s="158" t="str">
        <f>IF($G268="","",IF($C268=Listes!$B$31,IF('Instruction Forfaitaires'!$E268&lt;Listes!$B$42,('Instruction Forfaitaires'!$E268*(VLOOKUP('Instruction Forfaitaires'!$D268,Listes!$A$43:$E$49,2,FALSE))),IF('Instruction Forfaitaires'!$E268&gt;Listes!$D$42,('Instruction Forfaitaires'!$E268*(VLOOKUP('Instruction Forfaitaires'!$D268,Listes!$A$43:$E$49,5,FALSE))),('Instruction Forfaitaires'!$E268*(VLOOKUP('Instruction Forfaitaires'!$D268,Listes!$A$43:$E$49,3,FALSE))+(VLOOKUP('Instruction Forfaitaires'!$D268,Listes!$A$43:$E$49,4,FALSE)))))))</f>
        <v/>
      </c>
      <c r="K268" s="238" t="str">
        <f>IF($G268="","",IF($C268=Listes!$B$34,Listes!$I$31,IF($C268=Listes!$B$35,(VLOOKUP('Instruction Forfaitaires'!$F268,Listes!$E$31:$F$36,2,FALSE)),IF($C268=Listes!$B$33,IF('Instruction Forfaitaires'!$E268&lt;Listes!$A$64,'Instruction Forfaitaires'!$E268*Listes!$A$65,IF('Instruction Forfaitaires'!$E268&gt;Listes!$D$64,'Instruction Forfaitaires'!$E268*Listes!$D$65,(('Instruction Forfaitaires'!$E268*Listes!$B$65)+Listes!$C$65)))))))</f>
        <v/>
      </c>
      <c r="L268" s="268" t="str">
        <f>IF(Forfaitaires!I267="","",Forfaitaires!I267)</f>
        <v/>
      </c>
      <c r="M268" s="268" t="str">
        <f>IF(Forfaitaires!J267="","",Forfaitaires!J267)</f>
        <v/>
      </c>
      <c r="N268" s="177" t="str">
        <f>IF(Forfaitaires!N267="","",Forfaitaires!N267)</f>
        <v/>
      </c>
      <c r="O268" s="267" t="str">
        <f t="shared" si="20"/>
        <v/>
      </c>
      <c r="P268" s="259" t="str">
        <f t="shared" si="21"/>
        <v/>
      </c>
      <c r="Q268" s="280" t="str">
        <f t="shared" si="22"/>
        <v/>
      </c>
      <c r="R268" s="264" t="str">
        <f t="shared" si="23"/>
        <v/>
      </c>
      <c r="S268" s="262" t="str">
        <f t="shared" si="24"/>
        <v/>
      </c>
      <c r="T268" s="119"/>
    </row>
    <row r="269" spans="1:20" ht="20.100000000000001" customHeight="1" x14ac:dyDescent="0.25">
      <c r="A269" s="162">
        <v>263</v>
      </c>
      <c r="B269" s="158" t="str">
        <f>IF(Forfaitaires!B268="","",Forfaitaires!B268)</f>
        <v/>
      </c>
      <c r="C269" s="158" t="str">
        <f>IF(Forfaitaires!C268="","",Forfaitaires!C268)</f>
        <v/>
      </c>
      <c r="D269" s="158" t="str">
        <f>IF(Forfaitaires!D268="","",Forfaitaires!D268)</f>
        <v/>
      </c>
      <c r="E269" s="158" t="str">
        <f>IF(Forfaitaires!E268="","",Forfaitaires!E268)</f>
        <v/>
      </c>
      <c r="F269" s="158" t="str">
        <f>IF(Forfaitaires!F268="","",Forfaitaires!F268)</f>
        <v/>
      </c>
      <c r="G269" s="158" t="str">
        <f>IF(Forfaitaires!G268="","",Forfaitaires!G268)</f>
        <v/>
      </c>
      <c r="H269" s="158" t="str">
        <f>IF(Forfaitaires!H268="","",Forfaitaires!H268)</f>
        <v/>
      </c>
      <c r="I269" s="158" t="str">
        <f>IF($G269="","",IF($C269=Listes!$B$32,IF('Instruction Forfaitaires'!$E269&lt;Listes!$B$53,('Instruction Forfaitaires'!$E269*(VLOOKUP('Instruction Forfaitaires'!$D269,Listes!$A$54:$E$60,2,FALSE))),IF('Instruction Forfaitaires'!$E269&gt;Listes!$E$53,('Instruction Forfaitaires'!$E269*(VLOOKUP('Instruction Forfaitaires'!$D269,Listes!$A$54:$E$60,5,FALSE))),('Instruction Forfaitaires'!$E269*(VLOOKUP('Instruction Forfaitaires'!$D269,Listes!$A$54:$E$60,3,FALSE))+(VLOOKUP('Instruction Forfaitaires'!$D269,Listes!$A$54:$E$60,4,FALSE)))))))</f>
        <v/>
      </c>
      <c r="J269" s="158" t="str">
        <f>IF($G269="","",IF($C269=Listes!$B$31,IF('Instruction Forfaitaires'!$E269&lt;Listes!$B$42,('Instruction Forfaitaires'!$E269*(VLOOKUP('Instruction Forfaitaires'!$D269,Listes!$A$43:$E$49,2,FALSE))),IF('Instruction Forfaitaires'!$E269&gt;Listes!$D$42,('Instruction Forfaitaires'!$E269*(VLOOKUP('Instruction Forfaitaires'!$D269,Listes!$A$43:$E$49,5,FALSE))),('Instruction Forfaitaires'!$E269*(VLOOKUP('Instruction Forfaitaires'!$D269,Listes!$A$43:$E$49,3,FALSE))+(VLOOKUP('Instruction Forfaitaires'!$D269,Listes!$A$43:$E$49,4,FALSE)))))))</f>
        <v/>
      </c>
      <c r="K269" s="238" t="str">
        <f>IF($G269="","",IF($C269=Listes!$B$34,Listes!$I$31,IF($C269=Listes!$B$35,(VLOOKUP('Instruction Forfaitaires'!$F269,Listes!$E$31:$F$36,2,FALSE)),IF($C269=Listes!$B$33,IF('Instruction Forfaitaires'!$E269&lt;Listes!$A$64,'Instruction Forfaitaires'!$E269*Listes!$A$65,IF('Instruction Forfaitaires'!$E269&gt;Listes!$D$64,'Instruction Forfaitaires'!$E269*Listes!$D$65,(('Instruction Forfaitaires'!$E269*Listes!$B$65)+Listes!$C$65)))))))</f>
        <v/>
      </c>
      <c r="L269" s="268" t="str">
        <f>IF(Forfaitaires!I268="","",Forfaitaires!I268)</f>
        <v/>
      </c>
      <c r="M269" s="268" t="str">
        <f>IF(Forfaitaires!J268="","",Forfaitaires!J268)</f>
        <v/>
      </c>
      <c r="N269" s="177" t="str">
        <f>IF(Forfaitaires!N268="","",Forfaitaires!N268)</f>
        <v/>
      </c>
      <c r="O269" s="267" t="str">
        <f t="shared" si="20"/>
        <v/>
      </c>
      <c r="P269" s="259" t="str">
        <f t="shared" si="21"/>
        <v/>
      </c>
      <c r="Q269" s="280" t="str">
        <f t="shared" si="22"/>
        <v/>
      </c>
      <c r="R269" s="264" t="str">
        <f t="shared" si="23"/>
        <v/>
      </c>
      <c r="S269" s="262" t="str">
        <f t="shared" si="24"/>
        <v/>
      </c>
      <c r="T269" s="119"/>
    </row>
    <row r="270" spans="1:20" ht="20.100000000000001" customHeight="1" x14ac:dyDescent="0.25">
      <c r="A270" s="162">
        <v>264</v>
      </c>
      <c r="B270" s="158" t="str">
        <f>IF(Forfaitaires!B269="","",Forfaitaires!B269)</f>
        <v/>
      </c>
      <c r="C270" s="158" t="str">
        <f>IF(Forfaitaires!C269="","",Forfaitaires!C269)</f>
        <v/>
      </c>
      <c r="D270" s="158" t="str">
        <f>IF(Forfaitaires!D269="","",Forfaitaires!D269)</f>
        <v/>
      </c>
      <c r="E270" s="158" t="str">
        <f>IF(Forfaitaires!E269="","",Forfaitaires!E269)</f>
        <v/>
      </c>
      <c r="F270" s="158" t="str">
        <f>IF(Forfaitaires!F269="","",Forfaitaires!F269)</f>
        <v/>
      </c>
      <c r="G270" s="158" t="str">
        <f>IF(Forfaitaires!G269="","",Forfaitaires!G269)</f>
        <v/>
      </c>
      <c r="H270" s="158" t="str">
        <f>IF(Forfaitaires!H269="","",Forfaitaires!H269)</f>
        <v/>
      </c>
      <c r="I270" s="158" t="str">
        <f>IF($G270="","",IF($C270=Listes!$B$32,IF('Instruction Forfaitaires'!$E270&lt;Listes!$B$53,('Instruction Forfaitaires'!$E270*(VLOOKUP('Instruction Forfaitaires'!$D270,Listes!$A$54:$E$60,2,FALSE))),IF('Instruction Forfaitaires'!$E270&gt;Listes!$E$53,('Instruction Forfaitaires'!$E270*(VLOOKUP('Instruction Forfaitaires'!$D270,Listes!$A$54:$E$60,5,FALSE))),('Instruction Forfaitaires'!$E270*(VLOOKUP('Instruction Forfaitaires'!$D270,Listes!$A$54:$E$60,3,FALSE))+(VLOOKUP('Instruction Forfaitaires'!$D270,Listes!$A$54:$E$60,4,FALSE)))))))</f>
        <v/>
      </c>
      <c r="J270" s="158" t="str">
        <f>IF($G270="","",IF($C270=Listes!$B$31,IF('Instruction Forfaitaires'!$E270&lt;Listes!$B$42,('Instruction Forfaitaires'!$E270*(VLOOKUP('Instruction Forfaitaires'!$D270,Listes!$A$43:$E$49,2,FALSE))),IF('Instruction Forfaitaires'!$E270&gt;Listes!$D$42,('Instruction Forfaitaires'!$E270*(VLOOKUP('Instruction Forfaitaires'!$D270,Listes!$A$43:$E$49,5,FALSE))),('Instruction Forfaitaires'!$E270*(VLOOKUP('Instruction Forfaitaires'!$D270,Listes!$A$43:$E$49,3,FALSE))+(VLOOKUP('Instruction Forfaitaires'!$D270,Listes!$A$43:$E$49,4,FALSE)))))))</f>
        <v/>
      </c>
      <c r="K270" s="238" t="str">
        <f>IF($G270="","",IF($C270=Listes!$B$34,Listes!$I$31,IF($C270=Listes!$B$35,(VLOOKUP('Instruction Forfaitaires'!$F270,Listes!$E$31:$F$36,2,FALSE)),IF($C270=Listes!$B$33,IF('Instruction Forfaitaires'!$E270&lt;Listes!$A$64,'Instruction Forfaitaires'!$E270*Listes!$A$65,IF('Instruction Forfaitaires'!$E270&gt;Listes!$D$64,'Instruction Forfaitaires'!$E270*Listes!$D$65,(('Instruction Forfaitaires'!$E270*Listes!$B$65)+Listes!$C$65)))))))</f>
        <v/>
      </c>
      <c r="L270" s="268" t="str">
        <f>IF(Forfaitaires!I269="","",Forfaitaires!I269)</f>
        <v/>
      </c>
      <c r="M270" s="268" t="str">
        <f>IF(Forfaitaires!J269="","",Forfaitaires!J269)</f>
        <v/>
      </c>
      <c r="N270" s="177" t="str">
        <f>IF(Forfaitaires!N269="","",Forfaitaires!N269)</f>
        <v/>
      </c>
      <c r="O270" s="267" t="str">
        <f t="shared" si="20"/>
        <v/>
      </c>
      <c r="P270" s="259" t="str">
        <f t="shared" si="21"/>
        <v/>
      </c>
      <c r="Q270" s="280" t="str">
        <f t="shared" si="22"/>
        <v/>
      </c>
      <c r="R270" s="264" t="str">
        <f t="shared" si="23"/>
        <v/>
      </c>
      <c r="S270" s="262" t="str">
        <f t="shared" si="24"/>
        <v/>
      </c>
      <c r="T270" s="119"/>
    </row>
    <row r="271" spans="1:20" ht="20.100000000000001" customHeight="1" x14ac:dyDescent="0.25">
      <c r="A271" s="162">
        <v>265</v>
      </c>
      <c r="B271" s="158" t="str">
        <f>IF(Forfaitaires!B270="","",Forfaitaires!B270)</f>
        <v/>
      </c>
      <c r="C271" s="158" t="str">
        <f>IF(Forfaitaires!C270="","",Forfaitaires!C270)</f>
        <v/>
      </c>
      <c r="D271" s="158" t="str">
        <f>IF(Forfaitaires!D270="","",Forfaitaires!D270)</f>
        <v/>
      </c>
      <c r="E271" s="158" t="str">
        <f>IF(Forfaitaires!E270="","",Forfaitaires!E270)</f>
        <v/>
      </c>
      <c r="F271" s="158" t="str">
        <f>IF(Forfaitaires!F270="","",Forfaitaires!F270)</f>
        <v/>
      </c>
      <c r="G271" s="158" t="str">
        <f>IF(Forfaitaires!G270="","",Forfaitaires!G270)</f>
        <v/>
      </c>
      <c r="H271" s="158" t="str">
        <f>IF(Forfaitaires!H270="","",Forfaitaires!H270)</f>
        <v/>
      </c>
      <c r="I271" s="158" t="str">
        <f>IF($G271="","",IF($C271=Listes!$B$32,IF('Instruction Forfaitaires'!$E271&lt;Listes!$B$53,('Instruction Forfaitaires'!$E271*(VLOOKUP('Instruction Forfaitaires'!$D271,Listes!$A$54:$E$60,2,FALSE))),IF('Instruction Forfaitaires'!$E271&gt;Listes!$E$53,('Instruction Forfaitaires'!$E271*(VLOOKUP('Instruction Forfaitaires'!$D271,Listes!$A$54:$E$60,5,FALSE))),('Instruction Forfaitaires'!$E271*(VLOOKUP('Instruction Forfaitaires'!$D271,Listes!$A$54:$E$60,3,FALSE))+(VLOOKUP('Instruction Forfaitaires'!$D271,Listes!$A$54:$E$60,4,FALSE)))))))</f>
        <v/>
      </c>
      <c r="J271" s="158" t="str">
        <f>IF($G271="","",IF($C271=Listes!$B$31,IF('Instruction Forfaitaires'!$E271&lt;Listes!$B$42,('Instruction Forfaitaires'!$E271*(VLOOKUP('Instruction Forfaitaires'!$D271,Listes!$A$43:$E$49,2,FALSE))),IF('Instruction Forfaitaires'!$E271&gt;Listes!$D$42,('Instruction Forfaitaires'!$E271*(VLOOKUP('Instruction Forfaitaires'!$D271,Listes!$A$43:$E$49,5,FALSE))),('Instruction Forfaitaires'!$E271*(VLOOKUP('Instruction Forfaitaires'!$D271,Listes!$A$43:$E$49,3,FALSE))+(VLOOKUP('Instruction Forfaitaires'!$D271,Listes!$A$43:$E$49,4,FALSE)))))))</f>
        <v/>
      </c>
      <c r="K271" s="238" t="str">
        <f>IF($G271="","",IF($C271=Listes!$B$34,Listes!$I$31,IF($C271=Listes!$B$35,(VLOOKUP('Instruction Forfaitaires'!$F271,Listes!$E$31:$F$36,2,FALSE)),IF($C271=Listes!$B$33,IF('Instruction Forfaitaires'!$E271&lt;Listes!$A$64,'Instruction Forfaitaires'!$E271*Listes!$A$65,IF('Instruction Forfaitaires'!$E271&gt;Listes!$D$64,'Instruction Forfaitaires'!$E271*Listes!$D$65,(('Instruction Forfaitaires'!$E271*Listes!$B$65)+Listes!$C$65)))))))</f>
        <v/>
      </c>
      <c r="L271" s="268" t="str">
        <f>IF(Forfaitaires!I270="","",Forfaitaires!I270)</f>
        <v/>
      </c>
      <c r="M271" s="268" t="str">
        <f>IF(Forfaitaires!J270="","",Forfaitaires!J270)</f>
        <v/>
      </c>
      <c r="N271" s="177" t="str">
        <f>IF(Forfaitaires!N270="","",Forfaitaires!N270)</f>
        <v/>
      </c>
      <c r="O271" s="267" t="str">
        <f t="shared" si="20"/>
        <v/>
      </c>
      <c r="P271" s="259" t="str">
        <f t="shared" si="21"/>
        <v/>
      </c>
      <c r="Q271" s="280" t="str">
        <f t="shared" si="22"/>
        <v/>
      </c>
      <c r="R271" s="264" t="str">
        <f t="shared" si="23"/>
        <v/>
      </c>
      <c r="S271" s="262" t="str">
        <f t="shared" si="24"/>
        <v/>
      </c>
      <c r="T271" s="119"/>
    </row>
    <row r="272" spans="1:20" ht="20.100000000000001" customHeight="1" x14ac:dyDescent="0.25">
      <c r="A272" s="162">
        <v>266</v>
      </c>
      <c r="B272" s="158" t="str">
        <f>IF(Forfaitaires!B271="","",Forfaitaires!B271)</f>
        <v/>
      </c>
      <c r="C272" s="158" t="str">
        <f>IF(Forfaitaires!C271="","",Forfaitaires!C271)</f>
        <v/>
      </c>
      <c r="D272" s="158" t="str">
        <f>IF(Forfaitaires!D271="","",Forfaitaires!D271)</f>
        <v/>
      </c>
      <c r="E272" s="158" t="str">
        <f>IF(Forfaitaires!E271="","",Forfaitaires!E271)</f>
        <v/>
      </c>
      <c r="F272" s="158" t="str">
        <f>IF(Forfaitaires!F271="","",Forfaitaires!F271)</f>
        <v/>
      </c>
      <c r="G272" s="158" t="str">
        <f>IF(Forfaitaires!G271="","",Forfaitaires!G271)</f>
        <v/>
      </c>
      <c r="H272" s="158" t="str">
        <f>IF(Forfaitaires!H271="","",Forfaitaires!H271)</f>
        <v/>
      </c>
      <c r="I272" s="158" t="str">
        <f>IF($G272="","",IF($C272=Listes!$B$32,IF('Instruction Forfaitaires'!$E272&lt;Listes!$B$53,('Instruction Forfaitaires'!$E272*(VLOOKUP('Instruction Forfaitaires'!$D272,Listes!$A$54:$E$60,2,FALSE))),IF('Instruction Forfaitaires'!$E272&gt;Listes!$E$53,('Instruction Forfaitaires'!$E272*(VLOOKUP('Instruction Forfaitaires'!$D272,Listes!$A$54:$E$60,5,FALSE))),('Instruction Forfaitaires'!$E272*(VLOOKUP('Instruction Forfaitaires'!$D272,Listes!$A$54:$E$60,3,FALSE))+(VLOOKUP('Instruction Forfaitaires'!$D272,Listes!$A$54:$E$60,4,FALSE)))))))</f>
        <v/>
      </c>
      <c r="J272" s="158" t="str">
        <f>IF($G272="","",IF($C272=Listes!$B$31,IF('Instruction Forfaitaires'!$E272&lt;Listes!$B$42,('Instruction Forfaitaires'!$E272*(VLOOKUP('Instruction Forfaitaires'!$D272,Listes!$A$43:$E$49,2,FALSE))),IF('Instruction Forfaitaires'!$E272&gt;Listes!$D$42,('Instruction Forfaitaires'!$E272*(VLOOKUP('Instruction Forfaitaires'!$D272,Listes!$A$43:$E$49,5,FALSE))),('Instruction Forfaitaires'!$E272*(VLOOKUP('Instruction Forfaitaires'!$D272,Listes!$A$43:$E$49,3,FALSE))+(VLOOKUP('Instruction Forfaitaires'!$D272,Listes!$A$43:$E$49,4,FALSE)))))))</f>
        <v/>
      </c>
      <c r="K272" s="238" t="str">
        <f>IF($G272="","",IF($C272=Listes!$B$34,Listes!$I$31,IF($C272=Listes!$B$35,(VLOOKUP('Instruction Forfaitaires'!$F272,Listes!$E$31:$F$36,2,FALSE)),IF($C272=Listes!$B$33,IF('Instruction Forfaitaires'!$E272&lt;Listes!$A$64,'Instruction Forfaitaires'!$E272*Listes!$A$65,IF('Instruction Forfaitaires'!$E272&gt;Listes!$D$64,'Instruction Forfaitaires'!$E272*Listes!$D$65,(('Instruction Forfaitaires'!$E272*Listes!$B$65)+Listes!$C$65)))))))</f>
        <v/>
      </c>
      <c r="L272" s="268" t="str">
        <f>IF(Forfaitaires!I271="","",Forfaitaires!I271)</f>
        <v/>
      </c>
      <c r="M272" s="268" t="str">
        <f>IF(Forfaitaires!J271="","",Forfaitaires!J271)</f>
        <v/>
      </c>
      <c r="N272" s="177" t="str">
        <f>IF(Forfaitaires!N271="","",Forfaitaires!N271)</f>
        <v/>
      </c>
      <c r="O272" s="267" t="str">
        <f t="shared" si="20"/>
        <v/>
      </c>
      <c r="P272" s="259" t="str">
        <f t="shared" si="21"/>
        <v/>
      </c>
      <c r="Q272" s="280" t="str">
        <f t="shared" si="22"/>
        <v/>
      </c>
      <c r="R272" s="264" t="str">
        <f t="shared" si="23"/>
        <v/>
      </c>
      <c r="S272" s="262" t="str">
        <f t="shared" si="24"/>
        <v/>
      </c>
      <c r="T272" s="119"/>
    </row>
    <row r="273" spans="1:20" ht="20.100000000000001" customHeight="1" x14ac:dyDescent="0.25">
      <c r="A273" s="162">
        <v>267</v>
      </c>
      <c r="B273" s="158" t="str">
        <f>IF(Forfaitaires!B272="","",Forfaitaires!B272)</f>
        <v/>
      </c>
      <c r="C273" s="158" t="str">
        <f>IF(Forfaitaires!C272="","",Forfaitaires!C272)</f>
        <v/>
      </c>
      <c r="D273" s="158" t="str">
        <f>IF(Forfaitaires!D272="","",Forfaitaires!D272)</f>
        <v/>
      </c>
      <c r="E273" s="158" t="str">
        <f>IF(Forfaitaires!E272="","",Forfaitaires!E272)</f>
        <v/>
      </c>
      <c r="F273" s="158" t="str">
        <f>IF(Forfaitaires!F272="","",Forfaitaires!F272)</f>
        <v/>
      </c>
      <c r="G273" s="158" t="str">
        <f>IF(Forfaitaires!G272="","",Forfaitaires!G272)</f>
        <v/>
      </c>
      <c r="H273" s="158" t="str">
        <f>IF(Forfaitaires!H272="","",Forfaitaires!H272)</f>
        <v/>
      </c>
      <c r="I273" s="158" t="str">
        <f>IF($G273="","",IF($C273=Listes!$B$32,IF('Instruction Forfaitaires'!$E273&lt;Listes!$B$53,('Instruction Forfaitaires'!$E273*(VLOOKUP('Instruction Forfaitaires'!$D273,Listes!$A$54:$E$60,2,FALSE))),IF('Instruction Forfaitaires'!$E273&gt;Listes!$E$53,('Instruction Forfaitaires'!$E273*(VLOOKUP('Instruction Forfaitaires'!$D273,Listes!$A$54:$E$60,5,FALSE))),('Instruction Forfaitaires'!$E273*(VLOOKUP('Instruction Forfaitaires'!$D273,Listes!$A$54:$E$60,3,FALSE))+(VLOOKUP('Instruction Forfaitaires'!$D273,Listes!$A$54:$E$60,4,FALSE)))))))</f>
        <v/>
      </c>
      <c r="J273" s="158" t="str">
        <f>IF($G273="","",IF($C273=Listes!$B$31,IF('Instruction Forfaitaires'!$E273&lt;Listes!$B$42,('Instruction Forfaitaires'!$E273*(VLOOKUP('Instruction Forfaitaires'!$D273,Listes!$A$43:$E$49,2,FALSE))),IF('Instruction Forfaitaires'!$E273&gt;Listes!$D$42,('Instruction Forfaitaires'!$E273*(VLOOKUP('Instruction Forfaitaires'!$D273,Listes!$A$43:$E$49,5,FALSE))),('Instruction Forfaitaires'!$E273*(VLOOKUP('Instruction Forfaitaires'!$D273,Listes!$A$43:$E$49,3,FALSE))+(VLOOKUP('Instruction Forfaitaires'!$D273,Listes!$A$43:$E$49,4,FALSE)))))))</f>
        <v/>
      </c>
      <c r="K273" s="238" t="str">
        <f>IF($G273="","",IF($C273=Listes!$B$34,Listes!$I$31,IF($C273=Listes!$B$35,(VLOOKUP('Instruction Forfaitaires'!$F273,Listes!$E$31:$F$36,2,FALSE)),IF($C273=Listes!$B$33,IF('Instruction Forfaitaires'!$E273&lt;Listes!$A$64,'Instruction Forfaitaires'!$E273*Listes!$A$65,IF('Instruction Forfaitaires'!$E273&gt;Listes!$D$64,'Instruction Forfaitaires'!$E273*Listes!$D$65,(('Instruction Forfaitaires'!$E273*Listes!$B$65)+Listes!$C$65)))))))</f>
        <v/>
      </c>
      <c r="L273" s="268" t="str">
        <f>IF(Forfaitaires!I272="","",Forfaitaires!I272)</f>
        <v/>
      </c>
      <c r="M273" s="268" t="str">
        <f>IF(Forfaitaires!J272="","",Forfaitaires!J272)</f>
        <v/>
      </c>
      <c r="N273" s="177" t="str">
        <f>IF(Forfaitaires!N272="","",Forfaitaires!N272)</f>
        <v/>
      </c>
      <c r="O273" s="267" t="str">
        <f t="shared" si="20"/>
        <v/>
      </c>
      <c r="P273" s="259" t="str">
        <f t="shared" si="21"/>
        <v/>
      </c>
      <c r="Q273" s="280" t="str">
        <f t="shared" si="22"/>
        <v/>
      </c>
      <c r="R273" s="264" t="str">
        <f t="shared" si="23"/>
        <v/>
      </c>
      <c r="S273" s="262" t="str">
        <f t="shared" si="24"/>
        <v/>
      </c>
      <c r="T273" s="119"/>
    </row>
    <row r="274" spans="1:20" ht="20.100000000000001" customHeight="1" x14ac:dyDescent="0.25">
      <c r="A274" s="162">
        <v>268</v>
      </c>
      <c r="B274" s="158" t="str">
        <f>IF(Forfaitaires!B273="","",Forfaitaires!B273)</f>
        <v/>
      </c>
      <c r="C274" s="158" t="str">
        <f>IF(Forfaitaires!C273="","",Forfaitaires!C273)</f>
        <v/>
      </c>
      <c r="D274" s="158" t="str">
        <f>IF(Forfaitaires!D273="","",Forfaitaires!D273)</f>
        <v/>
      </c>
      <c r="E274" s="158" t="str">
        <f>IF(Forfaitaires!E273="","",Forfaitaires!E273)</f>
        <v/>
      </c>
      <c r="F274" s="158" t="str">
        <f>IF(Forfaitaires!F273="","",Forfaitaires!F273)</f>
        <v/>
      </c>
      <c r="G274" s="158" t="str">
        <f>IF(Forfaitaires!G273="","",Forfaitaires!G273)</f>
        <v/>
      </c>
      <c r="H274" s="158" t="str">
        <f>IF(Forfaitaires!H273="","",Forfaitaires!H273)</f>
        <v/>
      </c>
      <c r="I274" s="158" t="str">
        <f>IF($G274="","",IF($C274=Listes!$B$32,IF('Instruction Forfaitaires'!$E274&lt;Listes!$B$53,('Instruction Forfaitaires'!$E274*(VLOOKUP('Instruction Forfaitaires'!$D274,Listes!$A$54:$E$60,2,FALSE))),IF('Instruction Forfaitaires'!$E274&gt;Listes!$E$53,('Instruction Forfaitaires'!$E274*(VLOOKUP('Instruction Forfaitaires'!$D274,Listes!$A$54:$E$60,5,FALSE))),('Instruction Forfaitaires'!$E274*(VLOOKUP('Instruction Forfaitaires'!$D274,Listes!$A$54:$E$60,3,FALSE))+(VLOOKUP('Instruction Forfaitaires'!$D274,Listes!$A$54:$E$60,4,FALSE)))))))</f>
        <v/>
      </c>
      <c r="J274" s="158" t="str">
        <f>IF($G274="","",IF($C274=Listes!$B$31,IF('Instruction Forfaitaires'!$E274&lt;Listes!$B$42,('Instruction Forfaitaires'!$E274*(VLOOKUP('Instruction Forfaitaires'!$D274,Listes!$A$43:$E$49,2,FALSE))),IF('Instruction Forfaitaires'!$E274&gt;Listes!$D$42,('Instruction Forfaitaires'!$E274*(VLOOKUP('Instruction Forfaitaires'!$D274,Listes!$A$43:$E$49,5,FALSE))),('Instruction Forfaitaires'!$E274*(VLOOKUP('Instruction Forfaitaires'!$D274,Listes!$A$43:$E$49,3,FALSE))+(VLOOKUP('Instruction Forfaitaires'!$D274,Listes!$A$43:$E$49,4,FALSE)))))))</f>
        <v/>
      </c>
      <c r="K274" s="238" t="str">
        <f>IF($G274="","",IF($C274=Listes!$B$34,Listes!$I$31,IF($C274=Listes!$B$35,(VLOOKUP('Instruction Forfaitaires'!$F274,Listes!$E$31:$F$36,2,FALSE)),IF($C274=Listes!$B$33,IF('Instruction Forfaitaires'!$E274&lt;Listes!$A$64,'Instruction Forfaitaires'!$E274*Listes!$A$65,IF('Instruction Forfaitaires'!$E274&gt;Listes!$D$64,'Instruction Forfaitaires'!$E274*Listes!$D$65,(('Instruction Forfaitaires'!$E274*Listes!$B$65)+Listes!$C$65)))))))</f>
        <v/>
      </c>
      <c r="L274" s="268" t="str">
        <f>IF(Forfaitaires!I273="","",Forfaitaires!I273)</f>
        <v/>
      </c>
      <c r="M274" s="268" t="str">
        <f>IF(Forfaitaires!J273="","",Forfaitaires!J273)</f>
        <v/>
      </c>
      <c r="N274" s="177" t="str">
        <f>IF(Forfaitaires!N273="","",Forfaitaires!N273)</f>
        <v/>
      </c>
      <c r="O274" s="267" t="str">
        <f t="shared" si="20"/>
        <v/>
      </c>
      <c r="P274" s="259" t="str">
        <f t="shared" si="21"/>
        <v/>
      </c>
      <c r="Q274" s="280" t="str">
        <f t="shared" si="22"/>
        <v/>
      </c>
      <c r="R274" s="264" t="str">
        <f t="shared" si="23"/>
        <v/>
      </c>
      <c r="S274" s="262" t="str">
        <f t="shared" si="24"/>
        <v/>
      </c>
      <c r="T274" s="119"/>
    </row>
    <row r="275" spans="1:20" ht="20.100000000000001" customHeight="1" x14ac:dyDescent="0.25">
      <c r="A275" s="162">
        <v>269</v>
      </c>
      <c r="B275" s="158" t="str">
        <f>IF(Forfaitaires!B274="","",Forfaitaires!B274)</f>
        <v/>
      </c>
      <c r="C275" s="158" t="str">
        <f>IF(Forfaitaires!C274="","",Forfaitaires!C274)</f>
        <v/>
      </c>
      <c r="D275" s="158" t="str">
        <f>IF(Forfaitaires!D274="","",Forfaitaires!D274)</f>
        <v/>
      </c>
      <c r="E275" s="158" t="str">
        <f>IF(Forfaitaires!E274="","",Forfaitaires!E274)</f>
        <v/>
      </c>
      <c r="F275" s="158" t="str">
        <f>IF(Forfaitaires!F274="","",Forfaitaires!F274)</f>
        <v/>
      </c>
      <c r="G275" s="158" t="str">
        <f>IF(Forfaitaires!G274="","",Forfaitaires!G274)</f>
        <v/>
      </c>
      <c r="H275" s="158" t="str">
        <f>IF(Forfaitaires!H274="","",Forfaitaires!H274)</f>
        <v/>
      </c>
      <c r="I275" s="158" t="str">
        <f>IF($G275="","",IF($C275=Listes!$B$32,IF('Instruction Forfaitaires'!$E275&lt;Listes!$B$53,('Instruction Forfaitaires'!$E275*(VLOOKUP('Instruction Forfaitaires'!$D275,Listes!$A$54:$E$60,2,FALSE))),IF('Instruction Forfaitaires'!$E275&gt;Listes!$E$53,('Instruction Forfaitaires'!$E275*(VLOOKUP('Instruction Forfaitaires'!$D275,Listes!$A$54:$E$60,5,FALSE))),('Instruction Forfaitaires'!$E275*(VLOOKUP('Instruction Forfaitaires'!$D275,Listes!$A$54:$E$60,3,FALSE))+(VLOOKUP('Instruction Forfaitaires'!$D275,Listes!$A$54:$E$60,4,FALSE)))))))</f>
        <v/>
      </c>
      <c r="J275" s="158" t="str">
        <f>IF($G275="","",IF($C275=Listes!$B$31,IF('Instruction Forfaitaires'!$E275&lt;Listes!$B$42,('Instruction Forfaitaires'!$E275*(VLOOKUP('Instruction Forfaitaires'!$D275,Listes!$A$43:$E$49,2,FALSE))),IF('Instruction Forfaitaires'!$E275&gt;Listes!$D$42,('Instruction Forfaitaires'!$E275*(VLOOKUP('Instruction Forfaitaires'!$D275,Listes!$A$43:$E$49,5,FALSE))),('Instruction Forfaitaires'!$E275*(VLOOKUP('Instruction Forfaitaires'!$D275,Listes!$A$43:$E$49,3,FALSE))+(VLOOKUP('Instruction Forfaitaires'!$D275,Listes!$A$43:$E$49,4,FALSE)))))))</f>
        <v/>
      </c>
      <c r="K275" s="238" t="str">
        <f>IF($G275="","",IF($C275=Listes!$B$34,Listes!$I$31,IF($C275=Listes!$B$35,(VLOOKUP('Instruction Forfaitaires'!$F275,Listes!$E$31:$F$36,2,FALSE)),IF($C275=Listes!$B$33,IF('Instruction Forfaitaires'!$E275&lt;Listes!$A$64,'Instruction Forfaitaires'!$E275*Listes!$A$65,IF('Instruction Forfaitaires'!$E275&gt;Listes!$D$64,'Instruction Forfaitaires'!$E275*Listes!$D$65,(('Instruction Forfaitaires'!$E275*Listes!$B$65)+Listes!$C$65)))))))</f>
        <v/>
      </c>
      <c r="L275" s="268" t="str">
        <f>IF(Forfaitaires!I274="","",Forfaitaires!I274)</f>
        <v/>
      </c>
      <c r="M275" s="268" t="str">
        <f>IF(Forfaitaires!J274="","",Forfaitaires!J274)</f>
        <v/>
      </c>
      <c r="N275" s="177" t="str">
        <f>IF(Forfaitaires!N274="","",Forfaitaires!N274)</f>
        <v/>
      </c>
      <c r="O275" s="267" t="str">
        <f t="shared" si="20"/>
        <v/>
      </c>
      <c r="P275" s="259" t="str">
        <f t="shared" si="21"/>
        <v/>
      </c>
      <c r="Q275" s="280" t="str">
        <f t="shared" si="22"/>
        <v/>
      </c>
      <c r="R275" s="264" t="str">
        <f t="shared" si="23"/>
        <v/>
      </c>
      <c r="S275" s="262" t="str">
        <f t="shared" si="24"/>
        <v/>
      </c>
      <c r="T275" s="119"/>
    </row>
    <row r="276" spans="1:20" ht="20.100000000000001" customHeight="1" x14ac:dyDescent="0.25">
      <c r="A276" s="162">
        <v>270</v>
      </c>
      <c r="B276" s="158" t="str">
        <f>IF(Forfaitaires!B275="","",Forfaitaires!B275)</f>
        <v/>
      </c>
      <c r="C276" s="158" t="str">
        <f>IF(Forfaitaires!C275="","",Forfaitaires!C275)</f>
        <v/>
      </c>
      <c r="D276" s="158" t="str">
        <f>IF(Forfaitaires!D275="","",Forfaitaires!D275)</f>
        <v/>
      </c>
      <c r="E276" s="158" t="str">
        <f>IF(Forfaitaires!E275="","",Forfaitaires!E275)</f>
        <v/>
      </c>
      <c r="F276" s="158" t="str">
        <f>IF(Forfaitaires!F275="","",Forfaitaires!F275)</f>
        <v/>
      </c>
      <c r="G276" s="158" t="str">
        <f>IF(Forfaitaires!G275="","",Forfaitaires!G275)</f>
        <v/>
      </c>
      <c r="H276" s="158" t="str">
        <f>IF(Forfaitaires!H275="","",Forfaitaires!H275)</f>
        <v/>
      </c>
      <c r="I276" s="158" t="str">
        <f>IF($G276="","",IF($C276=Listes!$B$32,IF('Instruction Forfaitaires'!$E276&lt;Listes!$B$53,('Instruction Forfaitaires'!$E276*(VLOOKUP('Instruction Forfaitaires'!$D276,Listes!$A$54:$E$60,2,FALSE))),IF('Instruction Forfaitaires'!$E276&gt;Listes!$E$53,('Instruction Forfaitaires'!$E276*(VLOOKUP('Instruction Forfaitaires'!$D276,Listes!$A$54:$E$60,5,FALSE))),('Instruction Forfaitaires'!$E276*(VLOOKUP('Instruction Forfaitaires'!$D276,Listes!$A$54:$E$60,3,FALSE))+(VLOOKUP('Instruction Forfaitaires'!$D276,Listes!$A$54:$E$60,4,FALSE)))))))</f>
        <v/>
      </c>
      <c r="J276" s="158" t="str">
        <f>IF($G276="","",IF($C276=Listes!$B$31,IF('Instruction Forfaitaires'!$E276&lt;Listes!$B$42,('Instruction Forfaitaires'!$E276*(VLOOKUP('Instruction Forfaitaires'!$D276,Listes!$A$43:$E$49,2,FALSE))),IF('Instruction Forfaitaires'!$E276&gt;Listes!$D$42,('Instruction Forfaitaires'!$E276*(VLOOKUP('Instruction Forfaitaires'!$D276,Listes!$A$43:$E$49,5,FALSE))),('Instruction Forfaitaires'!$E276*(VLOOKUP('Instruction Forfaitaires'!$D276,Listes!$A$43:$E$49,3,FALSE))+(VLOOKUP('Instruction Forfaitaires'!$D276,Listes!$A$43:$E$49,4,FALSE)))))))</f>
        <v/>
      </c>
      <c r="K276" s="238" t="str">
        <f>IF($G276="","",IF($C276=Listes!$B$34,Listes!$I$31,IF($C276=Listes!$B$35,(VLOOKUP('Instruction Forfaitaires'!$F276,Listes!$E$31:$F$36,2,FALSE)),IF($C276=Listes!$B$33,IF('Instruction Forfaitaires'!$E276&lt;Listes!$A$64,'Instruction Forfaitaires'!$E276*Listes!$A$65,IF('Instruction Forfaitaires'!$E276&gt;Listes!$D$64,'Instruction Forfaitaires'!$E276*Listes!$D$65,(('Instruction Forfaitaires'!$E276*Listes!$B$65)+Listes!$C$65)))))))</f>
        <v/>
      </c>
      <c r="L276" s="268" t="str">
        <f>IF(Forfaitaires!I275="","",Forfaitaires!I275)</f>
        <v/>
      </c>
      <c r="M276" s="268" t="str">
        <f>IF(Forfaitaires!J275="","",Forfaitaires!J275)</f>
        <v/>
      </c>
      <c r="N276" s="177" t="str">
        <f>IF(Forfaitaires!N275="","",Forfaitaires!N275)</f>
        <v/>
      </c>
      <c r="O276" s="267" t="str">
        <f t="shared" si="20"/>
        <v/>
      </c>
      <c r="P276" s="259" t="str">
        <f t="shared" si="21"/>
        <v/>
      </c>
      <c r="Q276" s="280" t="str">
        <f t="shared" si="22"/>
        <v/>
      </c>
      <c r="R276" s="264" t="str">
        <f t="shared" si="23"/>
        <v/>
      </c>
      <c r="S276" s="262" t="str">
        <f t="shared" si="24"/>
        <v/>
      </c>
      <c r="T276" s="119"/>
    </row>
    <row r="277" spans="1:20" ht="20.100000000000001" customHeight="1" x14ac:dyDescent="0.25">
      <c r="A277" s="162">
        <v>271</v>
      </c>
      <c r="B277" s="158" t="str">
        <f>IF(Forfaitaires!B276="","",Forfaitaires!B276)</f>
        <v/>
      </c>
      <c r="C277" s="158" t="str">
        <f>IF(Forfaitaires!C276="","",Forfaitaires!C276)</f>
        <v/>
      </c>
      <c r="D277" s="158" t="str">
        <f>IF(Forfaitaires!D276="","",Forfaitaires!D276)</f>
        <v/>
      </c>
      <c r="E277" s="158" t="str">
        <f>IF(Forfaitaires!E276="","",Forfaitaires!E276)</f>
        <v/>
      </c>
      <c r="F277" s="158" t="str">
        <f>IF(Forfaitaires!F276="","",Forfaitaires!F276)</f>
        <v/>
      </c>
      <c r="G277" s="158" t="str">
        <f>IF(Forfaitaires!G276="","",Forfaitaires!G276)</f>
        <v/>
      </c>
      <c r="H277" s="158" t="str">
        <f>IF(Forfaitaires!H276="","",Forfaitaires!H276)</f>
        <v/>
      </c>
      <c r="I277" s="158" t="str">
        <f>IF($G277="","",IF($C277=Listes!$B$32,IF('Instruction Forfaitaires'!$E277&lt;Listes!$B$53,('Instruction Forfaitaires'!$E277*(VLOOKUP('Instruction Forfaitaires'!$D277,Listes!$A$54:$E$60,2,FALSE))),IF('Instruction Forfaitaires'!$E277&gt;Listes!$E$53,('Instruction Forfaitaires'!$E277*(VLOOKUP('Instruction Forfaitaires'!$D277,Listes!$A$54:$E$60,5,FALSE))),('Instruction Forfaitaires'!$E277*(VLOOKUP('Instruction Forfaitaires'!$D277,Listes!$A$54:$E$60,3,FALSE))+(VLOOKUP('Instruction Forfaitaires'!$D277,Listes!$A$54:$E$60,4,FALSE)))))))</f>
        <v/>
      </c>
      <c r="J277" s="158" t="str">
        <f>IF($G277="","",IF($C277=Listes!$B$31,IF('Instruction Forfaitaires'!$E277&lt;Listes!$B$42,('Instruction Forfaitaires'!$E277*(VLOOKUP('Instruction Forfaitaires'!$D277,Listes!$A$43:$E$49,2,FALSE))),IF('Instruction Forfaitaires'!$E277&gt;Listes!$D$42,('Instruction Forfaitaires'!$E277*(VLOOKUP('Instruction Forfaitaires'!$D277,Listes!$A$43:$E$49,5,FALSE))),('Instruction Forfaitaires'!$E277*(VLOOKUP('Instruction Forfaitaires'!$D277,Listes!$A$43:$E$49,3,FALSE))+(VLOOKUP('Instruction Forfaitaires'!$D277,Listes!$A$43:$E$49,4,FALSE)))))))</f>
        <v/>
      </c>
      <c r="K277" s="238" t="str">
        <f>IF($G277="","",IF($C277=Listes!$B$34,Listes!$I$31,IF($C277=Listes!$B$35,(VLOOKUP('Instruction Forfaitaires'!$F277,Listes!$E$31:$F$36,2,FALSE)),IF($C277=Listes!$B$33,IF('Instruction Forfaitaires'!$E277&lt;Listes!$A$64,'Instruction Forfaitaires'!$E277*Listes!$A$65,IF('Instruction Forfaitaires'!$E277&gt;Listes!$D$64,'Instruction Forfaitaires'!$E277*Listes!$D$65,(('Instruction Forfaitaires'!$E277*Listes!$B$65)+Listes!$C$65)))))))</f>
        <v/>
      </c>
      <c r="L277" s="268" t="str">
        <f>IF(Forfaitaires!I276="","",Forfaitaires!I276)</f>
        <v/>
      </c>
      <c r="M277" s="268" t="str">
        <f>IF(Forfaitaires!J276="","",Forfaitaires!J276)</f>
        <v/>
      </c>
      <c r="N277" s="177" t="str">
        <f>IF(Forfaitaires!N276="","",Forfaitaires!N276)</f>
        <v/>
      </c>
      <c r="O277" s="267" t="str">
        <f t="shared" si="20"/>
        <v/>
      </c>
      <c r="P277" s="259" t="str">
        <f t="shared" si="21"/>
        <v/>
      </c>
      <c r="Q277" s="280" t="str">
        <f t="shared" si="22"/>
        <v/>
      </c>
      <c r="R277" s="264" t="str">
        <f t="shared" si="23"/>
        <v/>
      </c>
      <c r="S277" s="262" t="str">
        <f t="shared" si="24"/>
        <v/>
      </c>
      <c r="T277" s="119"/>
    </row>
    <row r="278" spans="1:20" ht="20.100000000000001" customHeight="1" x14ac:dyDescent="0.25">
      <c r="A278" s="162">
        <v>272</v>
      </c>
      <c r="B278" s="158" t="str">
        <f>IF(Forfaitaires!B277="","",Forfaitaires!B277)</f>
        <v/>
      </c>
      <c r="C278" s="158" t="str">
        <f>IF(Forfaitaires!C277="","",Forfaitaires!C277)</f>
        <v/>
      </c>
      <c r="D278" s="158" t="str">
        <f>IF(Forfaitaires!D277="","",Forfaitaires!D277)</f>
        <v/>
      </c>
      <c r="E278" s="158" t="str">
        <f>IF(Forfaitaires!E277="","",Forfaitaires!E277)</f>
        <v/>
      </c>
      <c r="F278" s="158" t="str">
        <f>IF(Forfaitaires!F277="","",Forfaitaires!F277)</f>
        <v/>
      </c>
      <c r="G278" s="158" t="str">
        <f>IF(Forfaitaires!G277="","",Forfaitaires!G277)</f>
        <v/>
      </c>
      <c r="H278" s="158" t="str">
        <f>IF(Forfaitaires!H277="","",Forfaitaires!H277)</f>
        <v/>
      </c>
      <c r="I278" s="158" t="str">
        <f>IF($G278="","",IF($C278=Listes!$B$32,IF('Instruction Forfaitaires'!$E278&lt;Listes!$B$53,('Instruction Forfaitaires'!$E278*(VLOOKUP('Instruction Forfaitaires'!$D278,Listes!$A$54:$E$60,2,FALSE))),IF('Instruction Forfaitaires'!$E278&gt;Listes!$E$53,('Instruction Forfaitaires'!$E278*(VLOOKUP('Instruction Forfaitaires'!$D278,Listes!$A$54:$E$60,5,FALSE))),('Instruction Forfaitaires'!$E278*(VLOOKUP('Instruction Forfaitaires'!$D278,Listes!$A$54:$E$60,3,FALSE))+(VLOOKUP('Instruction Forfaitaires'!$D278,Listes!$A$54:$E$60,4,FALSE)))))))</f>
        <v/>
      </c>
      <c r="J278" s="158" t="str">
        <f>IF($G278="","",IF($C278=Listes!$B$31,IF('Instruction Forfaitaires'!$E278&lt;Listes!$B$42,('Instruction Forfaitaires'!$E278*(VLOOKUP('Instruction Forfaitaires'!$D278,Listes!$A$43:$E$49,2,FALSE))),IF('Instruction Forfaitaires'!$E278&gt;Listes!$D$42,('Instruction Forfaitaires'!$E278*(VLOOKUP('Instruction Forfaitaires'!$D278,Listes!$A$43:$E$49,5,FALSE))),('Instruction Forfaitaires'!$E278*(VLOOKUP('Instruction Forfaitaires'!$D278,Listes!$A$43:$E$49,3,FALSE))+(VLOOKUP('Instruction Forfaitaires'!$D278,Listes!$A$43:$E$49,4,FALSE)))))))</f>
        <v/>
      </c>
      <c r="K278" s="238" t="str">
        <f>IF($G278="","",IF($C278=Listes!$B$34,Listes!$I$31,IF($C278=Listes!$B$35,(VLOOKUP('Instruction Forfaitaires'!$F278,Listes!$E$31:$F$36,2,FALSE)),IF($C278=Listes!$B$33,IF('Instruction Forfaitaires'!$E278&lt;Listes!$A$64,'Instruction Forfaitaires'!$E278*Listes!$A$65,IF('Instruction Forfaitaires'!$E278&gt;Listes!$D$64,'Instruction Forfaitaires'!$E278*Listes!$D$65,(('Instruction Forfaitaires'!$E278*Listes!$B$65)+Listes!$C$65)))))))</f>
        <v/>
      </c>
      <c r="L278" s="268" t="str">
        <f>IF(Forfaitaires!I277="","",Forfaitaires!I277)</f>
        <v/>
      </c>
      <c r="M278" s="268" t="str">
        <f>IF(Forfaitaires!J277="","",Forfaitaires!J277)</f>
        <v/>
      </c>
      <c r="N278" s="177" t="str">
        <f>IF(Forfaitaires!N277="","",Forfaitaires!N277)</f>
        <v/>
      </c>
      <c r="O278" s="267" t="str">
        <f t="shared" si="20"/>
        <v/>
      </c>
      <c r="P278" s="259" t="str">
        <f t="shared" si="21"/>
        <v/>
      </c>
      <c r="Q278" s="280" t="str">
        <f t="shared" si="22"/>
        <v/>
      </c>
      <c r="R278" s="264" t="str">
        <f t="shared" si="23"/>
        <v/>
      </c>
      <c r="S278" s="262" t="str">
        <f t="shared" si="24"/>
        <v/>
      </c>
      <c r="T278" s="119"/>
    </row>
    <row r="279" spans="1:20" ht="20.100000000000001" customHeight="1" x14ac:dyDescent="0.25">
      <c r="A279" s="162">
        <v>273</v>
      </c>
      <c r="B279" s="158" t="str">
        <f>IF(Forfaitaires!B278="","",Forfaitaires!B278)</f>
        <v/>
      </c>
      <c r="C279" s="158" t="str">
        <f>IF(Forfaitaires!C278="","",Forfaitaires!C278)</f>
        <v/>
      </c>
      <c r="D279" s="158" t="str">
        <f>IF(Forfaitaires!D278="","",Forfaitaires!D278)</f>
        <v/>
      </c>
      <c r="E279" s="158" t="str">
        <f>IF(Forfaitaires!E278="","",Forfaitaires!E278)</f>
        <v/>
      </c>
      <c r="F279" s="158" t="str">
        <f>IF(Forfaitaires!F278="","",Forfaitaires!F278)</f>
        <v/>
      </c>
      <c r="G279" s="158" t="str">
        <f>IF(Forfaitaires!G278="","",Forfaitaires!G278)</f>
        <v/>
      </c>
      <c r="H279" s="158" t="str">
        <f>IF(Forfaitaires!H278="","",Forfaitaires!H278)</f>
        <v/>
      </c>
      <c r="I279" s="158" t="str">
        <f>IF($G279="","",IF($C279=Listes!$B$32,IF('Instruction Forfaitaires'!$E279&lt;Listes!$B$53,('Instruction Forfaitaires'!$E279*(VLOOKUP('Instruction Forfaitaires'!$D279,Listes!$A$54:$E$60,2,FALSE))),IF('Instruction Forfaitaires'!$E279&gt;Listes!$E$53,('Instruction Forfaitaires'!$E279*(VLOOKUP('Instruction Forfaitaires'!$D279,Listes!$A$54:$E$60,5,FALSE))),('Instruction Forfaitaires'!$E279*(VLOOKUP('Instruction Forfaitaires'!$D279,Listes!$A$54:$E$60,3,FALSE))+(VLOOKUP('Instruction Forfaitaires'!$D279,Listes!$A$54:$E$60,4,FALSE)))))))</f>
        <v/>
      </c>
      <c r="J279" s="158" t="str">
        <f>IF($G279="","",IF($C279=Listes!$B$31,IF('Instruction Forfaitaires'!$E279&lt;Listes!$B$42,('Instruction Forfaitaires'!$E279*(VLOOKUP('Instruction Forfaitaires'!$D279,Listes!$A$43:$E$49,2,FALSE))),IF('Instruction Forfaitaires'!$E279&gt;Listes!$D$42,('Instruction Forfaitaires'!$E279*(VLOOKUP('Instruction Forfaitaires'!$D279,Listes!$A$43:$E$49,5,FALSE))),('Instruction Forfaitaires'!$E279*(VLOOKUP('Instruction Forfaitaires'!$D279,Listes!$A$43:$E$49,3,FALSE))+(VLOOKUP('Instruction Forfaitaires'!$D279,Listes!$A$43:$E$49,4,FALSE)))))))</f>
        <v/>
      </c>
      <c r="K279" s="238" t="str">
        <f>IF($G279="","",IF($C279=Listes!$B$34,Listes!$I$31,IF($C279=Listes!$B$35,(VLOOKUP('Instruction Forfaitaires'!$F279,Listes!$E$31:$F$36,2,FALSE)),IF($C279=Listes!$B$33,IF('Instruction Forfaitaires'!$E279&lt;Listes!$A$64,'Instruction Forfaitaires'!$E279*Listes!$A$65,IF('Instruction Forfaitaires'!$E279&gt;Listes!$D$64,'Instruction Forfaitaires'!$E279*Listes!$D$65,(('Instruction Forfaitaires'!$E279*Listes!$B$65)+Listes!$C$65)))))))</f>
        <v/>
      </c>
      <c r="L279" s="268" t="str">
        <f>IF(Forfaitaires!I278="","",Forfaitaires!I278)</f>
        <v/>
      </c>
      <c r="M279" s="268" t="str">
        <f>IF(Forfaitaires!J278="","",Forfaitaires!J278)</f>
        <v/>
      </c>
      <c r="N279" s="177" t="str">
        <f>IF(Forfaitaires!N278="","",Forfaitaires!N278)</f>
        <v/>
      </c>
      <c r="O279" s="267" t="str">
        <f t="shared" si="20"/>
        <v/>
      </c>
      <c r="P279" s="259" t="str">
        <f t="shared" si="21"/>
        <v/>
      </c>
      <c r="Q279" s="280" t="str">
        <f t="shared" si="22"/>
        <v/>
      </c>
      <c r="R279" s="264" t="str">
        <f t="shared" si="23"/>
        <v/>
      </c>
      <c r="S279" s="262" t="str">
        <f t="shared" si="24"/>
        <v/>
      </c>
      <c r="T279" s="119"/>
    </row>
    <row r="280" spans="1:20" ht="20.100000000000001" customHeight="1" x14ac:dyDescent="0.25">
      <c r="A280" s="162">
        <v>274</v>
      </c>
      <c r="B280" s="158" t="str">
        <f>IF(Forfaitaires!B279="","",Forfaitaires!B279)</f>
        <v/>
      </c>
      <c r="C280" s="158" t="str">
        <f>IF(Forfaitaires!C279="","",Forfaitaires!C279)</f>
        <v/>
      </c>
      <c r="D280" s="158" t="str">
        <f>IF(Forfaitaires!D279="","",Forfaitaires!D279)</f>
        <v/>
      </c>
      <c r="E280" s="158" t="str">
        <f>IF(Forfaitaires!E279="","",Forfaitaires!E279)</f>
        <v/>
      </c>
      <c r="F280" s="158" t="str">
        <f>IF(Forfaitaires!F279="","",Forfaitaires!F279)</f>
        <v/>
      </c>
      <c r="G280" s="158" t="str">
        <f>IF(Forfaitaires!G279="","",Forfaitaires!G279)</f>
        <v/>
      </c>
      <c r="H280" s="158" t="str">
        <f>IF(Forfaitaires!H279="","",Forfaitaires!H279)</f>
        <v/>
      </c>
      <c r="I280" s="158" t="str">
        <f>IF($G280="","",IF($C280=Listes!$B$32,IF('Instruction Forfaitaires'!$E280&lt;Listes!$B$53,('Instruction Forfaitaires'!$E280*(VLOOKUP('Instruction Forfaitaires'!$D280,Listes!$A$54:$E$60,2,FALSE))),IF('Instruction Forfaitaires'!$E280&gt;Listes!$E$53,('Instruction Forfaitaires'!$E280*(VLOOKUP('Instruction Forfaitaires'!$D280,Listes!$A$54:$E$60,5,FALSE))),('Instruction Forfaitaires'!$E280*(VLOOKUP('Instruction Forfaitaires'!$D280,Listes!$A$54:$E$60,3,FALSE))+(VLOOKUP('Instruction Forfaitaires'!$D280,Listes!$A$54:$E$60,4,FALSE)))))))</f>
        <v/>
      </c>
      <c r="J280" s="158" t="str">
        <f>IF($G280="","",IF($C280=Listes!$B$31,IF('Instruction Forfaitaires'!$E280&lt;Listes!$B$42,('Instruction Forfaitaires'!$E280*(VLOOKUP('Instruction Forfaitaires'!$D280,Listes!$A$43:$E$49,2,FALSE))),IF('Instruction Forfaitaires'!$E280&gt;Listes!$D$42,('Instruction Forfaitaires'!$E280*(VLOOKUP('Instruction Forfaitaires'!$D280,Listes!$A$43:$E$49,5,FALSE))),('Instruction Forfaitaires'!$E280*(VLOOKUP('Instruction Forfaitaires'!$D280,Listes!$A$43:$E$49,3,FALSE))+(VLOOKUP('Instruction Forfaitaires'!$D280,Listes!$A$43:$E$49,4,FALSE)))))))</f>
        <v/>
      </c>
      <c r="K280" s="238" t="str">
        <f>IF($G280="","",IF($C280=Listes!$B$34,Listes!$I$31,IF($C280=Listes!$B$35,(VLOOKUP('Instruction Forfaitaires'!$F280,Listes!$E$31:$F$36,2,FALSE)),IF($C280=Listes!$B$33,IF('Instruction Forfaitaires'!$E280&lt;Listes!$A$64,'Instruction Forfaitaires'!$E280*Listes!$A$65,IF('Instruction Forfaitaires'!$E280&gt;Listes!$D$64,'Instruction Forfaitaires'!$E280*Listes!$D$65,(('Instruction Forfaitaires'!$E280*Listes!$B$65)+Listes!$C$65)))))))</f>
        <v/>
      </c>
      <c r="L280" s="268" t="str">
        <f>IF(Forfaitaires!I279="","",Forfaitaires!I279)</f>
        <v/>
      </c>
      <c r="M280" s="268" t="str">
        <f>IF(Forfaitaires!J279="","",Forfaitaires!J279)</f>
        <v/>
      </c>
      <c r="N280" s="177" t="str">
        <f>IF(Forfaitaires!N279="","",Forfaitaires!N279)</f>
        <v/>
      </c>
      <c r="O280" s="267" t="str">
        <f t="shared" si="20"/>
        <v/>
      </c>
      <c r="P280" s="259" t="str">
        <f t="shared" si="21"/>
        <v/>
      </c>
      <c r="Q280" s="280" t="str">
        <f t="shared" si="22"/>
        <v/>
      </c>
      <c r="R280" s="264" t="str">
        <f t="shared" si="23"/>
        <v/>
      </c>
      <c r="S280" s="262" t="str">
        <f t="shared" si="24"/>
        <v/>
      </c>
      <c r="T280" s="119"/>
    </row>
    <row r="281" spans="1:20" ht="20.100000000000001" customHeight="1" x14ac:dyDescent="0.25">
      <c r="A281" s="162">
        <v>275</v>
      </c>
      <c r="B281" s="158" t="str">
        <f>IF(Forfaitaires!B280="","",Forfaitaires!B280)</f>
        <v/>
      </c>
      <c r="C281" s="158" t="str">
        <f>IF(Forfaitaires!C280="","",Forfaitaires!C280)</f>
        <v/>
      </c>
      <c r="D281" s="158" t="str">
        <f>IF(Forfaitaires!D280="","",Forfaitaires!D280)</f>
        <v/>
      </c>
      <c r="E281" s="158" t="str">
        <f>IF(Forfaitaires!E280="","",Forfaitaires!E280)</f>
        <v/>
      </c>
      <c r="F281" s="158" t="str">
        <f>IF(Forfaitaires!F280="","",Forfaitaires!F280)</f>
        <v/>
      </c>
      <c r="G281" s="158" t="str">
        <f>IF(Forfaitaires!G280="","",Forfaitaires!G280)</f>
        <v/>
      </c>
      <c r="H281" s="158" t="str">
        <f>IF(Forfaitaires!H280="","",Forfaitaires!H280)</f>
        <v/>
      </c>
      <c r="I281" s="158" t="str">
        <f>IF($G281="","",IF($C281=Listes!$B$32,IF('Instruction Forfaitaires'!$E281&lt;Listes!$B$53,('Instruction Forfaitaires'!$E281*(VLOOKUP('Instruction Forfaitaires'!$D281,Listes!$A$54:$E$60,2,FALSE))),IF('Instruction Forfaitaires'!$E281&gt;Listes!$E$53,('Instruction Forfaitaires'!$E281*(VLOOKUP('Instruction Forfaitaires'!$D281,Listes!$A$54:$E$60,5,FALSE))),('Instruction Forfaitaires'!$E281*(VLOOKUP('Instruction Forfaitaires'!$D281,Listes!$A$54:$E$60,3,FALSE))+(VLOOKUP('Instruction Forfaitaires'!$D281,Listes!$A$54:$E$60,4,FALSE)))))))</f>
        <v/>
      </c>
      <c r="J281" s="158" t="str">
        <f>IF($G281="","",IF($C281=Listes!$B$31,IF('Instruction Forfaitaires'!$E281&lt;Listes!$B$42,('Instruction Forfaitaires'!$E281*(VLOOKUP('Instruction Forfaitaires'!$D281,Listes!$A$43:$E$49,2,FALSE))),IF('Instruction Forfaitaires'!$E281&gt;Listes!$D$42,('Instruction Forfaitaires'!$E281*(VLOOKUP('Instruction Forfaitaires'!$D281,Listes!$A$43:$E$49,5,FALSE))),('Instruction Forfaitaires'!$E281*(VLOOKUP('Instruction Forfaitaires'!$D281,Listes!$A$43:$E$49,3,FALSE))+(VLOOKUP('Instruction Forfaitaires'!$D281,Listes!$A$43:$E$49,4,FALSE)))))))</f>
        <v/>
      </c>
      <c r="K281" s="238" t="str">
        <f>IF($G281="","",IF($C281=Listes!$B$34,Listes!$I$31,IF($C281=Listes!$B$35,(VLOOKUP('Instruction Forfaitaires'!$F281,Listes!$E$31:$F$36,2,FALSE)),IF($C281=Listes!$B$33,IF('Instruction Forfaitaires'!$E281&lt;Listes!$A$64,'Instruction Forfaitaires'!$E281*Listes!$A$65,IF('Instruction Forfaitaires'!$E281&gt;Listes!$D$64,'Instruction Forfaitaires'!$E281*Listes!$D$65,(('Instruction Forfaitaires'!$E281*Listes!$B$65)+Listes!$C$65)))))))</f>
        <v/>
      </c>
      <c r="L281" s="268" t="str">
        <f>IF(Forfaitaires!I280="","",Forfaitaires!I280)</f>
        <v/>
      </c>
      <c r="M281" s="268" t="str">
        <f>IF(Forfaitaires!J280="","",Forfaitaires!J280)</f>
        <v/>
      </c>
      <c r="N281" s="177" t="str">
        <f>IF(Forfaitaires!N280="","",Forfaitaires!N280)</f>
        <v/>
      </c>
      <c r="O281" s="267" t="str">
        <f t="shared" si="20"/>
        <v/>
      </c>
      <c r="P281" s="259" t="str">
        <f t="shared" si="21"/>
        <v/>
      </c>
      <c r="Q281" s="280" t="str">
        <f t="shared" si="22"/>
        <v/>
      </c>
      <c r="R281" s="264" t="str">
        <f t="shared" si="23"/>
        <v/>
      </c>
      <c r="S281" s="262" t="str">
        <f t="shared" si="24"/>
        <v/>
      </c>
      <c r="T281" s="119"/>
    </row>
    <row r="282" spans="1:20" ht="20.100000000000001" customHeight="1" x14ac:dyDescent="0.25">
      <c r="A282" s="162">
        <v>276</v>
      </c>
      <c r="B282" s="158" t="str">
        <f>IF(Forfaitaires!B281="","",Forfaitaires!B281)</f>
        <v/>
      </c>
      <c r="C282" s="158" t="str">
        <f>IF(Forfaitaires!C281="","",Forfaitaires!C281)</f>
        <v/>
      </c>
      <c r="D282" s="158" t="str">
        <f>IF(Forfaitaires!D281="","",Forfaitaires!D281)</f>
        <v/>
      </c>
      <c r="E282" s="158" t="str">
        <f>IF(Forfaitaires!E281="","",Forfaitaires!E281)</f>
        <v/>
      </c>
      <c r="F282" s="158" t="str">
        <f>IF(Forfaitaires!F281="","",Forfaitaires!F281)</f>
        <v/>
      </c>
      <c r="G282" s="158" t="str">
        <f>IF(Forfaitaires!G281="","",Forfaitaires!G281)</f>
        <v/>
      </c>
      <c r="H282" s="158" t="str">
        <f>IF(Forfaitaires!H281="","",Forfaitaires!H281)</f>
        <v/>
      </c>
      <c r="I282" s="158" t="str">
        <f>IF($G282="","",IF($C282=Listes!$B$32,IF('Instruction Forfaitaires'!$E282&lt;Listes!$B$53,('Instruction Forfaitaires'!$E282*(VLOOKUP('Instruction Forfaitaires'!$D282,Listes!$A$54:$E$60,2,FALSE))),IF('Instruction Forfaitaires'!$E282&gt;Listes!$E$53,('Instruction Forfaitaires'!$E282*(VLOOKUP('Instruction Forfaitaires'!$D282,Listes!$A$54:$E$60,5,FALSE))),('Instruction Forfaitaires'!$E282*(VLOOKUP('Instruction Forfaitaires'!$D282,Listes!$A$54:$E$60,3,FALSE))+(VLOOKUP('Instruction Forfaitaires'!$D282,Listes!$A$54:$E$60,4,FALSE)))))))</f>
        <v/>
      </c>
      <c r="J282" s="158" t="str">
        <f>IF($G282="","",IF($C282=Listes!$B$31,IF('Instruction Forfaitaires'!$E282&lt;Listes!$B$42,('Instruction Forfaitaires'!$E282*(VLOOKUP('Instruction Forfaitaires'!$D282,Listes!$A$43:$E$49,2,FALSE))),IF('Instruction Forfaitaires'!$E282&gt;Listes!$D$42,('Instruction Forfaitaires'!$E282*(VLOOKUP('Instruction Forfaitaires'!$D282,Listes!$A$43:$E$49,5,FALSE))),('Instruction Forfaitaires'!$E282*(VLOOKUP('Instruction Forfaitaires'!$D282,Listes!$A$43:$E$49,3,FALSE))+(VLOOKUP('Instruction Forfaitaires'!$D282,Listes!$A$43:$E$49,4,FALSE)))))))</f>
        <v/>
      </c>
      <c r="K282" s="238" t="str">
        <f>IF($G282="","",IF($C282=Listes!$B$34,Listes!$I$31,IF($C282=Listes!$B$35,(VLOOKUP('Instruction Forfaitaires'!$F282,Listes!$E$31:$F$36,2,FALSE)),IF($C282=Listes!$B$33,IF('Instruction Forfaitaires'!$E282&lt;Listes!$A$64,'Instruction Forfaitaires'!$E282*Listes!$A$65,IF('Instruction Forfaitaires'!$E282&gt;Listes!$D$64,'Instruction Forfaitaires'!$E282*Listes!$D$65,(('Instruction Forfaitaires'!$E282*Listes!$B$65)+Listes!$C$65)))))))</f>
        <v/>
      </c>
      <c r="L282" s="268" t="str">
        <f>IF(Forfaitaires!I281="","",Forfaitaires!I281)</f>
        <v/>
      </c>
      <c r="M282" s="268" t="str">
        <f>IF(Forfaitaires!J281="","",Forfaitaires!J281)</f>
        <v/>
      </c>
      <c r="N282" s="177" t="str">
        <f>IF(Forfaitaires!N281="","",Forfaitaires!N281)</f>
        <v/>
      </c>
      <c r="O282" s="267" t="str">
        <f t="shared" si="20"/>
        <v/>
      </c>
      <c r="P282" s="259" t="str">
        <f t="shared" si="21"/>
        <v/>
      </c>
      <c r="Q282" s="280" t="str">
        <f t="shared" si="22"/>
        <v/>
      </c>
      <c r="R282" s="264" t="str">
        <f t="shared" si="23"/>
        <v/>
      </c>
      <c r="S282" s="262" t="str">
        <f t="shared" si="24"/>
        <v/>
      </c>
      <c r="T282" s="119"/>
    </row>
    <row r="283" spans="1:20" ht="20.100000000000001" customHeight="1" x14ac:dyDescent="0.25">
      <c r="A283" s="162">
        <v>277</v>
      </c>
      <c r="B283" s="158" t="str">
        <f>IF(Forfaitaires!B282="","",Forfaitaires!B282)</f>
        <v/>
      </c>
      <c r="C283" s="158" t="str">
        <f>IF(Forfaitaires!C282="","",Forfaitaires!C282)</f>
        <v/>
      </c>
      <c r="D283" s="158" t="str">
        <f>IF(Forfaitaires!D282="","",Forfaitaires!D282)</f>
        <v/>
      </c>
      <c r="E283" s="158" t="str">
        <f>IF(Forfaitaires!E282="","",Forfaitaires!E282)</f>
        <v/>
      </c>
      <c r="F283" s="158" t="str">
        <f>IF(Forfaitaires!F282="","",Forfaitaires!F282)</f>
        <v/>
      </c>
      <c r="G283" s="158" t="str">
        <f>IF(Forfaitaires!G282="","",Forfaitaires!G282)</f>
        <v/>
      </c>
      <c r="H283" s="158" t="str">
        <f>IF(Forfaitaires!H282="","",Forfaitaires!H282)</f>
        <v/>
      </c>
      <c r="I283" s="158" t="str">
        <f>IF($G283="","",IF($C283=Listes!$B$32,IF('Instruction Forfaitaires'!$E283&lt;Listes!$B$53,('Instruction Forfaitaires'!$E283*(VLOOKUP('Instruction Forfaitaires'!$D283,Listes!$A$54:$E$60,2,FALSE))),IF('Instruction Forfaitaires'!$E283&gt;Listes!$E$53,('Instruction Forfaitaires'!$E283*(VLOOKUP('Instruction Forfaitaires'!$D283,Listes!$A$54:$E$60,5,FALSE))),('Instruction Forfaitaires'!$E283*(VLOOKUP('Instruction Forfaitaires'!$D283,Listes!$A$54:$E$60,3,FALSE))+(VLOOKUP('Instruction Forfaitaires'!$D283,Listes!$A$54:$E$60,4,FALSE)))))))</f>
        <v/>
      </c>
      <c r="J283" s="158" t="str">
        <f>IF($G283="","",IF($C283=Listes!$B$31,IF('Instruction Forfaitaires'!$E283&lt;Listes!$B$42,('Instruction Forfaitaires'!$E283*(VLOOKUP('Instruction Forfaitaires'!$D283,Listes!$A$43:$E$49,2,FALSE))),IF('Instruction Forfaitaires'!$E283&gt;Listes!$D$42,('Instruction Forfaitaires'!$E283*(VLOOKUP('Instruction Forfaitaires'!$D283,Listes!$A$43:$E$49,5,FALSE))),('Instruction Forfaitaires'!$E283*(VLOOKUP('Instruction Forfaitaires'!$D283,Listes!$A$43:$E$49,3,FALSE))+(VLOOKUP('Instruction Forfaitaires'!$D283,Listes!$A$43:$E$49,4,FALSE)))))))</f>
        <v/>
      </c>
      <c r="K283" s="238" t="str">
        <f>IF($G283="","",IF($C283=Listes!$B$34,Listes!$I$31,IF($C283=Listes!$B$35,(VLOOKUP('Instruction Forfaitaires'!$F283,Listes!$E$31:$F$36,2,FALSE)),IF($C283=Listes!$B$33,IF('Instruction Forfaitaires'!$E283&lt;Listes!$A$64,'Instruction Forfaitaires'!$E283*Listes!$A$65,IF('Instruction Forfaitaires'!$E283&gt;Listes!$D$64,'Instruction Forfaitaires'!$E283*Listes!$D$65,(('Instruction Forfaitaires'!$E283*Listes!$B$65)+Listes!$C$65)))))))</f>
        <v/>
      </c>
      <c r="L283" s="268" t="str">
        <f>IF(Forfaitaires!I282="","",Forfaitaires!I282)</f>
        <v/>
      </c>
      <c r="M283" s="268" t="str">
        <f>IF(Forfaitaires!J282="","",Forfaitaires!J282)</f>
        <v/>
      </c>
      <c r="N283" s="177" t="str">
        <f>IF(Forfaitaires!N282="","",Forfaitaires!N282)</f>
        <v/>
      </c>
      <c r="O283" s="267" t="str">
        <f t="shared" si="20"/>
        <v/>
      </c>
      <c r="P283" s="259" t="str">
        <f t="shared" si="21"/>
        <v/>
      </c>
      <c r="Q283" s="280" t="str">
        <f t="shared" si="22"/>
        <v/>
      </c>
      <c r="R283" s="264" t="str">
        <f t="shared" si="23"/>
        <v/>
      </c>
      <c r="S283" s="262" t="str">
        <f t="shared" si="24"/>
        <v/>
      </c>
      <c r="T283" s="119"/>
    </row>
    <row r="284" spans="1:20" ht="20.100000000000001" customHeight="1" x14ac:dyDescent="0.25">
      <c r="A284" s="162">
        <v>278</v>
      </c>
      <c r="B284" s="158" t="str">
        <f>IF(Forfaitaires!B283="","",Forfaitaires!B283)</f>
        <v/>
      </c>
      <c r="C284" s="158" t="str">
        <f>IF(Forfaitaires!C283="","",Forfaitaires!C283)</f>
        <v/>
      </c>
      <c r="D284" s="158" t="str">
        <f>IF(Forfaitaires!D283="","",Forfaitaires!D283)</f>
        <v/>
      </c>
      <c r="E284" s="158" t="str">
        <f>IF(Forfaitaires!E283="","",Forfaitaires!E283)</f>
        <v/>
      </c>
      <c r="F284" s="158" t="str">
        <f>IF(Forfaitaires!F283="","",Forfaitaires!F283)</f>
        <v/>
      </c>
      <c r="G284" s="158" t="str">
        <f>IF(Forfaitaires!G283="","",Forfaitaires!G283)</f>
        <v/>
      </c>
      <c r="H284" s="158" t="str">
        <f>IF(Forfaitaires!H283="","",Forfaitaires!H283)</f>
        <v/>
      </c>
      <c r="I284" s="158" t="str">
        <f>IF($G284="","",IF($C284=Listes!$B$32,IF('Instruction Forfaitaires'!$E284&lt;Listes!$B$53,('Instruction Forfaitaires'!$E284*(VLOOKUP('Instruction Forfaitaires'!$D284,Listes!$A$54:$E$60,2,FALSE))),IF('Instruction Forfaitaires'!$E284&gt;Listes!$E$53,('Instruction Forfaitaires'!$E284*(VLOOKUP('Instruction Forfaitaires'!$D284,Listes!$A$54:$E$60,5,FALSE))),('Instruction Forfaitaires'!$E284*(VLOOKUP('Instruction Forfaitaires'!$D284,Listes!$A$54:$E$60,3,FALSE))+(VLOOKUP('Instruction Forfaitaires'!$D284,Listes!$A$54:$E$60,4,FALSE)))))))</f>
        <v/>
      </c>
      <c r="J284" s="158" t="str">
        <f>IF($G284="","",IF($C284=Listes!$B$31,IF('Instruction Forfaitaires'!$E284&lt;Listes!$B$42,('Instruction Forfaitaires'!$E284*(VLOOKUP('Instruction Forfaitaires'!$D284,Listes!$A$43:$E$49,2,FALSE))),IF('Instruction Forfaitaires'!$E284&gt;Listes!$D$42,('Instruction Forfaitaires'!$E284*(VLOOKUP('Instruction Forfaitaires'!$D284,Listes!$A$43:$E$49,5,FALSE))),('Instruction Forfaitaires'!$E284*(VLOOKUP('Instruction Forfaitaires'!$D284,Listes!$A$43:$E$49,3,FALSE))+(VLOOKUP('Instruction Forfaitaires'!$D284,Listes!$A$43:$E$49,4,FALSE)))))))</f>
        <v/>
      </c>
      <c r="K284" s="238" t="str">
        <f>IF($G284="","",IF($C284=Listes!$B$34,Listes!$I$31,IF($C284=Listes!$B$35,(VLOOKUP('Instruction Forfaitaires'!$F284,Listes!$E$31:$F$36,2,FALSE)),IF($C284=Listes!$B$33,IF('Instruction Forfaitaires'!$E284&lt;Listes!$A$64,'Instruction Forfaitaires'!$E284*Listes!$A$65,IF('Instruction Forfaitaires'!$E284&gt;Listes!$D$64,'Instruction Forfaitaires'!$E284*Listes!$D$65,(('Instruction Forfaitaires'!$E284*Listes!$B$65)+Listes!$C$65)))))))</f>
        <v/>
      </c>
      <c r="L284" s="268" t="str">
        <f>IF(Forfaitaires!I283="","",Forfaitaires!I283)</f>
        <v/>
      </c>
      <c r="M284" s="268" t="str">
        <f>IF(Forfaitaires!J283="","",Forfaitaires!J283)</f>
        <v/>
      </c>
      <c r="N284" s="177" t="str">
        <f>IF(Forfaitaires!N283="","",Forfaitaires!N283)</f>
        <v/>
      </c>
      <c r="O284" s="267" t="str">
        <f t="shared" si="20"/>
        <v/>
      </c>
      <c r="P284" s="259" t="str">
        <f t="shared" si="21"/>
        <v/>
      </c>
      <c r="Q284" s="280" t="str">
        <f t="shared" si="22"/>
        <v/>
      </c>
      <c r="R284" s="264" t="str">
        <f t="shared" si="23"/>
        <v/>
      </c>
      <c r="S284" s="262" t="str">
        <f t="shared" si="24"/>
        <v/>
      </c>
      <c r="T284" s="119"/>
    </row>
    <row r="285" spans="1:20" ht="20.100000000000001" customHeight="1" x14ac:dyDescent="0.25">
      <c r="A285" s="162">
        <v>279</v>
      </c>
      <c r="B285" s="158" t="str">
        <f>IF(Forfaitaires!B284="","",Forfaitaires!B284)</f>
        <v/>
      </c>
      <c r="C285" s="158" t="str">
        <f>IF(Forfaitaires!C284="","",Forfaitaires!C284)</f>
        <v/>
      </c>
      <c r="D285" s="158" t="str">
        <f>IF(Forfaitaires!D284="","",Forfaitaires!D284)</f>
        <v/>
      </c>
      <c r="E285" s="158" t="str">
        <f>IF(Forfaitaires!E284="","",Forfaitaires!E284)</f>
        <v/>
      </c>
      <c r="F285" s="158" t="str">
        <f>IF(Forfaitaires!F284="","",Forfaitaires!F284)</f>
        <v/>
      </c>
      <c r="G285" s="158" t="str">
        <f>IF(Forfaitaires!G284="","",Forfaitaires!G284)</f>
        <v/>
      </c>
      <c r="H285" s="158" t="str">
        <f>IF(Forfaitaires!H284="","",Forfaitaires!H284)</f>
        <v/>
      </c>
      <c r="I285" s="158" t="str">
        <f>IF($G285="","",IF($C285=Listes!$B$32,IF('Instruction Forfaitaires'!$E285&lt;Listes!$B$53,('Instruction Forfaitaires'!$E285*(VLOOKUP('Instruction Forfaitaires'!$D285,Listes!$A$54:$E$60,2,FALSE))),IF('Instruction Forfaitaires'!$E285&gt;Listes!$E$53,('Instruction Forfaitaires'!$E285*(VLOOKUP('Instruction Forfaitaires'!$D285,Listes!$A$54:$E$60,5,FALSE))),('Instruction Forfaitaires'!$E285*(VLOOKUP('Instruction Forfaitaires'!$D285,Listes!$A$54:$E$60,3,FALSE))+(VLOOKUP('Instruction Forfaitaires'!$D285,Listes!$A$54:$E$60,4,FALSE)))))))</f>
        <v/>
      </c>
      <c r="J285" s="158" t="str">
        <f>IF($G285="","",IF($C285=Listes!$B$31,IF('Instruction Forfaitaires'!$E285&lt;Listes!$B$42,('Instruction Forfaitaires'!$E285*(VLOOKUP('Instruction Forfaitaires'!$D285,Listes!$A$43:$E$49,2,FALSE))),IF('Instruction Forfaitaires'!$E285&gt;Listes!$D$42,('Instruction Forfaitaires'!$E285*(VLOOKUP('Instruction Forfaitaires'!$D285,Listes!$A$43:$E$49,5,FALSE))),('Instruction Forfaitaires'!$E285*(VLOOKUP('Instruction Forfaitaires'!$D285,Listes!$A$43:$E$49,3,FALSE))+(VLOOKUP('Instruction Forfaitaires'!$D285,Listes!$A$43:$E$49,4,FALSE)))))))</f>
        <v/>
      </c>
      <c r="K285" s="238" t="str">
        <f>IF($G285="","",IF($C285=Listes!$B$34,Listes!$I$31,IF($C285=Listes!$B$35,(VLOOKUP('Instruction Forfaitaires'!$F285,Listes!$E$31:$F$36,2,FALSE)),IF($C285=Listes!$B$33,IF('Instruction Forfaitaires'!$E285&lt;Listes!$A$64,'Instruction Forfaitaires'!$E285*Listes!$A$65,IF('Instruction Forfaitaires'!$E285&gt;Listes!$D$64,'Instruction Forfaitaires'!$E285*Listes!$D$65,(('Instruction Forfaitaires'!$E285*Listes!$B$65)+Listes!$C$65)))))))</f>
        <v/>
      </c>
      <c r="L285" s="268" t="str">
        <f>IF(Forfaitaires!I284="","",Forfaitaires!I284)</f>
        <v/>
      </c>
      <c r="M285" s="268" t="str">
        <f>IF(Forfaitaires!J284="","",Forfaitaires!J284)</f>
        <v/>
      </c>
      <c r="N285" s="177" t="str">
        <f>IF(Forfaitaires!N284="","",Forfaitaires!N284)</f>
        <v/>
      </c>
      <c r="O285" s="267" t="str">
        <f t="shared" si="20"/>
        <v/>
      </c>
      <c r="P285" s="259" t="str">
        <f t="shared" si="21"/>
        <v/>
      </c>
      <c r="Q285" s="280" t="str">
        <f t="shared" si="22"/>
        <v/>
      </c>
      <c r="R285" s="264" t="str">
        <f t="shared" si="23"/>
        <v/>
      </c>
      <c r="S285" s="262" t="str">
        <f t="shared" si="24"/>
        <v/>
      </c>
      <c r="T285" s="119"/>
    </row>
    <row r="286" spans="1:20" ht="20.100000000000001" customHeight="1" x14ac:dyDescent="0.25">
      <c r="A286" s="162">
        <v>280</v>
      </c>
      <c r="B286" s="158" t="str">
        <f>IF(Forfaitaires!B285="","",Forfaitaires!B285)</f>
        <v/>
      </c>
      <c r="C286" s="158" t="str">
        <f>IF(Forfaitaires!C285="","",Forfaitaires!C285)</f>
        <v/>
      </c>
      <c r="D286" s="158" t="str">
        <f>IF(Forfaitaires!D285="","",Forfaitaires!D285)</f>
        <v/>
      </c>
      <c r="E286" s="158" t="str">
        <f>IF(Forfaitaires!E285="","",Forfaitaires!E285)</f>
        <v/>
      </c>
      <c r="F286" s="158" t="str">
        <f>IF(Forfaitaires!F285="","",Forfaitaires!F285)</f>
        <v/>
      </c>
      <c r="G286" s="158" t="str">
        <f>IF(Forfaitaires!G285="","",Forfaitaires!G285)</f>
        <v/>
      </c>
      <c r="H286" s="158" t="str">
        <f>IF(Forfaitaires!H285="","",Forfaitaires!H285)</f>
        <v/>
      </c>
      <c r="I286" s="158" t="str">
        <f>IF($G286="","",IF($C286=Listes!$B$32,IF('Instruction Forfaitaires'!$E286&lt;Listes!$B$53,('Instruction Forfaitaires'!$E286*(VLOOKUP('Instruction Forfaitaires'!$D286,Listes!$A$54:$E$60,2,FALSE))),IF('Instruction Forfaitaires'!$E286&gt;Listes!$E$53,('Instruction Forfaitaires'!$E286*(VLOOKUP('Instruction Forfaitaires'!$D286,Listes!$A$54:$E$60,5,FALSE))),('Instruction Forfaitaires'!$E286*(VLOOKUP('Instruction Forfaitaires'!$D286,Listes!$A$54:$E$60,3,FALSE))+(VLOOKUP('Instruction Forfaitaires'!$D286,Listes!$A$54:$E$60,4,FALSE)))))))</f>
        <v/>
      </c>
      <c r="J286" s="158" t="str">
        <f>IF($G286="","",IF($C286=Listes!$B$31,IF('Instruction Forfaitaires'!$E286&lt;Listes!$B$42,('Instruction Forfaitaires'!$E286*(VLOOKUP('Instruction Forfaitaires'!$D286,Listes!$A$43:$E$49,2,FALSE))),IF('Instruction Forfaitaires'!$E286&gt;Listes!$D$42,('Instruction Forfaitaires'!$E286*(VLOOKUP('Instruction Forfaitaires'!$D286,Listes!$A$43:$E$49,5,FALSE))),('Instruction Forfaitaires'!$E286*(VLOOKUP('Instruction Forfaitaires'!$D286,Listes!$A$43:$E$49,3,FALSE))+(VLOOKUP('Instruction Forfaitaires'!$D286,Listes!$A$43:$E$49,4,FALSE)))))))</f>
        <v/>
      </c>
      <c r="K286" s="238" t="str">
        <f>IF($G286="","",IF($C286=Listes!$B$34,Listes!$I$31,IF($C286=Listes!$B$35,(VLOOKUP('Instruction Forfaitaires'!$F286,Listes!$E$31:$F$36,2,FALSE)),IF($C286=Listes!$B$33,IF('Instruction Forfaitaires'!$E286&lt;Listes!$A$64,'Instruction Forfaitaires'!$E286*Listes!$A$65,IF('Instruction Forfaitaires'!$E286&gt;Listes!$D$64,'Instruction Forfaitaires'!$E286*Listes!$D$65,(('Instruction Forfaitaires'!$E286*Listes!$B$65)+Listes!$C$65)))))))</f>
        <v/>
      </c>
      <c r="L286" s="268" t="str">
        <f>IF(Forfaitaires!I285="","",Forfaitaires!I285)</f>
        <v/>
      </c>
      <c r="M286" s="268" t="str">
        <f>IF(Forfaitaires!J285="","",Forfaitaires!J285)</f>
        <v/>
      </c>
      <c r="N286" s="177" t="str">
        <f>IF(Forfaitaires!N285="","",Forfaitaires!N285)</f>
        <v/>
      </c>
      <c r="O286" s="267" t="str">
        <f t="shared" si="20"/>
        <v/>
      </c>
      <c r="P286" s="259" t="str">
        <f t="shared" si="21"/>
        <v/>
      </c>
      <c r="Q286" s="280" t="str">
        <f t="shared" si="22"/>
        <v/>
      </c>
      <c r="R286" s="264" t="str">
        <f t="shared" si="23"/>
        <v/>
      </c>
      <c r="S286" s="262" t="str">
        <f t="shared" si="24"/>
        <v/>
      </c>
      <c r="T286" s="119"/>
    </row>
    <row r="287" spans="1:20" ht="20.100000000000001" customHeight="1" x14ac:dyDescent="0.25">
      <c r="A287" s="162">
        <v>281</v>
      </c>
      <c r="B287" s="158" t="str">
        <f>IF(Forfaitaires!B286="","",Forfaitaires!B286)</f>
        <v/>
      </c>
      <c r="C287" s="158" t="str">
        <f>IF(Forfaitaires!C286="","",Forfaitaires!C286)</f>
        <v/>
      </c>
      <c r="D287" s="158" t="str">
        <f>IF(Forfaitaires!D286="","",Forfaitaires!D286)</f>
        <v/>
      </c>
      <c r="E287" s="158" t="str">
        <f>IF(Forfaitaires!E286="","",Forfaitaires!E286)</f>
        <v/>
      </c>
      <c r="F287" s="158" t="str">
        <f>IF(Forfaitaires!F286="","",Forfaitaires!F286)</f>
        <v/>
      </c>
      <c r="G287" s="158" t="str">
        <f>IF(Forfaitaires!G286="","",Forfaitaires!G286)</f>
        <v/>
      </c>
      <c r="H287" s="158" t="str">
        <f>IF(Forfaitaires!H286="","",Forfaitaires!H286)</f>
        <v/>
      </c>
      <c r="I287" s="158" t="str">
        <f>IF($G287="","",IF($C287=Listes!$B$32,IF('Instruction Forfaitaires'!$E287&lt;Listes!$B$53,('Instruction Forfaitaires'!$E287*(VLOOKUP('Instruction Forfaitaires'!$D287,Listes!$A$54:$E$60,2,FALSE))),IF('Instruction Forfaitaires'!$E287&gt;Listes!$E$53,('Instruction Forfaitaires'!$E287*(VLOOKUP('Instruction Forfaitaires'!$D287,Listes!$A$54:$E$60,5,FALSE))),('Instruction Forfaitaires'!$E287*(VLOOKUP('Instruction Forfaitaires'!$D287,Listes!$A$54:$E$60,3,FALSE))+(VLOOKUP('Instruction Forfaitaires'!$D287,Listes!$A$54:$E$60,4,FALSE)))))))</f>
        <v/>
      </c>
      <c r="J287" s="158" t="str">
        <f>IF($G287="","",IF($C287=Listes!$B$31,IF('Instruction Forfaitaires'!$E287&lt;Listes!$B$42,('Instruction Forfaitaires'!$E287*(VLOOKUP('Instruction Forfaitaires'!$D287,Listes!$A$43:$E$49,2,FALSE))),IF('Instruction Forfaitaires'!$E287&gt;Listes!$D$42,('Instruction Forfaitaires'!$E287*(VLOOKUP('Instruction Forfaitaires'!$D287,Listes!$A$43:$E$49,5,FALSE))),('Instruction Forfaitaires'!$E287*(VLOOKUP('Instruction Forfaitaires'!$D287,Listes!$A$43:$E$49,3,FALSE))+(VLOOKUP('Instruction Forfaitaires'!$D287,Listes!$A$43:$E$49,4,FALSE)))))))</f>
        <v/>
      </c>
      <c r="K287" s="238" t="str">
        <f>IF($G287="","",IF($C287=Listes!$B$34,Listes!$I$31,IF($C287=Listes!$B$35,(VLOOKUP('Instruction Forfaitaires'!$F287,Listes!$E$31:$F$36,2,FALSE)),IF($C287=Listes!$B$33,IF('Instruction Forfaitaires'!$E287&lt;Listes!$A$64,'Instruction Forfaitaires'!$E287*Listes!$A$65,IF('Instruction Forfaitaires'!$E287&gt;Listes!$D$64,'Instruction Forfaitaires'!$E287*Listes!$D$65,(('Instruction Forfaitaires'!$E287*Listes!$B$65)+Listes!$C$65)))))))</f>
        <v/>
      </c>
      <c r="L287" s="268" t="str">
        <f>IF(Forfaitaires!I286="","",Forfaitaires!I286)</f>
        <v/>
      </c>
      <c r="M287" s="268" t="str">
        <f>IF(Forfaitaires!J286="","",Forfaitaires!J286)</f>
        <v/>
      </c>
      <c r="N287" s="177" t="str">
        <f>IF(Forfaitaires!N286="","",Forfaitaires!N286)</f>
        <v/>
      </c>
      <c r="O287" s="267" t="str">
        <f t="shared" si="20"/>
        <v/>
      </c>
      <c r="P287" s="259" t="str">
        <f t="shared" si="21"/>
        <v/>
      </c>
      <c r="Q287" s="280" t="str">
        <f t="shared" si="22"/>
        <v/>
      </c>
      <c r="R287" s="264" t="str">
        <f t="shared" si="23"/>
        <v/>
      </c>
      <c r="S287" s="262" t="str">
        <f t="shared" si="24"/>
        <v/>
      </c>
      <c r="T287" s="119"/>
    </row>
    <row r="288" spans="1:20" ht="20.100000000000001" customHeight="1" x14ac:dyDescent="0.25">
      <c r="A288" s="162">
        <v>282</v>
      </c>
      <c r="B288" s="158" t="str">
        <f>IF(Forfaitaires!B287="","",Forfaitaires!B287)</f>
        <v/>
      </c>
      <c r="C288" s="158" t="str">
        <f>IF(Forfaitaires!C287="","",Forfaitaires!C287)</f>
        <v/>
      </c>
      <c r="D288" s="158" t="str">
        <f>IF(Forfaitaires!D287="","",Forfaitaires!D287)</f>
        <v/>
      </c>
      <c r="E288" s="158" t="str">
        <f>IF(Forfaitaires!E287="","",Forfaitaires!E287)</f>
        <v/>
      </c>
      <c r="F288" s="158" t="str">
        <f>IF(Forfaitaires!F287="","",Forfaitaires!F287)</f>
        <v/>
      </c>
      <c r="G288" s="158" t="str">
        <f>IF(Forfaitaires!G287="","",Forfaitaires!G287)</f>
        <v/>
      </c>
      <c r="H288" s="158" t="str">
        <f>IF(Forfaitaires!H287="","",Forfaitaires!H287)</f>
        <v/>
      </c>
      <c r="I288" s="158" t="str">
        <f>IF($G288="","",IF($C288=Listes!$B$32,IF('Instruction Forfaitaires'!$E288&lt;Listes!$B$53,('Instruction Forfaitaires'!$E288*(VLOOKUP('Instruction Forfaitaires'!$D288,Listes!$A$54:$E$60,2,FALSE))),IF('Instruction Forfaitaires'!$E288&gt;Listes!$E$53,('Instruction Forfaitaires'!$E288*(VLOOKUP('Instruction Forfaitaires'!$D288,Listes!$A$54:$E$60,5,FALSE))),('Instruction Forfaitaires'!$E288*(VLOOKUP('Instruction Forfaitaires'!$D288,Listes!$A$54:$E$60,3,FALSE))+(VLOOKUP('Instruction Forfaitaires'!$D288,Listes!$A$54:$E$60,4,FALSE)))))))</f>
        <v/>
      </c>
      <c r="J288" s="158" t="str">
        <f>IF($G288="","",IF($C288=Listes!$B$31,IF('Instruction Forfaitaires'!$E288&lt;Listes!$B$42,('Instruction Forfaitaires'!$E288*(VLOOKUP('Instruction Forfaitaires'!$D288,Listes!$A$43:$E$49,2,FALSE))),IF('Instruction Forfaitaires'!$E288&gt;Listes!$D$42,('Instruction Forfaitaires'!$E288*(VLOOKUP('Instruction Forfaitaires'!$D288,Listes!$A$43:$E$49,5,FALSE))),('Instruction Forfaitaires'!$E288*(VLOOKUP('Instruction Forfaitaires'!$D288,Listes!$A$43:$E$49,3,FALSE))+(VLOOKUP('Instruction Forfaitaires'!$D288,Listes!$A$43:$E$49,4,FALSE)))))))</f>
        <v/>
      </c>
      <c r="K288" s="238" t="str">
        <f>IF($G288="","",IF($C288=Listes!$B$34,Listes!$I$31,IF($C288=Listes!$B$35,(VLOOKUP('Instruction Forfaitaires'!$F288,Listes!$E$31:$F$36,2,FALSE)),IF($C288=Listes!$B$33,IF('Instruction Forfaitaires'!$E288&lt;Listes!$A$64,'Instruction Forfaitaires'!$E288*Listes!$A$65,IF('Instruction Forfaitaires'!$E288&gt;Listes!$D$64,'Instruction Forfaitaires'!$E288*Listes!$D$65,(('Instruction Forfaitaires'!$E288*Listes!$B$65)+Listes!$C$65)))))))</f>
        <v/>
      </c>
      <c r="L288" s="268" t="str">
        <f>IF(Forfaitaires!I287="","",Forfaitaires!I287)</f>
        <v/>
      </c>
      <c r="M288" s="268" t="str">
        <f>IF(Forfaitaires!J287="","",Forfaitaires!J287)</f>
        <v/>
      </c>
      <c r="N288" s="177" t="str">
        <f>IF(Forfaitaires!N287="","",Forfaitaires!N287)</f>
        <v/>
      </c>
      <c r="O288" s="267" t="str">
        <f t="shared" si="20"/>
        <v/>
      </c>
      <c r="P288" s="259" t="str">
        <f t="shared" si="21"/>
        <v/>
      </c>
      <c r="Q288" s="280" t="str">
        <f t="shared" si="22"/>
        <v/>
      </c>
      <c r="R288" s="264" t="str">
        <f t="shared" si="23"/>
        <v/>
      </c>
      <c r="S288" s="262" t="str">
        <f t="shared" si="24"/>
        <v/>
      </c>
      <c r="T288" s="119"/>
    </row>
    <row r="289" spans="1:20" ht="20.100000000000001" customHeight="1" x14ac:dyDescent="0.25">
      <c r="A289" s="162">
        <v>283</v>
      </c>
      <c r="B289" s="158" t="str">
        <f>IF(Forfaitaires!B288="","",Forfaitaires!B288)</f>
        <v/>
      </c>
      <c r="C289" s="158" t="str">
        <f>IF(Forfaitaires!C288="","",Forfaitaires!C288)</f>
        <v/>
      </c>
      <c r="D289" s="158" t="str">
        <f>IF(Forfaitaires!D288="","",Forfaitaires!D288)</f>
        <v/>
      </c>
      <c r="E289" s="158" t="str">
        <f>IF(Forfaitaires!E288="","",Forfaitaires!E288)</f>
        <v/>
      </c>
      <c r="F289" s="158" t="str">
        <f>IF(Forfaitaires!F288="","",Forfaitaires!F288)</f>
        <v/>
      </c>
      <c r="G289" s="158" t="str">
        <f>IF(Forfaitaires!G288="","",Forfaitaires!G288)</f>
        <v/>
      </c>
      <c r="H289" s="158" t="str">
        <f>IF(Forfaitaires!H288="","",Forfaitaires!H288)</f>
        <v/>
      </c>
      <c r="I289" s="158" t="str">
        <f>IF($G289="","",IF($C289=Listes!$B$32,IF('Instruction Forfaitaires'!$E289&lt;Listes!$B$53,('Instruction Forfaitaires'!$E289*(VLOOKUP('Instruction Forfaitaires'!$D289,Listes!$A$54:$E$60,2,FALSE))),IF('Instruction Forfaitaires'!$E289&gt;Listes!$E$53,('Instruction Forfaitaires'!$E289*(VLOOKUP('Instruction Forfaitaires'!$D289,Listes!$A$54:$E$60,5,FALSE))),('Instruction Forfaitaires'!$E289*(VLOOKUP('Instruction Forfaitaires'!$D289,Listes!$A$54:$E$60,3,FALSE))+(VLOOKUP('Instruction Forfaitaires'!$D289,Listes!$A$54:$E$60,4,FALSE)))))))</f>
        <v/>
      </c>
      <c r="J289" s="158" t="str">
        <f>IF($G289="","",IF($C289=Listes!$B$31,IF('Instruction Forfaitaires'!$E289&lt;Listes!$B$42,('Instruction Forfaitaires'!$E289*(VLOOKUP('Instruction Forfaitaires'!$D289,Listes!$A$43:$E$49,2,FALSE))),IF('Instruction Forfaitaires'!$E289&gt;Listes!$D$42,('Instruction Forfaitaires'!$E289*(VLOOKUP('Instruction Forfaitaires'!$D289,Listes!$A$43:$E$49,5,FALSE))),('Instruction Forfaitaires'!$E289*(VLOOKUP('Instruction Forfaitaires'!$D289,Listes!$A$43:$E$49,3,FALSE))+(VLOOKUP('Instruction Forfaitaires'!$D289,Listes!$A$43:$E$49,4,FALSE)))))))</f>
        <v/>
      </c>
      <c r="K289" s="238" t="str">
        <f>IF($G289="","",IF($C289=Listes!$B$34,Listes!$I$31,IF($C289=Listes!$B$35,(VLOOKUP('Instruction Forfaitaires'!$F289,Listes!$E$31:$F$36,2,FALSE)),IF($C289=Listes!$B$33,IF('Instruction Forfaitaires'!$E289&lt;Listes!$A$64,'Instruction Forfaitaires'!$E289*Listes!$A$65,IF('Instruction Forfaitaires'!$E289&gt;Listes!$D$64,'Instruction Forfaitaires'!$E289*Listes!$D$65,(('Instruction Forfaitaires'!$E289*Listes!$B$65)+Listes!$C$65)))))))</f>
        <v/>
      </c>
      <c r="L289" s="268" t="str">
        <f>IF(Forfaitaires!I288="","",Forfaitaires!I288)</f>
        <v/>
      </c>
      <c r="M289" s="268" t="str">
        <f>IF(Forfaitaires!J288="","",Forfaitaires!J288)</f>
        <v/>
      </c>
      <c r="N289" s="177" t="str">
        <f>IF(Forfaitaires!N288="","",Forfaitaires!N288)</f>
        <v/>
      </c>
      <c r="O289" s="267" t="str">
        <f t="shared" si="20"/>
        <v/>
      </c>
      <c r="P289" s="259" t="str">
        <f t="shared" si="21"/>
        <v/>
      </c>
      <c r="Q289" s="280" t="str">
        <f t="shared" si="22"/>
        <v/>
      </c>
      <c r="R289" s="264" t="str">
        <f t="shared" si="23"/>
        <v/>
      </c>
      <c r="S289" s="262" t="str">
        <f t="shared" si="24"/>
        <v/>
      </c>
      <c r="T289" s="119"/>
    </row>
    <row r="290" spans="1:20" ht="20.100000000000001" customHeight="1" x14ac:dyDescent="0.25">
      <c r="A290" s="162">
        <v>284</v>
      </c>
      <c r="B290" s="158" t="str">
        <f>IF(Forfaitaires!B289="","",Forfaitaires!B289)</f>
        <v/>
      </c>
      <c r="C290" s="158" t="str">
        <f>IF(Forfaitaires!C289="","",Forfaitaires!C289)</f>
        <v/>
      </c>
      <c r="D290" s="158" t="str">
        <f>IF(Forfaitaires!D289="","",Forfaitaires!D289)</f>
        <v/>
      </c>
      <c r="E290" s="158" t="str">
        <f>IF(Forfaitaires!E289="","",Forfaitaires!E289)</f>
        <v/>
      </c>
      <c r="F290" s="158" t="str">
        <f>IF(Forfaitaires!F289="","",Forfaitaires!F289)</f>
        <v/>
      </c>
      <c r="G290" s="158" t="str">
        <f>IF(Forfaitaires!G289="","",Forfaitaires!G289)</f>
        <v/>
      </c>
      <c r="H290" s="158" t="str">
        <f>IF(Forfaitaires!H289="","",Forfaitaires!H289)</f>
        <v/>
      </c>
      <c r="I290" s="158" t="str">
        <f>IF($G290="","",IF($C290=Listes!$B$32,IF('Instruction Forfaitaires'!$E290&lt;Listes!$B$53,('Instruction Forfaitaires'!$E290*(VLOOKUP('Instruction Forfaitaires'!$D290,Listes!$A$54:$E$60,2,FALSE))),IF('Instruction Forfaitaires'!$E290&gt;Listes!$E$53,('Instruction Forfaitaires'!$E290*(VLOOKUP('Instruction Forfaitaires'!$D290,Listes!$A$54:$E$60,5,FALSE))),('Instruction Forfaitaires'!$E290*(VLOOKUP('Instruction Forfaitaires'!$D290,Listes!$A$54:$E$60,3,FALSE))+(VLOOKUP('Instruction Forfaitaires'!$D290,Listes!$A$54:$E$60,4,FALSE)))))))</f>
        <v/>
      </c>
      <c r="J290" s="158" t="str">
        <f>IF($G290="","",IF($C290=Listes!$B$31,IF('Instruction Forfaitaires'!$E290&lt;Listes!$B$42,('Instruction Forfaitaires'!$E290*(VLOOKUP('Instruction Forfaitaires'!$D290,Listes!$A$43:$E$49,2,FALSE))),IF('Instruction Forfaitaires'!$E290&gt;Listes!$D$42,('Instruction Forfaitaires'!$E290*(VLOOKUP('Instruction Forfaitaires'!$D290,Listes!$A$43:$E$49,5,FALSE))),('Instruction Forfaitaires'!$E290*(VLOOKUP('Instruction Forfaitaires'!$D290,Listes!$A$43:$E$49,3,FALSE))+(VLOOKUP('Instruction Forfaitaires'!$D290,Listes!$A$43:$E$49,4,FALSE)))))))</f>
        <v/>
      </c>
      <c r="K290" s="238" t="str">
        <f>IF($G290="","",IF($C290=Listes!$B$34,Listes!$I$31,IF($C290=Listes!$B$35,(VLOOKUP('Instruction Forfaitaires'!$F290,Listes!$E$31:$F$36,2,FALSE)),IF($C290=Listes!$B$33,IF('Instruction Forfaitaires'!$E290&lt;Listes!$A$64,'Instruction Forfaitaires'!$E290*Listes!$A$65,IF('Instruction Forfaitaires'!$E290&gt;Listes!$D$64,'Instruction Forfaitaires'!$E290*Listes!$D$65,(('Instruction Forfaitaires'!$E290*Listes!$B$65)+Listes!$C$65)))))))</f>
        <v/>
      </c>
      <c r="L290" s="268" t="str">
        <f>IF(Forfaitaires!I289="","",Forfaitaires!I289)</f>
        <v/>
      </c>
      <c r="M290" s="268" t="str">
        <f>IF(Forfaitaires!J289="","",Forfaitaires!J289)</f>
        <v/>
      </c>
      <c r="N290" s="177" t="str">
        <f>IF(Forfaitaires!N289="","",Forfaitaires!N289)</f>
        <v/>
      </c>
      <c r="O290" s="267" t="str">
        <f t="shared" si="20"/>
        <v/>
      </c>
      <c r="P290" s="259" t="str">
        <f t="shared" si="21"/>
        <v/>
      </c>
      <c r="Q290" s="280" t="str">
        <f t="shared" si="22"/>
        <v/>
      </c>
      <c r="R290" s="264" t="str">
        <f t="shared" si="23"/>
        <v/>
      </c>
      <c r="S290" s="262" t="str">
        <f t="shared" si="24"/>
        <v/>
      </c>
      <c r="T290" s="119"/>
    </row>
    <row r="291" spans="1:20" ht="20.100000000000001" customHeight="1" x14ac:dyDescent="0.25">
      <c r="A291" s="162">
        <v>285</v>
      </c>
      <c r="B291" s="158" t="str">
        <f>IF(Forfaitaires!B290="","",Forfaitaires!B290)</f>
        <v/>
      </c>
      <c r="C291" s="158" t="str">
        <f>IF(Forfaitaires!C290="","",Forfaitaires!C290)</f>
        <v/>
      </c>
      <c r="D291" s="158" t="str">
        <f>IF(Forfaitaires!D290="","",Forfaitaires!D290)</f>
        <v/>
      </c>
      <c r="E291" s="158" t="str">
        <f>IF(Forfaitaires!E290="","",Forfaitaires!E290)</f>
        <v/>
      </c>
      <c r="F291" s="158" t="str">
        <f>IF(Forfaitaires!F290="","",Forfaitaires!F290)</f>
        <v/>
      </c>
      <c r="G291" s="158" t="str">
        <f>IF(Forfaitaires!G290="","",Forfaitaires!G290)</f>
        <v/>
      </c>
      <c r="H291" s="158" t="str">
        <f>IF(Forfaitaires!H290="","",Forfaitaires!H290)</f>
        <v/>
      </c>
      <c r="I291" s="158" t="str">
        <f>IF($G291="","",IF($C291=Listes!$B$32,IF('Instruction Forfaitaires'!$E291&lt;Listes!$B$53,('Instruction Forfaitaires'!$E291*(VLOOKUP('Instruction Forfaitaires'!$D291,Listes!$A$54:$E$60,2,FALSE))),IF('Instruction Forfaitaires'!$E291&gt;Listes!$E$53,('Instruction Forfaitaires'!$E291*(VLOOKUP('Instruction Forfaitaires'!$D291,Listes!$A$54:$E$60,5,FALSE))),('Instruction Forfaitaires'!$E291*(VLOOKUP('Instruction Forfaitaires'!$D291,Listes!$A$54:$E$60,3,FALSE))+(VLOOKUP('Instruction Forfaitaires'!$D291,Listes!$A$54:$E$60,4,FALSE)))))))</f>
        <v/>
      </c>
      <c r="J291" s="158" t="str">
        <f>IF($G291="","",IF($C291=Listes!$B$31,IF('Instruction Forfaitaires'!$E291&lt;Listes!$B$42,('Instruction Forfaitaires'!$E291*(VLOOKUP('Instruction Forfaitaires'!$D291,Listes!$A$43:$E$49,2,FALSE))),IF('Instruction Forfaitaires'!$E291&gt;Listes!$D$42,('Instruction Forfaitaires'!$E291*(VLOOKUP('Instruction Forfaitaires'!$D291,Listes!$A$43:$E$49,5,FALSE))),('Instruction Forfaitaires'!$E291*(VLOOKUP('Instruction Forfaitaires'!$D291,Listes!$A$43:$E$49,3,FALSE))+(VLOOKUP('Instruction Forfaitaires'!$D291,Listes!$A$43:$E$49,4,FALSE)))))))</f>
        <v/>
      </c>
      <c r="K291" s="238" t="str">
        <f>IF($G291="","",IF($C291=Listes!$B$34,Listes!$I$31,IF($C291=Listes!$B$35,(VLOOKUP('Instruction Forfaitaires'!$F291,Listes!$E$31:$F$36,2,FALSE)),IF($C291=Listes!$B$33,IF('Instruction Forfaitaires'!$E291&lt;Listes!$A$64,'Instruction Forfaitaires'!$E291*Listes!$A$65,IF('Instruction Forfaitaires'!$E291&gt;Listes!$D$64,'Instruction Forfaitaires'!$E291*Listes!$D$65,(('Instruction Forfaitaires'!$E291*Listes!$B$65)+Listes!$C$65)))))))</f>
        <v/>
      </c>
      <c r="L291" s="268" t="str">
        <f>IF(Forfaitaires!I290="","",Forfaitaires!I290)</f>
        <v/>
      </c>
      <c r="M291" s="268" t="str">
        <f>IF(Forfaitaires!J290="","",Forfaitaires!J290)</f>
        <v/>
      </c>
      <c r="N291" s="177" t="str">
        <f>IF(Forfaitaires!N290="","",Forfaitaires!N290)</f>
        <v/>
      </c>
      <c r="O291" s="267" t="str">
        <f t="shared" si="20"/>
        <v/>
      </c>
      <c r="P291" s="259" t="str">
        <f t="shared" si="21"/>
        <v/>
      </c>
      <c r="Q291" s="280" t="str">
        <f t="shared" si="22"/>
        <v/>
      </c>
      <c r="R291" s="264" t="str">
        <f t="shared" si="23"/>
        <v/>
      </c>
      <c r="S291" s="262" t="str">
        <f t="shared" si="24"/>
        <v/>
      </c>
      <c r="T291" s="119"/>
    </row>
    <row r="292" spans="1:20" ht="20.100000000000001" customHeight="1" x14ac:dyDescent="0.25">
      <c r="A292" s="162">
        <v>286</v>
      </c>
      <c r="B292" s="158" t="str">
        <f>IF(Forfaitaires!B291="","",Forfaitaires!B291)</f>
        <v/>
      </c>
      <c r="C292" s="158" t="str">
        <f>IF(Forfaitaires!C291="","",Forfaitaires!C291)</f>
        <v/>
      </c>
      <c r="D292" s="158" t="str">
        <f>IF(Forfaitaires!D291="","",Forfaitaires!D291)</f>
        <v/>
      </c>
      <c r="E292" s="158" t="str">
        <f>IF(Forfaitaires!E291="","",Forfaitaires!E291)</f>
        <v/>
      </c>
      <c r="F292" s="158" t="str">
        <f>IF(Forfaitaires!F291="","",Forfaitaires!F291)</f>
        <v/>
      </c>
      <c r="G292" s="158" t="str">
        <f>IF(Forfaitaires!G291="","",Forfaitaires!G291)</f>
        <v/>
      </c>
      <c r="H292" s="158" t="str">
        <f>IF(Forfaitaires!H291="","",Forfaitaires!H291)</f>
        <v/>
      </c>
      <c r="I292" s="158" t="str">
        <f>IF($G292="","",IF($C292=Listes!$B$32,IF('Instruction Forfaitaires'!$E292&lt;Listes!$B$53,('Instruction Forfaitaires'!$E292*(VLOOKUP('Instruction Forfaitaires'!$D292,Listes!$A$54:$E$60,2,FALSE))),IF('Instruction Forfaitaires'!$E292&gt;Listes!$E$53,('Instruction Forfaitaires'!$E292*(VLOOKUP('Instruction Forfaitaires'!$D292,Listes!$A$54:$E$60,5,FALSE))),('Instruction Forfaitaires'!$E292*(VLOOKUP('Instruction Forfaitaires'!$D292,Listes!$A$54:$E$60,3,FALSE))+(VLOOKUP('Instruction Forfaitaires'!$D292,Listes!$A$54:$E$60,4,FALSE)))))))</f>
        <v/>
      </c>
      <c r="J292" s="158" t="str">
        <f>IF($G292="","",IF($C292=Listes!$B$31,IF('Instruction Forfaitaires'!$E292&lt;Listes!$B$42,('Instruction Forfaitaires'!$E292*(VLOOKUP('Instruction Forfaitaires'!$D292,Listes!$A$43:$E$49,2,FALSE))),IF('Instruction Forfaitaires'!$E292&gt;Listes!$D$42,('Instruction Forfaitaires'!$E292*(VLOOKUP('Instruction Forfaitaires'!$D292,Listes!$A$43:$E$49,5,FALSE))),('Instruction Forfaitaires'!$E292*(VLOOKUP('Instruction Forfaitaires'!$D292,Listes!$A$43:$E$49,3,FALSE))+(VLOOKUP('Instruction Forfaitaires'!$D292,Listes!$A$43:$E$49,4,FALSE)))))))</f>
        <v/>
      </c>
      <c r="K292" s="238" t="str">
        <f>IF($G292="","",IF($C292=Listes!$B$34,Listes!$I$31,IF($C292=Listes!$B$35,(VLOOKUP('Instruction Forfaitaires'!$F292,Listes!$E$31:$F$36,2,FALSE)),IF($C292=Listes!$B$33,IF('Instruction Forfaitaires'!$E292&lt;Listes!$A$64,'Instruction Forfaitaires'!$E292*Listes!$A$65,IF('Instruction Forfaitaires'!$E292&gt;Listes!$D$64,'Instruction Forfaitaires'!$E292*Listes!$D$65,(('Instruction Forfaitaires'!$E292*Listes!$B$65)+Listes!$C$65)))))))</f>
        <v/>
      </c>
      <c r="L292" s="268" t="str">
        <f>IF(Forfaitaires!I291="","",Forfaitaires!I291)</f>
        <v/>
      </c>
      <c r="M292" s="268" t="str">
        <f>IF(Forfaitaires!J291="","",Forfaitaires!J291)</f>
        <v/>
      </c>
      <c r="N292" s="177" t="str">
        <f>IF(Forfaitaires!N291="","",Forfaitaires!N291)</f>
        <v/>
      </c>
      <c r="O292" s="267" t="str">
        <f t="shared" si="20"/>
        <v/>
      </c>
      <c r="P292" s="259" t="str">
        <f t="shared" si="21"/>
        <v/>
      </c>
      <c r="Q292" s="280" t="str">
        <f t="shared" si="22"/>
        <v/>
      </c>
      <c r="R292" s="264" t="str">
        <f t="shared" si="23"/>
        <v/>
      </c>
      <c r="S292" s="262" t="str">
        <f t="shared" si="24"/>
        <v/>
      </c>
      <c r="T292" s="119"/>
    </row>
    <row r="293" spans="1:20" ht="20.100000000000001" customHeight="1" x14ac:dyDescent="0.25">
      <c r="A293" s="162">
        <v>287</v>
      </c>
      <c r="B293" s="158" t="str">
        <f>IF(Forfaitaires!B292="","",Forfaitaires!B292)</f>
        <v/>
      </c>
      <c r="C293" s="158" t="str">
        <f>IF(Forfaitaires!C292="","",Forfaitaires!C292)</f>
        <v/>
      </c>
      <c r="D293" s="158" t="str">
        <f>IF(Forfaitaires!D292="","",Forfaitaires!D292)</f>
        <v/>
      </c>
      <c r="E293" s="158" t="str">
        <f>IF(Forfaitaires!E292="","",Forfaitaires!E292)</f>
        <v/>
      </c>
      <c r="F293" s="158" t="str">
        <f>IF(Forfaitaires!F292="","",Forfaitaires!F292)</f>
        <v/>
      </c>
      <c r="G293" s="158" t="str">
        <f>IF(Forfaitaires!G292="","",Forfaitaires!G292)</f>
        <v/>
      </c>
      <c r="H293" s="158" t="str">
        <f>IF(Forfaitaires!H292="","",Forfaitaires!H292)</f>
        <v/>
      </c>
      <c r="I293" s="158" t="str">
        <f>IF($G293="","",IF($C293=Listes!$B$32,IF('Instruction Forfaitaires'!$E293&lt;Listes!$B$53,('Instruction Forfaitaires'!$E293*(VLOOKUP('Instruction Forfaitaires'!$D293,Listes!$A$54:$E$60,2,FALSE))),IF('Instruction Forfaitaires'!$E293&gt;Listes!$E$53,('Instruction Forfaitaires'!$E293*(VLOOKUP('Instruction Forfaitaires'!$D293,Listes!$A$54:$E$60,5,FALSE))),('Instruction Forfaitaires'!$E293*(VLOOKUP('Instruction Forfaitaires'!$D293,Listes!$A$54:$E$60,3,FALSE))+(VLOOKUP('Instruction Forfaitaires'!$D293,Listes!$A$54:$E$60,4,FALSE)))))))</f>
        <v/>
      </c>
      <c r="J293" s="158" t="str">
        <f>IF($G293="","",IF($C293=Listes!$B$31,IF('Instruction Forfaitaires'!$E293&lt;Listes!$B$42,('Instruction Forfaitaires'!$E293*(VLOOKUP('Instruction Forfaitaires'!$D293,Listes!$A$43:$E$49,2,FALSE))),IF('Instruction Forfaitaires'!$E293&gt;Listes!$D$42,('Instruction Forfaitaires'!$E293*(VLOOKUP('Instruction Forfaitaires'!$D293,Listes!$A$43:$E$49,5,FALSE))),('Instruction Forfaitaires'!$E293*(VLOOKUP('Instruction Forfaitaires'!$D293,Listes!$A$43:$E$49,3,FALSE))+(VLOOKUP('Instruction Forfaitaires'!$D293,Listes!$A$43:$E$49,4,FALSE)))))))</f>
        <v/>
      </c>
      <c r="K293" s="238" t="str">
        <f>IF($G293="","",IF($C293=Listes!$B$34,Listes!$I$31,IF($C293=Listes!$B$35,(VLOOKUP('Instruction Forfaitaires'!$F293,Listes!$E$31:$F$36,2,FALSE)),IF($C293=Listes!$B$33,IF('Instruction Forfaitaires'!$E293&lt;Listes!$A$64,'Instruction Forfaitaires'!$E293*Listes!$A$65,IF('Instruction Forfaitaires'!$E293&gt;Listes!$D$64,'Instruction Forfaitaires'!$E293*Listes!$D$65,(('Instruction Forfaitaires'!$E293*Listes!$B$65)+Listes!$C$65)))))))</f>
        <v/>
      </c>
      <c r="L293" s="268" t="str">
        <f>IF(Forfaitaires!I292="","",Forfaitaires!I292)</f>
        <v/>
      </c>
      <c r="M293" s="268" t="str">
        <f>IF(Forfaitaires!J292="","",Forfaitaires!J292)</f>
        <v/>
      </c>
      <c r="N293" s="177" t="str">
        <f>IF(Forfaitaires!N292="","",Forfaitaires!N292)</f>
        <v/>
      </c>
      <c r="O293" s="267" t="str">
        <f t="shared" si="20"/>
        <v/>
      </c>
      <c r="P293" s="259" t="str">
        <f t="shared" si="21"/>
        <v/>
      </c>
      <c r="Q293" s="280" t="str">
        <f t="shared" si="22"/>
        <v/>
      </c>
      <c r="R293" s="264" t="str">
        <f t="shared" si="23"/>
        <v/>
      </c>
      <c r="S293" s="262" t="str">
        <f t="shared" si="24"/>
        <v/>
      </c>
      <c r="T293" s="119"/>
    </row>
    <row r="294" spans="1:20" ht="20.100000000000001" customHeight="1" x14ac:dyDescent="0.25">
      <c r="A294" s="162">
        <v>288</v>
      </c>
      <c r="B294" s="158" t="str">
        <f>IF(Forfaitaires!B293="","",Forfaitaires!B293)</f>
        <v/>
      </c>
      <c r="C294" s="158" t="str">
        <f>IF(Forfaitaires!C293="","",Forfaitaires!C293)</f>
        <v/>
      </c>
      <c r="D294" s="158" t="str">
        <f>IF(Forfaitaires!D293="","",Forfaitaires!D293)</f>
        <v/>
      </c>
      <c r="E294" s="158" t="str">
        <f>IF(Forfaitaires!E293="","",Forfaitaires!E293)</f>
        <v/>
      </c>
      <c r="F294" s="158" t="str">
        <f>IF(Forfaitaires!F293="","",Forfaitaires!F293)</f>
        <v/>
      </c>
      <c r="G294" s="158" t="str">
        <f>IF(Forfaitaires!G293="","",Forfaitaires!G293)</f>
        <v/>
      </c>
      <c r="H294" s="158" t="str">
        <f>IF(Forfaitaires!H293="","",Forfaitaires!H293)</f>
        <v/>
      </c>
      <c r="I294" s="158" t="str">
        <f>IF($G294="","",IF($C294=Listes!$B$32,IF('Instruction Forfaitaires'!$E294&lt;Listes!$B$53,('Instruction Forfaitaires'!$E294*(VLOOKUP('Instruction Forfaitaires'!$D294,Listes!$A$54:$E$60,2,FALSE))),IF('Instruction Forfaitaires'!$E294&gt;Listes!$E$53,('Instruction Forfaitaires'!$E294*(VLOOKUP('Instruction Forfaitaires'!$D294,Listes!$A$54:$E$60,5,FALSE))),('Instruction Forfaitaires'!$E294*(VLOOKUP('Instruction Forfaitaires'!$D294,Listes!$A$54:$E$60,3,FALSE))+(VLOOKUP('Instruction Forfaitaires'!$D294,Listes!$A$54:$E$60,4,FALSE)))))))</f>
        <v/>
      </c>
      <c r="J294" s="158" t="str">
        <f>IF($G294="","",IF($C294=Listes!$B$31,IF('Instruction Forfaitaires'!$E294&lt;Listes!$B$42,('Instruction Forfaitaires'!$E294*(VLOOKUP('Instruction Forfaitaires'!$D294,Listes!$A$43:$E$49,2,FALSE))),IF('Instruction Forfaitaires'!$E294&gt;Listes!$D$42,('Instruction Forfaitaires'!$E294*(VLOOKUP('Instruction Forfaitaires'!$D294,Listes!$A$43:$E$49,5,FALSE))),('Instruction Forfaitaires'!$E294*(VLOOKUP('Instruction Forfaitaires'!$D294,Listes!$A$43:$E$49,3,FALSE))+(VLOOKUP('Instruction Forfaitaires'!$D294,Listes!$A$43:$E$49,4,FALSE)))))))</f>
        <v/>
      </c>
      <c r="K294" s="238" t="str">
        <f>IF($G294="","",IF($C294=Listes!$B$34,Listes!$I$31,IF($C294=Listes!$B$35,(VLOOKUP('Instruction Forfaitaires'!$F294,Listes!$E$31:$F$36,2,FALSE)),IF($C294=Listes!$B$33,IF('Instruction Forfaitaires'!$E294&lt;Listes!$A$64,'Instruction Forfaitaires'!$E294*Listes!$A$65,IF('Instruction Forfaitaires'!$E294&gt;Listes!$D$64,'Instruction Forfaitaires'!$E294*Listes!$D$65,(('Instruction Forfaitaires'!$E294*Listes!$B$65)+Listes!$C$65)))))))</f>
        <v/>
      </c>
      <c r="L294" s="268" t="str">
        <f>IF(Forfaitaires!I293="","",Forfaitaires!I293)</f>
        <v/>
      </c>
      <c r="M294" s="268" t="str">
        <f>IF(Forfaitaires!J293="","",Forfaitaires!J293)</f>
        <v/>
      </c>
      <c r="N294" s="177" t="str">
        <f>IF(Forfaitaires!N293="","",Forfaitaires!N293)</f>
        <v/>
      </c>
      <c r="O294" s="267" t="str">
        <f t="shared" si="20"/>
        <v/>
      </c>
      <c r="P294" s="259" t="str">
        <f t="shared" si="21"/>
        <v/>
      </c>
      <c r="Q294" s="280" t="str">
        <f t="shared" si="22"/>
        <v/>
      </c>
      <c r="R294" s="264" t="str">
        <f t="shared" si="23"/>
        <v/>
      </c>
      <c r="S294" s="262" t="str">
        <f t="shared" si="24"/>
        <v/>
      </c>
      <c r="T294" s="119"/>
    </row>
    <row r="295" spans="1:20" ht="20.100000000000001" customHeight="1" x14ac:dyDescent="0.25">
      <c r="A295" s="162">
        <v>289</v>
      </c>
      <c r="B295" s="158" t="str">
        <f>IF(Forfaitaires!B294="","",Forfaitaires!B294)</f>
        <v/>
      </c>
      <c r="C295" s="158" t="str">
        <f>IF(Forfaitaires!C294="","",Forfaitaires!C294)</f>
        <v/>
      </c>
      <c r="D295" s="158" t="str">
        <f>IF(Forfaitaires!D294="","",Forfaitaires!D294)</f>
        <v/>
      </c>
      <c r="E295" s="158" t="str">
        <f>IF(Forfaitaires!E294="","",Forfaitaires!E294)</f>
        <v/>
      </c>
      <c r="F295" s="158" t="str">
        <f>IF(Forfaitaires!F294="","",Forfaitaires!F294)</f>
        <v/>
      </c>
      <c r="G295" s="158" t="str">
        <f>IF(Forfaitaires!G294="","",Forfaitaires!G294)</f>
        <v/>
      </c>
      <c r="H295" s="158" t="str">
        <f>IF(Forfaitaires!H294="","",Forfaitaires!H294)</f>
        <v/>
      </c>
      <c r="I295" s="158" t="str">
        <f>IF($G295="","",IF($C295=Listes!$B$32,IF('Instruction Forfaitaires'!$E295&lt;Listes!$B$53,('Instruction Forfaitaires'!$E295*(VLOOKUP('Instruction Forfaitaires'!$D295,Listes!$A$54:$E$60,2,FALSE))),IF('Instruction Forfaitaires'!$E295&gt;Listes!$E$53,('Instruction Forfaitaires'!$E295*(VLOOKUP('Instruction Forfaitaires'!$D295,Listes!$A$54:$E$60,5,FALSE))),('Instruction Forfaitaires'!$E295*(VLOOKUP('Instruction Forfaitaires'!$D295,Listes!$A$54:$E$60,3,FALSE))+(VLOOKUP('Instruction Forfaitaires'!$D295,Listes!$A$54:$E$60,4,FALSE)))))))</f>
        <v/>
      </c>
      <c r="J295" s="158" t="str">
        <f>IF($G295="","",IF($C295=Listes!$B$31,IF('Instruction Forfaitaires'!$E295&lt;Listes!$B$42,('Instruction Forfaitaires'!$E295*(VLOOKUP('Instruction Forfaitaires'!$D295,Listes!$A$43:$E$49,2,FALSE))),IF('Instruction Forfaitaires'!$E295&gt;Listes!$D$42,('Instruction Forfaitaires'!$E295*(VLOOKUP('Instruction Forfaitaires'!$D295,Listes!$A$43:$E$49,5,FALSE))),('Instruction Forfaitaires'!$E295*(VLOOKUP('Instruction Forfaitaires'!$D295,Listes!$A$43:$E$49,3,FALSE))+(VLOOKUP('Instruction Forfaitaires'!$D295,Listes!$A$43:$E$49,4,FALSE)))))))</f>
        <v/>
      </c>
      <c r="K295" s="238" t="str">
        <f>IF($G295="","",IF($C295=Listes!$B$34,Listes!$I$31,IF($C295=Listes!$B$35,(VLOOKUP('Instruction Forfaitaires'!$F295,Listes!$E$31:$F$36,2,FALSE)),IF($C295=Listes!$B$33,IF('Instruction Forfaitaires'!$E295&lt;Listes!$A$64,'Instruction Forfaitaires'!$E295*Listes!$A$65,IF('Instruction Forfaitaires'!$E295&gt;Listes!$D$64,'Instruction Forfaitaires'!$E295*Listes!$D$65,(('Instruction Forfaitaires'!$E295*Listes!$B$65)+Listes!$C$65)))))))</f>
        <v/>
      </c>
      <c r="L295" s="268" t="str">
        <f>IF(Forfaitaires!I294="","",Forfaitaires!I294)</f>
        <v/>
      </c>
      <c r="M295" s="268" t="str">
        <f>IF(Forfaitaires!J294="","",Forfaitaires!J294)</f>
        <v/>
      </c>
      <c r="N295" s="177" t="str">
        <f>IF(Forfaitaires!N294="","",Forfaitaires!N294)</f>
        <v/>
      </c>
      <c r="O295" s="267" t="str">
        <f t="shared" si="20"/>
        <v/>
      </c>
      <c r="P295" s="259" t="str">
        <f t="shared" si="21"/>
        <v/>
      </c>
      <c r="Q295" s="280" t="str">
        <f t="shared" si="22"/>
        <v/>
      </c>
      <c r="R295" s="264" t="str">
        <f t="shared" si="23"/>
        <v/>
      </c>
      <c r="S295" s="262" t="str">
        <f t="shared" si="24"/>
        <v/>
      </c>
      <c r="T295" s="119"/>
    </row>
    <row r="296" spans="1:20" ht="20.100000000000001" customHeight="1" x14ac:dyDescent="0.25">
      <c r="A296" s="162">
        <v>290</v>
      </c>
      <c r="B296" s="158" t="str">
        <f>IF(Forfaitaires!B295="","",Forfaitaires!B295)</f>
        <v/>
      </c>
      <c r="C296" s="158" t="str">
        <f>IF(Forfaitaires!C295="","",Forfaitaires!C295)</f>
        <v/>
      </c>
      <c r="D296" s="158" t="str">
        <f>IF(Forfaitaires!D295="","",Forfaitaires!D295)</f>
        <v/>
      </c>
      <c r="E296" s="158" t="str">
        <f>IF(Forfaitaires!E295="","",Forfaitaires!E295)</f>
        <v/>
      </c>
      <c r="F296" s="158" t="str">
        <f>IF(Forfaitaires!F295="","",Forfaitaires!F295)</f>
        <v/>
      </c>
      <c r="G296" s="158" t="str">
        <f>IF(Forfaitaires!G295="","",Forfaitaires!G295)</f>
        <v/>
      </c>
      <c r="H296" s="158" t="str">
        <f>IF(Forfaitaires!H295="","",Forfaitaires!H295)</f>
        <v/>
      </c>
      <c r="I296" s="158" t="str">
        <f>IF($G296="","",IF($C296=Listes!$B$32,IF('Instruction Forfaitaires'!$E296&lt;Listes!$B$53,('Instruction Forfaitaires'!$E296*(VLOOKUP('Instruction Forfaitaires'!$D296,Listes!$A$54:$E$60,2,FALSE))),IF('Instruction Forfaitaires'!$E296&gt;Listes!$E$53,('Instruction Forfaitaires'!$E296*(VLOOKUP('Instruction Forfaitaires'!$D296,Listes!$A$54:$E$60,5,FALSE))),('Instruction Forfaitaires'!$E296*(VLOOKUP('Instruction Forfaitaires'!$D296,Listes!$A$54:$E$60,3,FALSE))+(VLOOKUP('Instruction Forfaitaires'!$D296,Listes!$A$54:$E$60,4,FALSE)))))))</f>
        <v/>
      </c>
      <c r="J296" s="158" t="str">
        <f>IF($G296="","",IF($C296=Listes!$B$31,IF('Instruction Forfaitaires'!$E296&lt;Listes!$B$42,('Instruction Forfaitaires'!$E296*(VLOOKUP('Instruction Forfaitaires'!$D296,Listes!$A$43:$E$49,2,FALSE))),IF('Instruction Forfaitaires'!$E296&gt;Listes!$D$42,('Instruction Forfaitaires'!$E296*(VLOOKUP('Instruction Forfaitaires'!$D296,Listes!$A$43:$E$49,5,FALSE))),('Instruction Forfaitaires'!$E296*(VLOOKUP('Instruction Forfaitaires'!$D296,Listes!$A$43:$E$49,3,FALSE))+(VLOOKUP('Instruction Forfaitaires'!$D296,Listes!$A$43:$E$49,4,FALSE)))))))</f>
        <v/>
      </c>
      <c r="K296" s="238" t="str">
        <f>IF($G296="","",IF($C296=Listes!$B$34,Listes!$I$31,IF($C296=Listes!$B$35,(VLOOKUP('Instruction Forfaitaires'!$F296,Listes!$E$31:$F$36,2,FALSE)),IF($C296=Listes!$B$33,IF('Instruction Forfaitaires'!$E296&lt;Listes!$A$64,'Instruction Forfaitaires'!$E296*Listes!$A$65,IF('Instruction Forfaitaires'!$E296&gt;Listes!$D$64,'Instruction Forfaitaires'!$E296*Listes!$D$65,(('Instruction Forfaitaires'!$E296*Listes!$B$65)+Listes!$C$65)))))))</f>
        <v/>
      </c>
      <c r="L296" s="268" t="str">
        <f>IF(Forfaitaires!I295="","",Forfaitaires!I295)</f>
        <v/>
      </c>
      <c r="M296" s="268" t="str">
        <f>IF(Forfaitaires!J295="","",Forfaitaires!J295)</f>
        <v/>
      </c>
      <c r="N296" s="177" t="str">
        <f>IF(Forfaitaires!N295="","",Forfaitaires!N295)</f>
        <v/>
      </c>
      <c r="O296" s="267" t="str">
        <f t="shared" si="20"/>
        <v/>
      </c>
      <c r="P296" s="259" t="str">
        <f t="shared" si="21"/>
        <v/>
      </c>
      <c r="Q296" s="280" t="str">
        <f t="shared" si="22"/>
        <v/>
      </c>
      <c r="R296" s="264" t="str">
        <f t="shared" si="23"/>
        <v/>
      </c>
      <c r="S296" s="262" t="str">
        <f t="shared" si="24"/>
        <v/>
      </c>
      <c r="T296" s="119"/>
    </row>
    <row r="297" spans="1:20" ht="20.100000000000001" customHeight="1" x14ac:dyDescent="0.25">
      <c r="A297" s="162">
        <v>291</v>
      </c>
      <c r="B297" s="158" t="str">
        <f>IF(Forfaitaires!B296="","",Forfaitaires!B296)</f>
        <v/>
      </c>
      <c r="C297" s="158" t="str">
        <f>IF(Forfaitaires!C296="","",Forfaitaires!C296)</f>
        <v/>
      </c>
      <c r="D297" s="158" t="str">
        <f>IF(Forfaitaires!D296="","",Forfaitaires!D296)</f>
        <v/>
      </c>
      <c r="E297" s="158" t="str">
        <f>IF(Forfaitaires!E296="","",Forfaitaires!E296)</f>
        <v/>
      </c>
      <c r="F297" s="158" t="str">
        <f>IF(Forfaitaires!F296="","",Forfaitaires!F296)</f>
        <v/>
      </c>
      <c r="G297" s="158" t="str">
        <f>IF(Forfaitaires!G296="","",Forfaitaires!G296)</f>
        <v/>
      </c>
      <c r="H297" s="158" t="str">
        <f>IF(Forfaitaires!H296="","",Forfaitaires!H296)</f>
        <v/>
      </c>
      <c r="I297" s="158" t="str">
        <f>IF($G297="","",IF($C297=Listes!$B$32,IF('Instruction Forfaitaires'!$E297&lt;Listes!$B$53,('Instruction Forfaitaires'!$E297*(VLOOKUP('Instruction Forfaitaires'!$D297,Listes!$A$54:$E$60,2,FALSE))),IF('Instruction Forfaitaires'!$E297&gt;Listes!$E$53,('Instruction Forfaitaires'!$E297*(VLOOKUP('Instruction Forfaitaires'!$D297,Listes!$A$54:$E$60,5,FALSE))),('Instruction Forfaitaires'!$E297*(VLOOKUP('Instruction Forfaitaires'!$D297,Listes!$A$54:$E$60,3,FALSE))+(VLOOKUP('Instruction Forfaitaires'!$D297,Listes!$A$54:$E$60,4,FALSE)))))))</f>
        <v/>
      </c>
      <c r="J297" s="158" t="str">
        <f>IF($G297="","",IF($C297=Listes!$B$31,IF('Instruction Forfaitaires'!$E297&lt;Listes!$B$42,('Instruction Forfaitaires'!$E297*(VLOOKUP('Instruction Forfaitaires'!$D297,Listes!$A$43:$E$49,2,FALSE))),IF('Instruction Forfaitaires'!$E297&gt;Listes!$D$42,('Instruction Forfaitaires'!$E297*(VLOOKUP('Instruction Forfaitaires'!$D297,Listes!$A$43:$E$49,5,FALSE))),('Instruction Forfaitaires'!$E297*(VLOOKUP('Instruction Forfaitaires'!$D297,Listes!$A$43:$E$49,3,FALSE))+(VLOOKUP('Instruction Forfaitaires'!$D297,Listes!$A$43:$E$49,4,FALSE)))))))</f>
        <v/>
      </c>
      <c r="K297" s="238" t="str">
        <f>IF($G297="","",IF($C297=Listes!$B$34,Listes!$I$31,IF($C297=Listes!$B$35,(VLOOKUP('Instruction Forfaitaires'!$F297,Listes!$E$31:$F$36,2,FALSE)),IF($C297=Listes!$B$33,IF('Instruction Forfaitaires'!$E297&lt;Listes!$A$64,'Instruction Forfaitaires'!$E297*Listes!$A$65,IF('Instruction Forfaitaires'!$E297&gt;Listes!$D$64,'Instruction Forfaitaires'!$E297*Listes!$D$65,(('Instruction Forfaitaires'!$E297*Listes!$B$65)+Listes!$C$65)))))))</f>
        <v/>
      </c>
      <c r="L297" s="268" t="str">
        <f>IF(Forfaitaires!I296="","",Forfaitaires!I296)</f>
        <v/>
      </c>
      <c r="M297" s="268" t="str">
        <f>IF(Forfaitaires!J296="","",Forfaitaires!J296)</f>
        <v/>
      </c>
      <c r="N297" s="177" t="str">
        <f>IF(Forfaitaires!N296="","",Forfaitaires!N296)</f>
        <v/>
      </c>
      <c r="O297" s="267" t="str">
        <f t="shared" si="20"/>
        <v/>
      </c>
      <c r="P297" s="259" t="str">
        <f t="shared" si="21"/>
        <v/>
      </c>
      <c r="Q297" s="280" t="str">
        <f t="shared" si="22"/>
        <v/>
      </c>
      <c r="R297" s="264" t="str">
        <f t="shared" si="23"/>
        <v/>
      </c>
      <c r="S297" s="262" t="str">
        <f t="shared" si="24"/>
        <v/>
      </c>
      <c r="T297" s="119"/>
    </row>
    <row r="298" spans="1:20" ht="20.100000000000001" customHeight="1" x14ac:dyDescent="0.25">
      <c r="A298" s="162">
        <v>292</v>
      </c>
      <c r="B298" s="158" t="str">
        <f>IF(Forfaitaires!B297="","",Forfaitaires!B297)</f>
        <v/>
      </c>
      <c r="C298" s="158" t="str">
        <f>IF(Forfaitaires!C297="","",Forfaitaires!C297)</f>
        <v/>
      </c>
      <c r="D298" s="158" t="str">
        <f>IF(Forfaitaires!D297="","",Forfaitaires!D297)</f>
        <v/>
      </c>
      <c r="E298" s="158" t="str">
        <f>IF(Forfaitaires!E297="","",Forfaitaires!E297)</f>
        <v/>
      </c>
      <c r="F298" s="158" t="str">
        <f>IF(Forfaitaires!F297="","",Forfaitaires!F297)</f>
        <v/>
      </c>
      <c r="G298" s="158" t="str">
        <f>IF(Forfaitaires!G297="","",Forfaitaires!G297)</f>
        <v/>
      </c>
      <c r="H298" s="158" t="str">
        <f>IF(Forfaitaires!H297="","",Forfaitaires!H297)</f>
        <v/>
      </c>
      <c r="I298" s="158" t="str">
        <f>IF($G298="","",IF($C298=Listes!$B$32,IF('Instruction Forfaitaires'!$E298&lt;Listes!$B$53,('Instruction Forfaitaires'!$E298*(VLOOKUP('Instruction Forfaitaires'!$D298,Listes!$A$54:$E$60,2,FALSE))),IF('Instruction Forfaitaires'!$E298&gt;Listes!$E$53,('Instruction Forfaitaires'!$E298*(VLOOKUP('Instruction Forfaitaires'!$D298,Listes!$A$54:$E$60,5,FALSE))),('Instruction Forfaitaires'!$E298*(VLOOKUP('Instruction Forfaitaires'!$D298,Listes!$A$54:$E$60,3,FALSE))+(VLOOKUP('Instruction Forfaitaires'!$D298,Listes!$A$54:$E$60,4,FALSE)))))))</f>
        <v/>
      </c>
      <c r="J298" s="158" t="str">
        <f>IF($G298="","",IF($C298=Listes!$B$31,IF('Instruction Forfaitaires'!$E298&lt;Listes!$B$42,('Instruction Forfaitaires'!$E298*(VLOOKUP('Instruction Forfaitaires'!$D298,Listes!$A$43:$E$49,2,FALSE))),IF('Instruction Forfaitaires'!$E298&gt;Listes!$D$42,('Instruction Forfaitaires'!$E298*(VLOOKUP('Instruction Forfaitaires'!$D298,Listes!$A$43:$E$49,5,FALSE))),('Instruction Forfaitaires'!$E298*(VLOOKUP('Instruction Forfaitaires'!$D298,Listes!$A$43:$E$49,3,FALSE))+(VLOOKUP('Instruction Forfaitaires'!$D298,Listes!$A$43:$E$49,4,FALSE)))))))</f>
        <v/>
      </c>
      <c r="K298" s="238" t="str">
        <f>IF($G298="","",IF($C298=Listes!$B$34,Listes!$I$31,IF($C298=Listes!$B$35,(VLOOKUP('Instruction Forfaitaires'!$F298,Listes!$E$31:$F$36,2,FALSE)),IF($C298=Listes!$B$33,IF('Instruction Forfaitaires'!$E298&lt;Listes!$A$64,'Instruction Forfaitaires'!$E298*Listes!$A$65,IF('Instruction Forfaitaires'!$E298&gt;Listes!$D$64,'Instruction Forfaitaires'!$E298*Listes!$D$65,(('Instruction Forfaitaires'!$E298*Listes!$B$65)+Listes!$C$65)))))))</f>
        <v/>
      </c>
      <c r="L298" s="268" t="str">
        <f>IF(Forfaitaires!I297="","",Forfaitaires!I297)</f>
        <v/>
      </c>
      <c r="M298" s="268" t="str">
        <f>IF(Forfaitaires!J297="","",Forfaitaires!J297)</f>
        <v/>
      </c>
      <c r="N298" s="177" t="str">
        <f>IF(Forfaitaires!N297="","",Forfaitaires!N297)</f>
        <v/>
      </c>
      <c r="O298" s="267" t="str">
        <f t="shared" si="20"/>
        <v/>
      </c>
      <c r="P298" s="259" t="str">
        <f t="shared" si="21"/>
        <v/>
      </c>
      <c r="Q298" s="280" t="str">
        <f t="shared" si="22"/>
        <v/>
      </c>
      <c r="R298" s="264" t="str">
        <f t="shared" si="23"/>
        <v/>
      </c>
      <c r="S298" s="262" t="str">
        <f t="shared" si="24"/>
        <v/>
      </c>
      <c r="T298" s="119"/>
    </row>
    <row r="299" spans="1:20" ht="20.100000000000001" customHeight="1" x14ac:dyDescent="0.25">
      <c r="A299" s="162">
        <v>293</v>
      </c>
      <c r="B299" s="158" t="str">
        <f>IF(Forfaitaires!B298="","",Forfaitaires!B298)</f>
        <v/>
      </c>
      <c r="C299" s="158" t="str">
        <f>IF(Forfaitaires!C298="","",Forfaitaires!C298)</f>
        <v/>
      </c>
      <c r="D299" s="158" t="str">
        <f>IF(Forfaitaires!D298="","",Forfaitaires!D298)</f>
        <v/>
      </c>
      <c r="E299" s="158" t="str">
        <f>IF(Forfaitaires!E298="","",Forfaitaires!E298)</f>
        <v/>
      </c>
      <c r="F299" s="158" t="str">
        <f>IF(Forfaitaires!F298="","",Forfaitaires!F298)</f>
        <v/>
      </c>
      <c r="G299" s="158" t="str">
        <f>IF(Forfaitaires!G298="","",Forfaitaires!G298)</f>
        <v/>
      </c>
      <c r="H299" s="158" t="str">
        <f>IF(Forfaitaires!H298="","",Forfaitaires!H298)</f>
        <v/>
      </c>
      <c r="I299" s="158" t="str">
        <f>IF($G299="","",IF($C299=Listes!$B$32,IF('Instruction Forfaitaires'!$E299&lt;Listes!$B$53,('Instruction Forfaitaires'!$E299*(VLOOKUP('Instruction Forfaitaires'!$D299,Listes!$A$54:$E$60,2,FALSE))),IF('Instruction Forfaitaires'!$E299&gt;Listes!$E$53,('Instruction Forfaitaires'!$E299*(VLOOKUP('Instruction Forfaitaires'!$D299,Listes!$A$54:$E$60,5,FALSE))),('Instruction Forfaitaires'!$E299*(VLOOKUP('Instruction Forfaitaires'!$D299,Listes!$A$54:$E$60,3,FALSE))+(VLOOKUP('Instruction Forfaitaires'!$D299,Listes!$A$54:$E$60,4,FALSE)))))))</f>
        <v/>
      </c>
      <c r="J299" s="158" t="str">
        <f>IF($G299="","",IF($C299=Listes!$B$31,IF('Instruction Forfaitaires'!$E299&lt;Listes!$B$42,('Instruction Forfaitaires'!$E299*(VLOOKUP('Instruction Forfaitaires'!$D299,Listes!$A$43:$E$49,2,FALSE))),IF('Instruction Forfaitaires'!$E299&gt;Listes!$D$42,('Instruction Forfaitaires'!$E299*(VLOOKUP('Instruction Forfaitaires'!$D299,Listes!$A$43:$E$49,5,FALSE))),('Instruction Forfaitaires'!$E299*(VLOOKUP('Instruction Forfaitaires'!$D299,Listes!$A$43:$E$49,3,FALSE))+(VLOOKUP('Instruction Forfaitaires'!$D299,Listes!$A$43:$E$49,4,FALSE)))))))</f>
        <v/>
      </c>
      <c r="K299" s="238" t="str">
        <f>IF($G299="","",IF($C299=Listes!$B$34,Listes!$I$31,IF($C299=Listes!$B$35,(VLOOKUP('Instruction Forfaitaires'!$F299,Listes!$E$31:$F$36,2,FALSE)),IF($C299=Listes!$B$33,IF('Instruction Forfaitaires'!$E299&lt;Listes!$A$64,'Instruction Forfaitaires'!$E299*Listes!$A$65,IF('Instruction Forfaitaires'!$E299&gt;Listes!$D$64,'Instruction Forfaitaires'!$E299*Listes!$D$65,(('Instruction Forfaitaires'!$E299*Listes!$B$65)+Listes!$C$65)))))))</f>
        <v/>
      </c>
      <c r="L299" s="268" t="str">
        <f>IF(Forfaitaires!I298="","",Forfaitaires!I298)</f>
        <v/>
      </c>
      <c r="M299" s="268" t="str">
        <f>IF(Forfaitaires!J298="","",Forfaitaires!J298)</f>
        <v/>
      </c>
      <c r="N299" s="177" t="str">
        <f>IF(Forfaitaires!N298="","",Forfaitaires!N298)</f>
        <v/>
      </c>
      <c r="O299" s="267" t="str">
        <f t="shared" si="20"/>
        <v/>
      </c>
      <c r="P299" s="259" t="str">
        <f t="shared" si="21"/>
        <v/>
      </c>
      <c r="Q299" s="280" t="str">
        <f t="shared" si="22"/>
        <v/>
      </c>
      <c r="R299" s="264" t="str">
        <f t="shared" si="23"/>
        <v/>
      </c>
      <c r="S299" s="262" t="str">
        <f t="shared" si="24"/>
        <v/>
      </c>
      <c r="T299" s="119"/>
    </row>
    <row r="300" spans="1:20" ht="20.100000000000001" customHeight="1" x14ac:dyDescent="0.25">
      <c r="A300" s="162">
        <v>294</v>
      </c>
      <c r="B300" s="158" t="str">
        <f>IF(Forfaitaires!B299="","",Forfaitaires!B299)</f>
        <v/>
      </c>
      <c r="C300" s="158" t="str">
        <f>IF(Forfaitaires!C299="","",Forfaitaires!C299)</f>
        <v/>
      </c>
      <c r="D300" s="158" t="str">
        <f>IF(Forfaitaires!D299="","",Forfaitaires!D299)</f>
        <v/>
      </c>
      <c r="E300" s="158" t="str">
        <f>IF(Forfaitaires!E299="","",Forfaitaires!E299)</f>
        <v/>
      </c>
      <c r="F300" s="158" t="str">
        <f>IF(Forfaitaires!F299="","",Forfaitaires!F299)</f>
        <v/>
      </c>
      <c r="G300" s="158" t="str">
        <f>IF(Forfaitaires!G299="","",Forfaitaires!G299)</f>
        <v/>
      </c>
      <c r="H300" s="158" t="str">
        <f>IF(Forfaitaires!H299="","",Forfaitaires!H299)</f>
        <v/>
      </c>
      <c r="I300" s="158" t="str">
        <f>IF($G300="","",IF($C300=Listes!$B$32,IF('Instruction Forfaitaires'!$E300&lt;Listes!$B$53,('Instruction Forfaitaires'!$E300*(VLOOKUP('Instruction Forfaitaires'!$D300,Listes!$A$54:$E$60,2,FALSE))),IF('Instruction Forfaitaires'!$E300&gt;Listes!$E$53,('Instruction Forfaitaires'!$E300*(VLOOKUP('Instruction Forfaitaires'!$D300,Listes!$A$54:$E$60,5,FALSE))),('Instruction Forfaitaires'!$E300*(VLOOKUP('Instruction Forfaitaires'!$D300,Listes!$A$54:$E$60,3,FALSE))+(VLOOKUP('Instruction Forfaitaires'!$D300,Listes!$A$54:$E$60,4,FALSE)))))))</f>
        <v/>
      </c>
      <c r="J300" s="158" t="str">
        <f>IF($G300="","",IF($C300=Listes!$B$31,IF('Instruction Forfaitaires'!$E300&lt;Listes!$B$42,('Instruction Forfaitaires'!$E300*(VLOOKUP('Instruction Forfaitaires'!$D300,Listes!$A$43:$E$49,2,FALSE))),IF('Instruction Forfaitaires'!$E300&gt;Listes!$D$42,('Instruction Forfaitaires'!$E300*(VLOOKUP('Instruction Forfaitaires'!$D300,Listes!$A$43:$E$49,5,FALSE))),('Instruction Forfaitaires'!$E300*(VLOOKUP('Instruction Forfaitaires'!$D300,Listes!$A$43:$E$49,3,FALSE))+(VLOOKUP('Instruction Forfaitaires'!$D300,Listes!$A$43:$E$49,4,FALSE)))))))</f>
        <v/>
      </c>
      <c r="K300" s="238" t="str">
        <f>IF($G300="","",IF($C300=Listes!$B$34,Listes!$I$31,IF($C300=Listes!$B$35,(VLOOKUP('Instruction Forfaitaires'!$F300,Listes!$E$31:$F$36,2,FALSE)),IF($C300=Listes!$B$33,IF('Instruction Forfaitaires'!$E300&lt;Listes!$A$64,'Instruction Forfaitaires'!$E300*Listes!$A$65,IF('Instruction Forfaitaires'!$E300&gt;Listes!$D$64,'Instruction Forfaitaires'!$E300*Listes!$D$65,(('Instruction Forfaitaires'!$E300*Listes!$B$65)+Listes!$C$65)))))))</f>
        <v/>
      </c>
      <c r="L300" s="268" t="str">
        <f>IF(Forfaitaires!I299="","",Forfaitaires!I299)</f>
        <v/>
      </c>
      <c r="M300" s="268" t="str">
        <f>IF(Forfaitaires!J299="","",Forfaitaires!J299)</f>
        <v/>
      </c>
      <c r="N300" s="177" t="str">
        <f>IF(Forfaitaires!N299="","",Forfaitaires!N299)</f>
        <v/>
      </c>
      <c r="O300" s="267" t="str">
        <f t="shared" si="20"/>
        <v/>
      </c>
      <c r="P300" s="259" t="str">
        <f t="shared" si="21"/>
        <v/>
      </c>
      <c r="Q300" s="280" t="str">
        <f t="shared" si="22"/>
        <v/>
      </c>
      <c r="R300" s="264" t="str">
        <f t="shared" si="23"/>
        <v/>
      </c>
      <c r="S300" s="262" t="str">
        <f t="shared" si="24"/>
        <v/>
      </c>
      <c r="T300" s="119"/>
    </row>
    <row r="301" spans="1:20" ht="20.100000000000001" customHeight="1" x14ac:dyDescent="0.25">
      <c r="A301" s="162">
        <v>295</v>
      </c>
      <c r="B301" s="158" t="str">
        <f>IF(Forfaitaires!B300="","",Forfaitaires!B300)</f>
        <v/>
      </c>
      <c r="C301" s="158" t="str">
        <f>IF(Forfaitaires!C300="","",Forfaitaires!C300)</f>
        <v/>
      </c>
      <c r="D301" s="158" t="str">
        <f>IF(Forfaitaires!D300="","",Forfaitaires!D300)</f>
        <v/>
      </c>
      <c r="E301" s="158" t="str">
        <f>IF(Forfaitaires!E300="","",Forfaitaires!E300)</f>
        <v/>
      </c>
      <c r="F301" s="158" t="str">
        <f>IF(Forfaitaires!F300="","",Forfaitaires!F300)</f>
        <v/>
      </c>
      <c r="G301" s="158" t="str">
        <f>IF(Forfaitaires!G300="","",Forfaitaires!G300)</f>
        <v/>
      </c>
      <c r="H301" s="158" t="str">
        <f>IF(Forfaitaires!H300="","",Forfaitaires!H300)</f>
        <v/>
      </c>
      <c r="I301" s="158" t="str">
        <f>IF($G301="","",IF($C301=Listes!$B$32,IF('Instruction Forfaitaires'!$E301&lt;Listes!$B$53,('Instruction Forfaitaires'!$E301*(VLOOKUP('Instruction Forfaitaires'!$D301,Listes!$A$54:$E$60,2,FALSE))),IF('Instruction Forfaitaires'!$E301&gt;Listes!$E$53,('Instruction Forfaitaires'!$E301*(VLOOKUP('Instruction Forfaitaires'!$D301,Listes!$A$54:$E$60,5,FALSE))),('Instruction Forfaitaires'!$E301*(VLOOKUP('Instruction Forfaitaires'!$D301,Listes!$A$54:$E$60,3,FALSE))+(VLOOKUP('Instruction Forfaitaires'!$D301,Listes!$A$54:$E$60,4,FALSE)))))))</f>
        <v/>
      </c>
      <c r="J301" s="158" t="str">
        <f>IF($G301="","",IF($C301=Listes!$B$31,IF('Instruction Forfaitaires'!$E301&lt;Listes!$B$42,('Instruction Forfaitaires'!$E301*(VLOOKUP('Instruction Forfaitaires'!$D301,Listes!$A$43:$E$49,2,FALSE))),IF('Instruction Forfaitaires'!$E301&gt;Listes!$D$42,('Instruction Forfaitaires'!$E301*(VLOOKUP('Instruction Forfaitaires'!$D301,Listes!$A$43:$E$49,5,FALSE))),('Instruction Forfaitaires'!$E301*(VLOOKUP('Instruction Forfaitaires'!$D301,Listes!$A$43:$E$49,3,FALSE))+(VLOOKUP('Instruction Forfaitaires'!$D301,Listes!$A$43:$E$49,4,FALSE)))))))</f>
        <v/>
      </c>
      <c r="K301" s="238" t="str">
        <f>IF($G301="","",IF($C301=Listes!$B$34,Listes!$I$31,IF($C301=Listes!$B$35,(VLOOKUP('Instruction Forfaitaires'!$F301,Listes!$E$31:$F$36,2,FALSE)),IF($C301=Listes!$B$33,IF('Instruction Forfaitaires'!$E301&lt;Listes!$A$64,'Instruction Forfaitaires'!$E301*Listes!$A$65,IF('Instruction Forfaitaires'!$E301&gt;Listes!$D$64,'Instruction Forfaitaires'!$E301*Listes!$D$65,(('Instruction Forfaitaires'!$E301*Listes!$B$65)+Listes!$C$65)))))))</f>
        <v/>
      </c>
      <c r="L301" s="268" t="str">
        <f>IF(Forfaitaires!I300="","",Forfaitaires!I300)</f>
        <v/>
      </c>
      <c r="M301" s="268" t="str">
        <f>IF(Forfaitaires!J300="","",Forfaitaires!J300)</f>
        <v/>
      </c>
      <c r="N301" s="177" t="str">
        <f>IF(Forfaitaires!N300="","",Forfaitaires!N300)</f>
        <v/>
      </c>
      <c r="O301" s="267" t="str">
        <f t="shared" si="20"/>
        <v/>
      </c>
      <c r="P301" s="259" t="str">
        <f t="shared" si="21"/>
        <v/>
      </c>
      <c r="Q301" s="280" t="str">
        <f t="shared" si="22"/>
        <v/>
      </c>
      <c r="R301" s="264" t="str">
        <f t="shared" si="23"/>
        <v/>
      </c>
      <c r="S301" s="262" t="str">
        <f t="shared" si="24"/>
        <v/>
      </c>
      <c r="T301" s="119"/>
    </row>
    <row r="302" spans="1:20" ht="20.100000000000001" customHeight="1" x14ac:dyDescent="0.25">
      <c r="A302" s="162">
        <v>296</v>
      </c>
      <c r="B302" s="158" t="str">
        <f>IF(Forfaitaires!B301="","",Forfaitaires!B301)</f>
        <v/>
      </c>
      <c r="C302" s="158" t="str">
        <f>IF(Forfaitaires!C301="","",Forfaitaires!C301)</f>
        <v/>
      </c>
      <c r="D302" s="158" t="str">
        <f>IF(Forfaitaires!D301="","",Forfaitaires!D301)</f>
        <v/>
      </c>
      <c r="E302" s="158" t="str">
        <f>IF(Forfaitaires!E301="","",Forfaitaires!E301)</f>
        <v/>
      </c>
      <c r="F302" s="158" t="str">
        <f>IF(Forfaitaires!F301="","",Forfaitaires!F301)</f>
        <v/>
      </c>
      <c r="G302" s="158" t="str">
        <f>IF(Forfaitaires!G301="","",Forfaitaires!G301)</f>
        <v/>
      </c>
      <c r="H302" s="158" t="str">
        <f>IF(Forfaitaires!H301="","",Forfaitaires!H301)</f>
        <v/>
      </c>
      <c r="I302" s="158" t="str">
        <f>IF($G302="","",IF($C302=Listes!$B$32,IF('Instruction Forfaitaires'!$E302&lt;Listes!$B$53,('Instruction Forfaitaires'!$E302*(VLOOKUP('Instruction Forfaitaires'!$D302,Listes!$A$54:$E$60,2,FALSE))),IF('Instruction Forfaitaires'!$E302&gt;Listes!$E$53,('Instruction Forfaitaires'!$E302*(VLOOKUP('Instruction Forfaitaires'!$D302,Listes!$A$54:$E$60,5,FALSE))),('Instruction Forfaitaires'!$E302*(VLOOKUP('Instruction Forfaitaires'!$D302,Listes!$A$54:$E$60,3,FALSE))+(VLOOKUP('Instruction Forfaitaires'!$D302,Listes!$A$54:$E$60,4,FALSE)))))))</f>
        <v/>
      </c>
      <c r="J302" s="158" t="str">
        <f>IF($G302="","",IF($C302=Listes!$B$31,IF('Instruction Forfaitaires'!$E302&lt;Listes!$B$42,('Instruction Forfaitaires'!$E302*(VLOOKUP('Instruction Forfaitaires'!$D302,Listes!$A$43:$E$49,2,FALSE))),IF('Instruction Forfaitaires'!$E302&gt;Listes!$D$42,('Instruction Forfaitaires'!$E302*(VLOOKUP('Instruction Forfaitaires'!$D302,Listes!$A$43:$E$49,5,FALSE))),('Instruction Forfaitaires'!$E302*(VLOOKUP('Instruction Forfaitaires'!$D302,Listes!$A$43:$E$49,3,FALSE))+(VLOOKUP('Instruction Forfaitaires'!$D302,Listes!$A$43:$E$49,4,FALSE)))))))</f>
        <v/>
      </c>
      <c r="K302" s="238" t="str">
        <f>IF($G302="","",IF($C302=Listes!$B$34,Listes!$I$31,IF($C302=Listes!$B$35,(VLOOKUP('Instruction Forfaitaires'!$F302,Listes!$E$31:$F$36,2,FALSE)),IF($C302=Listes!$B$33,IF('Instruction Forfaitaires'!$E302&lt;Listes!$A$64,'Instruction Forfaitaires'!$E302*Listes!$A$65,IF('Instruction Forfaitaires'!$E302&gt;Listes!$D$64,'Instruction Forfaitaires'!$E302*Listes!$D$65,(('Instruction Forfaitaires'!$E302*Listes!$B$65)+Listes!$C$65)))))))</f>
        <v/>
      </c>
      <c r="L302" s="268" t="str">
        <f>IF(Forfaitaires!I301="","",Forfaitaires!I301)</f>
        <v/>
      </c>
      <c r="M302" s="268" t="str">
        <f>IF(Forfaitaires!J301="","",Forfaitaires!J301)</f>
        <v/>
      </c>
      <c r="N302" s="177" t="str">
        <f>IF(Forfaitaires!N301="","",Forfaitaires!N301)</f>
        <v/>
      </c>
      <c r="O302" s="267" t="str">
        <f t="shared" si="20"/>
        <v/>
      </c>
      <c r="P302" s="259" t="str">
        <f t="shared" si="21"/>
        <v/>
      </c>
      <c r="Q302" s="280" t="str">
        <f t="shared" si="22"/>
        <v/>
      </c>
      <c r="R302" s="264" t="str">
        <f t="shared" si="23"/>
        <v/>
      </c>
      <c r="S302" s="262" t="str">
        <f t="shared" si="24"/>
        <v/>
      </c>
      <c r="T302" s="119"/>
    </row>
    <row r="303" spans="1:20" ht="20.100000000000001" customHeight="1" x14ac:dyDescent="0.25">
      <c r="A303" s="162">
        <v>297</v>
      </c>
      <c r="B303" s="158" t="str">
        <f>IF(Forfaitaires!B302="","",Forfaitaires!B302)</f>
        <v/>
      </c>
      <c r="C303" s="158" t="str">
        <f>IF(Forfaitaires!C302="","",Forfaitaires!C302)</f>
        <v/>
      </c>
      <c r="D303" s="158" t="str">
        <f>IF(Forfaitaires!D302="","",Forfaitaires!D302)</f>
        <v/>
      </c>
      <c r="E303" s="158" t="str">
        <f>IF(Forfaitaires!E302="","",Forfaitaires!E302)</f>
        <v/>
      </c>
      <c r="F303" s="158" t="str">
        <f>IF(Forfaitaires!F302="","",Forfaitaires!F302)</f>
        <v/>
      </c>
      <c r="G303" s="158" t="str">
        <f>IF(Forfaitaires!G302="","",Forfaitaires!G302)</f>
        <v/>
      </c>
      <c r="H303" s="158" t="str">
        <f>IF(Forfaitaires!H302="","",Forfaitaires!H302)</f>
        <v/>
      </c>
      <c r="I303" s="158" t="str">
        <f>IF($G303="","",IF($C303=Listes!$B$32,IF('Instruction Forfaitaires'!$E303&lt;Listes!$B$53,('Instruction Forfaitaires'!$E303*(VLOOKUP('Instruction Forfaitaires'!$D303,Listes!$A$54:$E$60,2,FALSE))),IF('Instruction Forfaitaires'!$E303&gt;Listes!$E$53,('Instruction Forfaitaires'!$E303*(VLOOKUP('Instruction Forfaitaires'!$D303,Listes!$A$54:$E$60,5,FALSE))),('Instruction Forfaitaires'!$E303*(VLOOKUP('Instruction Forfaitaires'!$D303,Listes!$A$54:$E$60,3,FALSE))+(VLOOKUP('Instruction Forfaitaires'!$D303,Listes!$A$54:$E$60,4,FALSE)))))))</f>
        <v/>
      </c>
      <c r="J303" s="158" t="str">
        <f>IF($G303="","",IF($C303=Listes!$B$31,IF('Instruction Forfaitaires'!$E303&lt;Listes!$B$42,('Instruction Forfaitaires'!$E303*(VLOOKUP('Instruction Forfaitaires'!$D303,Listes!$A$43:$E$49,2,FALSE))),IF('Instruction Forfaitaires'!$E303&gt;Listes!$D$42,('Instruction Forfaitaires'!$E303*(VLOOKUP('Instruction Forfaitaires'!$D303,Listes!$A$43:$E$49,5,FALSE))),('Instruction Forfaitaires'!$E303*(VLOOKUP('Instruction Forfaitaires'!$D303,Listes!$A$43:$E$49,3,FALSE))+(VLOOKUP('Instruction Forfaitaires'!$D303,Listes!$A$43:$E$49,4,FALSE)))))))</f>
        <v/>
      </c>
      <c r="K303" s="238" t="str">
        <f>IF($G303="","",IF($C303=Listes!$B$34,Listes!$I$31,IF($C303=Listes!$B$35,(VLOOKUP('Instruction Forfaitaires'!$F303,Listes!$E$31:$F$36,2,FALSE)),IF($C303=Listes!$B$33,IF('Instruction Forfaitaires'!$E303&lt;Listes!$A$64,'Instruction Forfaitaires'!$E303*Listes!$A$65,IF('Instruction Forfaitaires'!$E303&gt;Listes!$D$64,'Instruction Forfaitaires'!$E303*Listes!$D$65,(('Instruction Forfaitaires'!$E303*Listes!$B$65)+Listes!$C$65)))))))</f>
        <v/>
      </c>
      <c r="L303" s="268" t="str">
        <f>IF(Forfaitaires!I302="","",Forfaitaires!I302)</f>
        <v/>
      </c>
      <c r="M303" s="268" t="str">
        <f>IF(Forfaitaires!J302="","",Forfaitaires!J302)</f>
        <v/>
      </c>
      <c r="N303" s="177" t="str">
        <f>IF(Forfaitaires!N302="","",Forfaitaires!N302)</f>
        <v/>
      </c>
      <c r="O303" s="267" t="str">
        <f t="shared" si="20"/>
        <v/>
      </c>
      <c r="P303" s="259" t="str">
        <f t="shared" si="21"/>
        <v/>
      </c>
      <c r="Q303" s="280" t="str">
        <f t="shared" si="22"/>
        <v/>
      </c>
      <c r="R303" s="264" t="str">
        <f t="shared" si="23"/>
        <v/>
      </c>
      <c r="S303" s="262" t="str">
        <f t="shared" si="24"/>
        <v/>
      </c>
      <c r="T303" s="119"/>
    </row>
    <row r="304" spans="1:20" ht="20.100000000000001" customHeight="1" x14ac:dyDescent="0.25">
      <c r="A304" s="162">
        <v>298</v>
      </c>
      <c r="B304" s="158" t="str">
        <f>IF(Forfaitaires!B303="","",Forfaitaires!B303)</f>
        <v/>
      </c>
      <c r="C304" s="158" t="str">
        <f>IF(Forfaitaires!C303="","",Forfaitaires!C303)</f>
        <v/>
      </c>
      <c r="D304" s="158" t="str">
        <f>IF(Forfaitaires!D303="","",Forfaitaires!D303)</f>
        <v/>
      </c>
      <c r="E304" s="158" t="str">
        <f>IF(Forfaitaires!E303="","",Forfaitaires!E303)</f>
        <v/>
      </c>
      <c r="F304" s="158" t="str">
        <f>IF(Forfaitaires!F303="","",Forfaitaires!F303)</f>
        <v/>
      </c>
      <c r="G304" s="158" t="str">
        <f>IF(Forfaitaires!G303="","",Forfaitaires!G303)</f>
        <v/>
      </c>
      <c r="H304" s="158" t="str">
        <f>IF(Forfaitaires!H303="","",Forfaitaires!H303)</f>
        <v/>
      </c>
      <c r="I304" s="158" t="str">
        <f>IF($G304="","",IF($C304=Listes!$B$32,IF('Instruction Forfaitaires'!$E304&lt;Listes!$B$53,('Instruction Forfaitaires'!$E304*(VLOOKUP('Instruction Forfaitaires'!$D304,Listes!$A$54:$E$60,2,FALSE))),IF('Instruction Forfaitaires'!$E304&gt;Listes!$E$53,('Instruction Forfaitaires'!$E304*(VLOOKUP('Instruction Forfaitaires'!$D304,Listes!$A$54:$E$60,5,FALSE))),('Instruction Forfaitaires'!$E304*(VLOOKUP('Instruction Forfaitaires'!$D304,Listes!$A$54:$E$60,3,FALSE))+(VLOOKUP('Instruction Forfaitaires'!$D304,Listes!$A$54:$E$60,4,FALSE)))))))</f>
        <v/>
      </c>
      <c r="J304" s="158" t="str">
        <f>IF($G304="","",IF($C304=Listes!$B$31,IF('Instruction Forfaitaires'!$E304&lt;Listes!$B$42,('Instruction Forfaitaires'!$E304*(VLOOKUP('Instruction Forfaitaires'!$D304,Listes!$A$43:$E$49,2,FALSE))),IF('Instruction Forfaitaires'!$E304&gt;Listes!$D$42,('Instruction Forfaitaires'!$E304*(VLOOKUP('Instruction Forfaitaires'!$D304,Listes!$A$43:$E$49,5,FALSE))),('Instruction Forfaitaires'!$E304*(VLOOKUP('Instruction Forfaitaires'!$D304,Listes!$A$43:$E$49,3,FALSE))+(VLOOKUP('Instruction Forfaitaires'!$D304,Listes!$A$43:$E$49,4,FALSE)))))))</f>
        <v/>
      </c>
      <c r="K304" s="238" t="str">
        <f>IF($G304="","",IF($C304=Listes!$B$34,Listes!$I$31,IF($C304=Listes!$B$35,(VLOOKUP('Instruction Forfaitaires'!$F304,Listes!$E$31:$F$36,2,FALSE)),IF($C304=Listes!$B$33,IF('Instruction Forfaitaires'!$E304&lt;Listes!$A$64,'Instruction Forfaitaires'!$E304*Listes!$A$65,IF('Instruction Forfaitaires'!$E304&gt;Listes!$D$64,'Instruction Forfaitaires'!$E304*Listes!$D$65,(('Instruction Forfaitaires'!$E304*Listes!$B$65)+Listes!$C$65)))))))</f>
        <v/>
      </c>
      <c r="L304" s="268" t="str">
        <f>IF(Forfaitaires!I303="","",Forfaitaires!I303)</f>
        <v/>
      </c>
      <c r="M304" s="268" t="str">
        <f>IF(Forfaitaires!J303="","",Forfaitaires!J303)</f>
        <v/>
      </c>
      <c r="N304" s="177" t="str">
        <f>IF(Forfaitaires!N303="","",Forfaitaires!N303)</f>
        <v/>
      </c>
      <c r="O304" s="267" t="str">
        <f t="shared" si="20"/>
        <v/>
      </c>
      <c r="P304" s="259" t="str">
        <f t="shared" si="21"/>
        <v/>
      </c>
      <c r="Q304" s="280" t="str">
        <f t="shared" si="22"/>
        <v/>
      </c>
      <c r="R304" s="264" t="str">
        <f t="shared" si="23"/>
        <v/>
      </c>
      <c r="S304" s="262" t="str">
        <f t="shared" si="24"/>
        <v/>
      </c>
      <c r="T304" s="119"/>
    </row>
    <row r="305" spans="1:20" ht="20.100000000000001" customHeight="1" x14ac:dyDescent="0.25">
      <c r="A305" s="162">
        <v>299</v>
      </c>
      <c r="B305" s="158" t="str">
        <f>IF(Forfaitaires!B304="","",Forfaitaires!B304)</f>
        <v/>
      </c>
      <c r="C305" s="158" t="str">
        <f>IF(Forfaitaires!C304="","",Forfaitaires!C304)</f>
        <v/>
      </c>
      <c r="D305" s="158" t="str">
        <f>IF(Forfaitaires!D304="","",Forfaitaires!D304)</f>
        <v/>
      </c>
      <c r="E305" s="158" t="str">
        <f>IF(Forfaitaires!E304="","",Forfaitaires!E304)</f>
        <v/>
      </c>
      <c r="F305" s="158" t="str">
        <f>IF(Forfaitaires!F304="","",Forfaitaires!F304)</f>
        <v/>
      </c>
      <c r="G305" s="158" t="str">
        <f>IF(Forfaitaires!G304="","",Forfaitaires!G304)</f>
        <v/>
      </c>
      <c r="H305" s="158" t="str">
        <f>IF(Forfaitaires!H304="","",Forfaitaires!H304)</f>
        <v/>
      </c>
      <c r="I305" s="158" t="str">
        <f>IF($G305="","",IF($C305=Listes!$B$32,IF('Instruction Forfaitaires'!$E305&lt;Listes!$B$53,('Instruction Forfaitaires'!$E305*(VLOOKUP('Instruction Forfaitaires'!$D305,Listes!$A$54:$E$60,2,FALSE))),IF('Instruction Forfaitaires'!$E305&gt;Listes!$E$53,('Instruction Forfaitaires'!$E305*(VLOOKUP('Instruction Forfaitaires'!$D305,Listes!$A$54:$E$60,5,FALSE))),('Instruction Forfaitaires'!$E305*(VLOOKUP('Instruction Forfaitaires'!$D305,Listes!$A$54:$E$60,3,FALSE))+(VLOOKUP('Instruction Forfaitaires'!$D305,Listes!$A$54:$E$60,4,FALSE)))))))</f>
        <v/>
      </c>
      <c r="J305" s="158" t="str">
        <f>IF($G305="","",IF($C305=Listes!$B$31,IF('Instruction Forfaitaires'!$E305&lt;Listes!$B$42,('Instruction Forfaitaires'!$E305*(VLOOKUP('Instruction Forfaitaires'!$D305,Listes!$A$43:$E$49,2,FALSE))),IF('Instruction Forfaitaires'!$E305&gt;Listes!$D$42,('Instruction Forfaitaires'!$E305*(VLOOKUP('Instruction Forfaitaires'!$D305,Listes!$A$43:$E$49,5,FALSE))),('Instruction Forfaitaires'!$E305*(VLOOKUP('Instruction Forfaitaires'!$D305,Listes!$A$43:$E$49,3,FALSE))+(VLOOKUP('Instruction Forfaitaires'!$D305,Listes!$A$43:$E$49,4,FALSE)))))))</f>
        <v/>
      </c>
      <c r="K305" s="238" t="str">
        <f>IF($G305="","",IF($C305=Listes!$B$34,Listes!$I$31,IF($C305=Listes!$B$35,(VLOOKUP('Instruction Forfaitaires'!$F305,Listes!$E$31:$F$36,2,FALSE)),IF($C305=Listes!$B$33,IF('Instruction Forfaitaires'!$E305&lt;Listes!$A$64,'Instruction Forfaitaires'!$E305*Listes!$A$65,IF('Instruction Forfaitaires'!$E305&gt;Listes!$D$64,'Instruction Forfaitaires'!$E305*Listes!$D$65,(('Instruction Forfaitaires'!$E305*Listes!$B$65)+Listes!$C$65)))))))</f>
        <v/>
      </c>
      <c r="L305" s="268" t="str">
        <f>IF(Forfaitaires!I304="","",Forfaitaires!I304)</f>
        <v/>
      </c>
      <c r="M305" s="268" t="str">
        <f>IF(Forfaitaires!J304="","",Forfaitaires!J304)</f>
        <v/>
      </c>
      <c r="N305" s="177" t="str">
        <f>IF(Forfaitaires!N304="","",Forfaitaires!N304)</f>
        <v/>
      </c>
      <c r="O305" s="267" t="str">
        <f t="shared" si="20"/>
        <v/>
      </c>
      <c r="P305" s="259" t="str">
        <f t="shared" si="21"/>
        <v/>
      </c>
      <c r="Q305" s="280" t="str">
        <f t="shared" si="22"/>
        <v/>
      </c>
      <c r="R305" s="264" t="str">
        <f t="shared" si="23"/>
        <v/>
      </c>
      <c r="S305" s="262" t="str">
        <f t="shared" si="24"/>
        <v/>
      </c>
      <c r="T305" s="119"/>
    </row>
    <row r="306" spans="1:20" ht="20.100000000000001" customHeight="1" x14ac:dyDescent="0.25">
      <c r="A306" s="162">
        <v>300</v>
      </c>
      <c r="B306" s="158" t="str">
        <f>IF(Forfaitaires!B305="","",Forfaitaires!B305)</f>
        <v/>
      </c>
      <c r="C306" s="158" t="str">
        <f>IF(Forfaitaires!C305="","",Forfaitaires!C305)</f>
        <v/>
      </c>
      <c r="D306" s="158" t="str">
        <f>IF(Forfaitaires!D305="","",Forfaitaires!D305)</f>
        <v/>
      </c>
      <c r="E306" s="158" t="str">
        <f>IF(Forfaitaires!E305="","",Forfaitaires!E305)</f>
        <v/>
      </c>
      <c r="F306" s="158" t="str">
        <f>IF(Forfaitaires!F305="","",Forfaitaires!F305)</f>
        <v/>
      </c>
      <c r="G306" s="158" t="str">
        <f>IF(Forfaitaires!G305="","",Forfaitaires!G305)</f>
        <v/>
      </c>
      <c r="H306" s="158" t="str">
        <f>IF(Forfaitaires!H305="","",Forfaitaires!H305)</f>
        <v/>
      </c>
      <c r="I306" s="158" t="str">
        <f>IF($G306="","",IF($C306=Listes!$B$32,IF('Instruction Forfaitaires'!$E306&lt;Listes!$B$53,('Instruction Forfaitaires'!$E306*(VLOOKUP('Instruction Forfaitaires'!$D306,Listes!$A$54:$E$60,2,FALSE))),IF('Instruction Forfaitaires'!$E306&gt;Listes!$E$53,('Instruction Forfaitaires'!$E306*(VLOOKUP('Instruction Forfaitaires'!$D306,Listes!$A$54:$E$60,5,FALSE))),('Instruction Forfaitaires'!$E306*(VLOOKUP('Instruction Forfaitaires'!$D306,Listes!$A$54:$E$60,3,FALSE))+(VLOOKUP('Instruction Forfaitaires'!$D306,Listes!$A$54:$E$60,4,FALSE)))))))</f>
        <v/>
      </c>
      <c r="J306" s="158" t="str">
        <f>IF($G306="","",IF($C306=Listes!$B$31,IF('Instruction Forfaitaires'!$E306&lt;Listes!$B$42,('Instruction Forfaitaires'!$E306*(VLOOKUP('Instruction Forfaitaires'!$D306,Listes!$A$43:$E$49,2,FALSE))),IF('Instruction Forfaitaires'!$E306&gt;Listes!$D$42,('Instruction Forfaitaires'!$E306*(VLOOKUP('Instruction Forfaitaires'!$D306,Listes!$A$43:$E$49,5,FALSE))),('Instruction Forfaitaires'!$E306*(VLOOKUP('Instruction Forfaitaires'!$D306,Listes!$A$43:$E$49,3,FALSE))+(VLOOKUP('Instruction Forfaitaires'!$D306,Listes!$A$43:$E$49,4,FALSE)))))))</f>
        <v/>
      </c>
      <c r="K306" s="238" t="str">
        <f>IF($G306="","",IF($C306=Listes!$B$34,Listes!$I$31,IF($C306=Listes!$B$35,(VLOOKUP('Instruction Forfaitaires'!$F306,Listes!$E$31:$F$36,2,FALSE)),IF($C306=Listes!$B$33,IF('Instruction Forfaitaires'!$E306&lt;Listes!$A$64,'Instruction Forfaitaires'!$E306*Listes!$A$65,IF('Instruction Forfaitaires'!$E306&gt;Listes!$D$64,'Instruction Forfaitaires'!$E306*Listes!$D$65,(('Instruction Forfaitaires'!$E306*Listes!$B$65)+Listes!$C$65)))))))</f>
        <v/>
      </c>
      <c r="L306" s="268" t="str">
        <f>IF(Forfaitaires!I305="","",Forfaitaires!I305)</f>
        <v/>
      </c>
      <c r="M306" s="268" t="str">
        <f>IF(Forfaitaires!J305="","",Forfaitaires!J305)</f>
        <v/>
      </c>
      <c r="N306" s="177" t="str">
        <f>IF(Forfaitaires!N305="","",Forfaitaires!N305)</f>
        <v/>
      </c>
      <c r="O306" s="267" t="str">
        <f t="shared" si="20"/>
        <v/>
      </c>
      <c r="P306" s="259" t="str">
        <f t="shared" si="21"/>
        <v/>
      </c>
      <c r="Q306" s="280" t="str">
        <f t="shared" si="22"/>
        <v/>
      </c>
      <c r="R306" s="264" t="str">
        <f t="shared" si="23"/>
        <v/>
      </c>
      <c r="S306" s="262" t="str">
        <f t="shared" si="24"/>
        <v/>
      </c>
      <c r="T306" s="119"/>
    </row>
    <row r="307" spans="1:20" ht="20.100000000000001" customHeight="1" x14ac:dyDescent="0.25">
      <c r="A307" s="162">
        <v>301</v>
      </c>
      <c r="B307" s="158" t="str">
        <f>IF(Forfaitaires!B306="","",Forfaitaires!B306)</f>
        <v/>
      </c>
      <c r="C307" s="158" t="str">
        <f>IF(Forfaitaires!C306="","",Forfaitaires!C306)</f>
        <v/>
      </c>
      <c r="D307" s="158" t="str">
        <f>IF(Forfaitaires!D306="","",Forfaitaires!D306)</f>
        <v/>
      </c>
      <c r="E307" s="158" t="str">
        <f>IF(Forfaitaires!E306="","",Forfaitaires!E306)</f>
        <v/>
      </c>
      <c r="F307" s="158" t="str">
        <f>IF(Forfaitaires!F306="","",Forfaitaires!F306)</f>
        <v/>
      </c>
      <c r="G307" s="158" t="str">
        <f>IF(Forfaitaires!G306="","",Forfaitaires!G306)</f>
        <v/>
      </c>
      <c r="H307" s="158" t="str">
        <f>IF(Forfaitaires!H306="","",Forfaitaires!H306)</f>
        <v/>
      </c>
      <c r="I307" s="158" t="str">
        <f>IF($G307="","",IF($C307=Listes!$B$32,IF('Instruction Forfaitaires'!$E307&lt;Listes!$B$53,('Instruction Forfaitaires'!$E307*(VLOOKUP('Instruction Forfaitaires'!$D307,Listes!$A$54:$E$60,2,FALSE))),IF('Instruction Forfaitaires'!$E307&gt;Listes!$E$53,('Instruction Forfaitaires'!$E307*(VLOOKUP('Instruction Forfaitaires'!$D307,Listes!$A$54:$E$60,5,FALSE))),('Instruction Forfaitaires'!$E307*(VLOOKUP('Instruction Forfaitaires'!$D307,Listes!$A$54:$E$60,3,FALSE))+(VLOOKUP('Instruction Forfaitaires'!$D307,Listes!$A$54:$E$60,4,FALSE)))))))</f>
        <v/>
      </c>
      <c r="J307" s="158" t="str">
        <f>IF($G307="","",IF($C307=Listes!$B$31,IF('Instruction Forfaitaires'!$E307&lt;Listes!$B$42,('Instruction Forfaitaires'!$E307*(VLOOKUP('Instruction Forfaitaires'!$D307,Listes!$A$43:$E$49,2,FALSE))),IF('Instruction Forfaitaires'!$E307&gt;Listes!$D$42,('Instruction Forfaitaires'!$E307*(VLOOKUP('Instruction Forfaitaires'!$D307,Listes!$A$43:$E$49,5,FALSE))),('Instruction Forfaitaires'!$E307*(VLOOKUP('Instruction Forfaitaires'!$D307,Listes!$A$43:$E$49,3,FALSE))+(VLOOKUP('Instruction Forfaitaires'!$D307,Listes!$A$43:$E$49,4,FALSE)))))))</f>
        <v/>
      </c>
      <c r="K307" s="238" t="str">
        <f>IF($G307="","",IF($C307=Listes!$B$34,Listes!$I$31,IF($C307=Listes!$B$35,(VLOOKUP('Instruction Forfaitaires'!$F307,Listes!$E$31:$F$36,2,FALSE)),IF($C307=Listes!$B$33,IF('Instruction Forfaitaires'!$E307&lt;Listes!$A$64,'Instruction Forfaitaires'!$E307*Listes!$A$65,IF('Instruction Forfaitaires'!$E307&gt;Listes!$D$64,'Instruction Forfaitaires'!$E307*Listes!$D$65,(('Instruction Forfaitaires'!$E307*Listes!$B$65)+Listes!$C$65)))))))</f>
        <v/>
      </c>
      <c r="L307" s="268" t="str">
        <f>IF(Forfaitaires!I306="","",Forfaitaires!I306)</f>
        <v/>
      </c>
      <c r="M307" s="268" t="str">
        <f>IF(Forfaitaires!J306="","",Forfaitaires!J306)</f>
        <v/>
      </c>
      <c r="N307" s="177" t="str">
        <f>IF(Forfaitaires!N306="","",Forfaitaires!N306)</f>
        <v/>
      </c>
      <c r="O307" s="267" t="str">
        <f t="shared" si="20"/>
        <v/>
      </c>
      <c r="P307" s="259" t="str">
        <f t="shared" si="21"/>
        <v/>
      </c>
      <c r="Q307" s="280" t="str">
        <f t="shared" si="22"/>
        <v/>
      </c>
      <c r="R307" s="264" t="str">
        <f t="shared" si="23"/>
        <v/>
      </c>
      <c r="S307" s="262" t="str">
        <f t="shared" si="24"/>
        <v/>
      </c>
      <c r="T307" s="119"/>
    </row>
    <row r="308" spans="1:20" ht="20.100000000000001" customHeight="1" x14ac:dyDescent="0.25">
      <c r="A308" s="162">
        <v>302</v>
      </c>
      <c r="B308" s="158" t="str">
        <f>IF(Forfaitaires!B307="","",Forfaitaires!B307)</f>
        <v/>
      </c>
      <c r="C308" s="158" t="str">
        <f>IF(Forfaitaires!C307="","",Forfaitaires!C307)</f>
        <v/>
      </c>
      <c r="D308" s="158" t="str">
        <f>IF(Forfaitaires!D307="","",Forfaitaires!D307)</f>
        <v/>
      </c>
      <c r="E308" s="158" t="str">
        <f>IF(Forfaitaires!E307="","",Forfaitaires!E307)</f>
        <v/>
      </c>
      <c r="F308" s="158" t="str">
        <f>IF(Forfaitaires!F307="","",Forfaitaires!F307)</f>
        <v/>
      </c>
      <c r="G308" s="158" t="str">
        <f>IF(Forfaitaires!G307="","",Forfaitaires!G307)</f>
        <v/>
      </c>
      <c r="H308" s="158" t="str">
        <f>IF(Forfaitaires!H307="","",Forfaitaires!H307)</f>
        <v/>
      </c>
      <c r="I308" s="158" t="str">
        <f>IF($G308="","",IF($C308=Listes!$B$32,IF('Instruction Forfaitaires'!$E308&lt;Listes!$B$53,('Instruction Forfaitaires'!$E308*(VLOOKUP('Instruction Forfaitaires'!$D308,Listes!$A$54:$E$60,2,FALSE))),IF('Instruction Forfaitaires'!$E308&gt;Listes!$E$53,('Instruction Forfaitaires'!$E308*(VLOOKUP('Instruction Forfaitaires'!$D308,Listes!$A$54:$E$60,5,FALSE))),('Instruction Forfaitaires'!$E308*(VLOOKUP('Instruction Forfaitaires'!$D308,Listes!$A$54:$E$60,3,FALSE))+(VLOOKUP('Instruction Forfaitaires'!$D308,Listes!$A$54:$E$60,4,FALSE)))))))</f>
        <v/>
      </c>
      <c r="J308" s="158" t="str">
        <f>IF($G308="","",IF($C308=Listes!$B$31,IF('Instruction Forfaitaires'!$E308&lt;Listes!$B$42,('Instruction Forfaitaires'!$E308*(VLOOKUP('Instruction Forfaitaires'!$D308,Listes!$A$43:$E$49,2,FALSE))),IF('Instruction Forfaitaires'!$E308&gt;Listes!$D$42,('Instruction Forfaitaires'!$E308*(VLOOKUP('Instruction Forfaitaires'!$D308,Listes!$A$43:$E$49,5,FALSE))),('Instruction Forfaitaires'!$E308*(VLOOKUP('Instruction Forfaitaires'!$D308,Listes!$A$43:$E$49,3,FALSE))+(VLOOKUP('Instruction Forfaitaires'!$D308,Listes!$A$43:$E$49,4,FALSE)))))))</f>
        <v/>
      </c>
      <c r="K308" s="238" t="str">
        <f>IF($G308="","",IF($C308=Listes!$B$34,Listes!$I$31,IF($C308=Listes!$B$35,(VLOOKUP('Instruction Forfaitaires'!$F308,Listes!$E$31:$F$36,2,FALSE)),IF($C308=Listes!$B$33,IF('Instruction Forfaitaires'!$E308&lt;Listes!$A$64,'Instruction Forfaitaires'!$E308*Listes!$A$65,IF('Instruction Forfaitaires'!$E308&gt;Listes!$D$64,'Instruction Forfaitaires'!$E308*Listes!$D$65,(('Instruction Forfaitaires'!$E308*Listes!$B$65)+Listes!$C$65)))))))</f>
        <v/>
      </c>
      <c r="L308" s="268" t="str">
        <f>IF(Forfaitaires!I307="","",Forfaitaires!I307)</f>
        <v/>
      </c>
      <c r="M308" s="268" t="str">
        <f>IF(Forfaitaires!J307="","",Forfaitaires!J307)</f>
        <v/>
      </c>
      <c r="N308" s="177" t="str">
        <f>IF(Forfaitaires!N307="","",Forfaitaires!N307)</f>
        <v/>
      </c>
      <c r="O308" s="267" t="str">
        <f t="shared" si="20"/>
        <v/>
      </c>
      <c r="P308" s="259" t="str">
        <f t="shared" si="21"/>
        <v/>
      </c>
      <c r="Q308" s="280" t="str">
        <f t="shared" si="22"/>
        <v/>
      </c>
      <c r="R308" s="264" t="str">
        <f t="shared" si="23"/>
        <v/>
      </c>
      <c r="S308" s="262" t="str">
        <f t="shared" si="24"/>
        <v/>
      </c>
      <c r="T308" s="119"/>
    </row>
    <row r="309" spans="1:20" ht="20.100000000000001" customHeight="1" x14ac:dyDescent="0.25">
      <c r="A309" s="162">
        <v>303</v>
      </c>
      <c r="B309" s="158" t="str">
        <f>IF(Forfaitaires!B308="","",Forfaitaires!B308)</f>
        <v/>
      </c>
      <c r="C309" s="158" t="str">
        <f>IF(Forfaitaires!C308="","",Forfaitaires!C308)</f>
        <v/>
      </c>
      <c r="D309" s="158" t="str">
        <f>IF(Forfaitaires!D308="","",Forfaitaires!D308)</f>
        <v/>
      </c>
      <c r="E309" s="158" t="str">
        <f>IF(Forfaitaires!E308="","",Forfaitaires!E308)</f>
        <v/>
      </c>
      <c r="F309" s="158" t="str">
        <f>IF(Forfaitaires!F308="","",Forfaitaires!F308)</f>
        <v/>
      </c>
      <c r="G309" s="158" t="str">
        <f>IF(Forfaitaires!G308="","",Forfaitaires!G308)</f>
        <v/>
      </c>
      <c r="H309" s="158" t="str">
        <f>IF(Forfaitaires!H308="","",Forfaitaires!H308)</f>
        <v/>
      </c>
      <c r="I309" s="158" t="str">
        <f>IF($G309="","",IF($C309=Listes!$B$32,IF('Instruction Forfaitaires'!$E309&lt;Listes!$B$53,('Instruction Forfaitaires'!$E309*(VLOOKUP('Instruction Forfaitaires'!$D309,Listes!$A$54:$E$60,2,FALSE))),IF('Instruction Forfaitaires'!$E309&gt;Listes!$E$53,('Instruction Forfaitaires'!$E309*(VLOOKUP('Instruction Forfaitaires'!$D309,Listes!$A$54:$E$60,5,FALSE))),('Instruction Forfaitaires'!$E309*(VLOOKUP('Instruction Forfaitaires'!$D309,Listes!$A$54:$E$60,3,FALSE))+(VLOOKUP('Instruction Forfaitaires'!$D309,Listes!$A$54:$E$60,4,FALSE)))))))</f>
        <v/>
      </c>
      <c r="J309" s="158" t="str">
        <f>IF($G309="","",IF($C309=Listes!$B$31,IF('Instruction Forfaitaires'!$E309&lt;Listes!$B$42,('Instruction Forfaitaires'!$E309*(VLOOKUP('Instruction Forfaitaires'!$D309,Listes!$A$43:$E$49,2,FALSE))),IF('Instruction Forfaitaires'!$E309&gt;Listes!$D$42,('Instruction Forfaitaires'!$E309*(VLOOKUP('Instruction Forfaitaires'!$D309,Listes!$A$43:$E$49,5,FALSE))),('Instruction Forfaitaires'!$E309*(VLOOKUP('Instruction Forfaitaires'!$D309,Listes!$A$43:$E$49,3,FALSE))+(VLOOKUP('Instruction Forfaitaires'!$D309,Listes!$A$43:$E$49,4,FALSE)))))))</f>
        <v/>
      </c>
      <c r="K309" s="238" t="str">
        <f>IF($G309="","",IF($C309=Listes!$B$34,Listes!$I$31,IF($C309=Listes!$B$35,(VLOOKUP('Instruction Forfaitaires'!$F309,Listes!$E$31:$F$36,2,FALSE)),IF($C309=Listes!$B$33,IF('Instruction Forfaitaires'!$E309&lt;Listes!$A$64,'Instruction Forfaitaires'!$E309*Listes!$A$65,IF('Instruction Forfaitaires'!$E309&gt;Listes!$D$64,'Instruction Forfaitaires'!$E309*Listes!$D$65,(('Instruction Forfaitaires'!$E309*Listes!$B$65)+Listes!$C$65)))))))</f>
        <v/>
      </c>
      <c r="L309" s="268" t="str">
        <f>IF(Forfaitaires!I308="","",Forfaitaires!I308)</f>
        <v/>
      </c>
      <c r="M309" s="268" t="str">
        <f>IF(Forfaitaires!J308="","",Forfaitaires!J308)</f>
        <v/>
      </c>
      <c r="N309" s="177" t="str">
        <f>IF(Forfaitaires!N308="","",Forfaitaires!N308)</f>
        <v/>
      </c>
      <c r="O309" s="267" t="str">
        <f t="shared" si="20"/>
        <v/>
      </c>
      <c r="P309" s="259" t="str">
        <f t="shared" si="21"/>
        <v/>
      </c>
      <c r="Q309" s="280" t="str">
        <f t="shared" si="22"/>
        <v/>
      </c>
      <c r="R309" s="264" t="str">
        <f t="shared" si="23"/>
        <v/>
      </c>
      <c r="S309" s="262" t="str">
        <f t="shared" si="24"/>
        <v/>
      </c>
      <c r="T309" s="119"/>
    </row>
    <row r="310" spans="1:20" ht="20.100000000000001" customHeight="1" x14ac:dyDescent="0.25">
      <c r="A310" s="162">
        <v>304</v>
      </c>
      <c r="B310" s="158" t="str">
        <f>IF(Forfaitaires!B309="","",Forfaitaires!B309)</f>
        <v/>
      </c>
      <c r="C310" s="158" t="str">
        <f>IF(Forfaitaires!C309="","",Forfaitaires!C309)</f>
        <v/>
      </c>
      <c r="D310" s="158" t="str">
        <f>IF(Forfaitaires!D309="","",Forfaitaires!D309)</f>
        <v/>
      </c>
      <c r="E310" s="158" t="str">
        <f>IF(Forfaitaires!E309="","",Forfaitaires!E309)</f>
        <v/>
      </c>
      <c r="F310" s="158" t="str">
        <f>IF(Forfaitaires!F309="","",Forfaitaires!F309)</f>
        <v/>
      </c>
      <c r="G310" s="158" t="str">
        <f>IF(Forfaitaires!G309="","",Forfaitaires!G309)</f>
        <v/>
      </c>
      <c r="H310" s="158" t="str">
        <f>IF(Forfaitaires!H309="","",Forfaitaires!H309)</f>
        <v/>
      </c>
      <c r="I310" s="158" t="str">
        <f>IF($G310="","",IF($C310=Listes!$B$32,IF('Instruction Forfaitaires'!$E310&lt;Listes!$B$53,('Instruction Forfaitaires'!$E310*(VLOOKUP('Instruction Forfaitaires'!$D310,Listes!$A$54:$E$60,2,FALSE))),IF('Instruction Forfaitaires'!$E310&gt;Listes!$E$53,('Instruction Forfaitaires'!$E310*(VLOOKUP('Instruction Forfaitaires'!$D310,Listes!$A$54:$E$60,5,FALSE))),('Instruction Forfaitaires'!$E310*(VLOOKUP('Instruction Forfaitaires'!$D310,Listes!$A$54:$E$60,3,FALSE))+(VLOOKUP('Instruction Forfaitaires'!$D310,Listes!$A$54:$E$60,4,FALSE)))))))</f>
        <v/>
      </c>
      <c r="J310" s="158" t="str">
        <f>IF($G310="","",IF($C310=Listes!$B$31,IF('Instruction Forfaitaires'!$E310&lt;Listes!$B$42,('Instruction Forfaitaires'!$E310*(VLOOKUP('Instruction Forfaitaires'!$D310,Listes!$A$43:$E$49,2,FALSE))),IF('Instruction Forfaitaires'!$E310&gt;Listes!$D$42,('Instruction Forfaitaires'!$E310*(VLOOKUP('Instruction Forfaitaires'!$D310,Listes!$A$43:$E$49,5,FALSE))),('Instruction Forfaitaires'!$E310*(VLOOKUP('Instruction Forfaitaires'!$D310,Listes!$A$43:$E$49,3,FALSE))+(VLOOKUP('Instruction Forfaitaires'!$D310,Listes!$A$43:$E$49,4,FALSE)))))))</f>
        <v/>
      </c>
      <c r="K310" s="238" t="str">
        <f>IF($G310="","",IF($C310=Listes!$B$34,Listes!$I$31,IF($C310=Listes!$B$35,(VLOOKUP('Instruction Forfaitaires'!$F310,Listes!$E$31:$F$36,2,FALSE)),IF($C310=Listes!$B$33,IF('Instruction Forfaitaires'!$E310&lt;Listes!$A$64,'Instruction Forfaitaires'!$E310*Listes!$A$65,IF('Instruction Forfaitaires'!$E310&gt;Listes!$D$64,'Instruction Forfaitaires'!$E310*Listes!$D$65,(('Instruction Forfaitaires'!$E310*Listes!$B$65)+Listes!$C$65)))))))</f>
        <v/>
      </c>
      <c r="L310" s="268" t="str">
        <f>IF(Forfaitaires!I309="","",Forfaitaires!I309)</f>
        <v/>
      </c>
      <c r="M310" s="268" t="str">
        <f>IF(Forfaitaires!J309="","",Forfaitaires!J309)</f>
        <v/>
      </c>
      <c r="N310" s="177" t="str">
        <f>IF(Forfaitaires!N309="","",Forfaitaires!N309)</f>
        <v/>
      </c>
      <c r="O310" s="267" t="str">
        <f t="shared" si="20"/>
        <v/>
      </c>
      <c r="P310" s="259" t="str">
        <f t="shared" si="21"/>
        <v/>
      </c>
      <c r="Q310" s="280" t="str">
        <f t="shared" si="22"/>
        <v/>
      </c>
      <c r="R310" s="264" t="str">
        <f t="shared" si="23"/>
        <v/>
      </c>
      <c r="S310" s="262" t="str">
        <f t="shared" si="24"/>
        <v/>
      </c>
      <c r="T310" s="119"/>
    </row>
    <row r="311" spans="1:20" ht="20.100000000000001" customHeight="1" x14ac:dyDescent="0.25">
      <c r="A311" s="162">
        <v>305</v>
      </c>
      <c r="B311" s="158" t="str">
        <f>IF(Forfaitaires!B310="","",Forfaitaires!B310)</f>
        <v/>
      </c>
      <c r="C311" s="158" t="str">
        <f>IF(Forfaitaires!C310="","",Forfaitaires!C310)</f>
        <v/>
      </c>
      <c r="D311" s="158" t="str">
        <f>IF(Forfaitaires!D310="","",Forfaitaires!D310)</f>
        <v/>
      </c>
      <c r="E311" s="158" t="str">
        <f>IF(Forfaitaires!E310="","",Forfaitaires!E310)</f>
        <v/>
      </c>
      <c r="F311" s="158" t="str">
        <f>IF(Forfaitaires!F310="","",Forfaitaires!F310)</f>
        <v/>
      </c>
      <c r="G311" s="158" t="str">
        <f>IF(Forfaitaires!G310="","",Forfaitaires!G310)</f>
        <v/>
      </c>
      <c r="H311" s="158" t="str">
        <f>IF(Forfaitaires!H310="","",Forfaitaires!H310)</f>
        <v/>
      </c>
      <c r="I311" s="158" t="str">
        <f>IF($G311="","",IF($C311=Listes!$B$32,IF('Instruction Forfaitaires'!$E311&lt;Listes!$B$53,('Instruction Forfaitaires'!$E311*(VLOOKUP('Instruction Forfaitaires'!$D311,Listes!$A$54:$E$60,2,FALSE))),IF('Instruction Forfaitaires'!$E311&gt;Listes!$E$53,('Instruction Forfaitaires'!$E311*(VLOOKUP('Instruction Forfaitaires'!$D311,Listes!$A$54:$E$60,5,FALSE))),('Instruction Forfaitaires'!$E311*(VLOOKUP('Instruction Forfaitaires'!$D311,Listes!$A$54:$E$60,3,FALSE))+(VLOOKUP('Instruction Forfaitaires'!$D311,Listes!$A$54:$E$60,4,FALSE)))))))</f>
        <v/>
      </c>
      <c r="J311" s="158" t="str">
        <f>IF($G311="","",IF($C311=Listes!$B$31,IF('Instruction Forfaitaires'!$E311&lt;Listes!$B$42,('Instruction Forfaitaires'!$E311*(VLOOKUP('Instruction Forfaitaires'!$D311,Listes!$A$43:$E$49,2,FALSE))),IF('Instruction Forfaitaires'!$E311&gt;Listes!$D$42,('Instruction Forfaitaires'!$E311*(VLOOKUP('Instruction Forfaitaires'!$D311,Listes!$A$43:$E$49,5,FALSE))),('Instruction Forfaitaires'!$E311*(VLOOKUP('Instruction Forfaitaires'!$D311,Listes!$A$43:$E$49,3,FALSE))+(VLOOKUP('Instruction Forfaitaires'!$D311,Listes!$A$43:$E$49,4,FALSE)))))))</f>
        <v/>
      </c>
      <c r="K311" s="238" t="str">
        <f>IF($G311="","",IF($C311=Listes!$B$34,Listes!$I$31,IF($C311=Listes!$B$35,(VLOOKUP('Instruction Forfaitaires'!$F311,Listes!$E$31:$F$36,2,FALSE)),IF($C311=Listes!$B$33,IF('Instruction Forfaitaires'!$E311&lt;Listes!$A$64,'Instruction Forfaitaires'!$E311*Listes!$A$65,IF('Instruction Forfaitaires'!$E311&gt;Listes!$D$64,'Instruction Forfaitaires'!$E311*Listes!$D$65,(('Instruction Forfaitaires'!$E311*Listes!$B$65)+Listes!$C$65)))))))</f>
        <v/>
      </c>
      <c r="L311" s="268" t="str">
        <f>IF(Forfaitaires!I310="","",Forfaitaires!I310)</f>
        <v/>
      </c>
      <c r="M311" s="268" t="str">
        <f>IF(Forfaitaires!J310="","",Forfaitaires!J310)</f>
        <v/>
      </c>
      <c r="N311" s="177" t="str">
        <f>IF(Forfaitaires!N310="","",Forfaitaires!N310)</f>
        <v/>
      </c>
      <c r="O311" s="267" t="str">
        <f t="shared" si="20"/>
        <v/>
      </c>
      <c r="P311" s="259" t="str">
        <f t="shared" si="21"/>
        <v/>
      </c>
      <c r="Q311" s="280" t="str">
        <f t="shared" si="22"/>
        <v/>
      </c>
      <c r="R311" s="264" t="str">
        <f t="shared" si="23"/>
        <v/>
      </c>
      <c r="S311" s="262" t="str">
        <f t="shared" si="24"/>
        <v/>
      </c>
      <c r="T311" s="119"/>
    </row>
    <row r="312" spans="1:20" ht="20.100000000000001" customHeight="1" x14ac:dyDescent="0.25">
      <c r="A312" s="162">
        <v>306</v>
      </c>
      <c r="B312" s="158" t="str">
        <f>IF(Forfaitaires!B311="","",Forfaitaires!B311)</f>
        <v/>
      </c>
      <c r="C312" s="158" t="str">
        <f>IF(Forfaitaires!C311="","",Forfaitaires!C311)</f>
        <v/>
      </c>
      <c r="D312" s="158" t="str">
        <f>IF(Forfaitaires!D311="","",Forfaitaires!D311)</f>
        <v/>
      </c>
      <c r="E312" s="158" t="str">
        <f>IF(Forfaitaires!E311="","",Forfaitaires!E311)</f>
        <v/>
      </c>
      <c r="F312" s="158" t="str">
        <f>IF(Forfaitaires!F311="","",Forfaitaires!F311)</f>
        <v/>
      </c>
      <c r="G312" s="158" t="str">
        <f>IF(Forfaitaires!G311="","",Forfaitaires!G311)</f>
        <v/>
      </c>
      <c r="H312" s="158" t="str">
        <f>IF(Forfaitaires!H311="","",Forfaitaires!H311)</f>
        <v/>
      </c>
      <c r="I312" s="158" t="str">
        <f>IF($G312="","",IF($C312=Listes!$B$32,IF('Instruction Forfaitaires'!$E312&lt;Listes!$B$53,('Instruction Forfaitaires'!$E312*(VLOOKUP('Instruction Forfaitaires'!$D312,Listes!$A$54:$E$60,2,FALSE))),IF('Instruction Forfaitaires'!$E312&gt;Listes!$E$53,('Instruction Forfaitaires'!$E312*(VLOOKUP('Instruction Forfaitaires'!$D312,Listes!$A$54:$E$60,5,FALSE))),('Instruction Forfaitaires'!$E312*(VLOOKUP('Instruction Forfaitaires'!$D312,Listes!$A$54:$E$60,3,FALSE))+(VLOOKUP('Instruction Forfaitaires'!$D312,Listes!$A$54:$E$60,4,FALSE)))))))</f>
        <v/>
      </c>
      <c r="J312" s="158" t="str">
        <f>IF($G312="","",IF($C312=Listes!$B$31,IF('Instruction Forfaitaires'!$E312&lt;Listes!$B$42,('Instruction Forfaitaires'!$E312*(VLOOKUP('Instruction Forfaitaires'!$D312,Listes!$A$43:$E$49,2,FALSE))),IF('Instruction Forfaitaires'!$E312&gt;Listes!$D$42,('Instruction Forfaitaires'!$E312*(VLOOKUP('Instruction Forfaitaires'!$D312,Listes!$A$43:$E$49,5,FALSE))),('Instruction Forfaitaires'!$E312*(VLOOKUP('Instruction Forfaitaires'!$D312,Listes!$A$43:$E$49,3,FALSE))+(VLOOKUP('Instruction Forfaitaires'!$D312,Listes!$A$43:$E$49,4,FALSE)))))))</f>
        <v/>
      </c>
      <c r="K312" s="238" t="str">
        <f>IF($G312="","",IF($C312=Listes!$B$34,Listes!$I$31,IF($C312=Listes!$B$35,(VLOOKUP('Instruction Forfaitaires'!$F312,Listes!$E$31:$F$36,2,FALSE)),IF($C312=Listes!$B$33,IF('Instruction Forfaitaires'!$E312&lt;Listes!$A$64,'Instruction Forfaitaires'!$E312*Listes!$A$65,IF('Instruction Forfaitaires'!$E312&gt;Listes!$D$64,'Instruction Forfaitaires'!$E312*Listes!$D$65,(('Instruction Forfaitaires'!$E312*Listes!$B$65)+Listes!$C$65)))))))</f>
        <v/>
      </c>
      <c r="L312" s="268" t="str">
        <f>IF(Forfaitaires!I311="","",Forfaitaires!I311)</f>
        <v/>
      </c>
      <c r="M312" s="268" t="str">
        <f>IF(Forfaitaires!J311="","",Forfaitaires!J311)</f>
        <v/>
      </c>
      <c r="N312" s="177" t="str">
        <f>IF(Forfaitaires!N311="","",Forfaitaires!N311)</f>
        <v/>
      </c>
      <c r="O312" s="267" t="str">
        <f t="shared" si="20"/>
        <v/>
      </c>
      <c r="P312" s="259" t="str">
        <f t="shared" si="21"/>
        <v/>
      </c>
      <c r="Q312" s="280" t="str">
        <f t="shared" si="22"/>
        <v/>
      </c>
      <c r="R312" s="264" t="str">
        <f t="shared" si="23"/>
        <v/>
      </c>
      <c r="S312" s="262" t="str">
        <f t="shared" si="24"/>
        <v/>
      </c>
      <c r="T312" s="119"/>
    </row>
    <row r="313" spans="1:20" ht="20.100000000000001" customHeight="1" x14ac:dyDescent="0.25">
      <c r="A313" s="162">
        <v>307</v>
      </c>
      <c r="B313" s="158" t="str">
        <f>IF(Forfaitaires!B312="","",Forfaitaires!B312)</f>
        <v/>
      </c>
      <c r="C313" s="158" t="str">
        <f>IF(Forfaitaires!C312="","",Forfaitaires!C312)</f>
        <v/>
      </c>
      <c r="D313" s="158" t="str">
        <f>IF(Forfaitaires!D312="","",Forfaitaires!D312)</f>
        <v/>
      </c>
      <c r="E313" s="158" t="str">
        <f>IF(Forfaitaires!E312="","",Forfaitaires!E312)</f>
        <v/>
      </c>
      <c r="F313" s="158" t="str">
        <f>IF(Forfaitaires!F312="","",Forfaitaires!F312)</f>
        <v/>
      </c>
      <c r="G313" s="158" t="str">
        <f>IF(Forfaitaires!G312="","",Forfaitaires!G312)</f>
        <v/>
      </c>
      <c r="H313" s="158" t="str">
        <f>IF(Forfaitaires!H312="","",Forfaitaires!H312)</f>
        <v/>
      </c>
      <c r="I313" s="158" t="str">
        <f>IF($G313="","",IF($C313=Listes!$B$32,IF('Instruction Forfaitaires'!$E313&lt;Listes!$B$53,('Instruction Forfaitaires'!$E313*(VLOOKUP('Instruction Forfaitaires'!$D313,Listes!$A$54:$E$60,2,FALSE))),IF('Instruction Forfaitaires'!$E313&gt;Listes!$E$53,('Instruction Forfaitaires'!$E313*(VLOOKUP('Instruction Forfaitaires'!$D313,Listes!$A$54:$E$60,5,FALSE))),('Instruction Forfaitaires'!$E313*(VLOOKUP('Instruction Forfaitaires'!$D313,Listes!$A$54:$E$60,3,FALSE))+(VLOOKUP('Instruction Forfaitaires'!$D313,Listes!$A$54:$E$60,4,FALSE)))))))</f>
        <v/>
      </c>
      <c r="J313" s="158" t="str">
        <f>IF($G313="","",IF($C313=Listes!$B$31,IF('Instruction Forfaitaires'!$E313&lt;Listes!$B$42,('Instruction Forfaitaires'!$E313*(VLOOKUP('Instruction Forfaitaires'!$D313,Listes!$A$43:$E$49,2,FALSE))),IF('Instruction Forfaitaires'!$E313&gt;Listes!$D$42,('Instruction Forfaitaires'!$E313*(VLOOKUP('Instruction Forfaitaires'!$D313,Listes!$A$43:$E$49,5,FALSE))),('Instruction Forfaitaires'!$E313*(VLOOKUP('Instruction Forfaitaires'!$D313,Listes!$A$43:$E$49,3,FALSE))+(VLOOKUP('Instruction Forfaitaires'!$D313,Listes!$A$43:$E$49,4,FALSE)))))))</f>
        <v/>
      </c>
      <c r="K313" s="238" t="str">
        <f>IF($G313="","",IF($C313=Listes!$B$34,Listes!$I$31,IF($C313=Listes!$B$35,(VLOOKUP('Instruction Forfaitaires'!$F313,Listes!$E$31:$F$36,2,FALSE)),IF($C313=Listes!$B$33,IF('Instruction Forfaitaires'!$E313&lt;Listes!$A$64,'Instruction Forfaitaires'!$E313*Listes!$A$65,IF('Instruction Forfaitaires'!$E313&gt;Listes!$D$64,'Instruction Forfaitaires'!$E313*Listes!$D$65,(('Instruction Forfaitaires'!$E313*Listes!$B$65)+Listes!$C$65)))))))</f>
        <v/>
      </c>
      <c r="L313" s="268" t="str">
        <f>IF(Forfaitaires!I312="","",Forfaitaires!I312)</f>
        <v/>
      </c>
      <c r="M313" s="268" t="str">
        <f>IF(Forfaitaires!J312="","",Forfaitaires!J312)</f>
        <v/>
      </c>
      <c r="N313" s="177" t="str">
        <f>IF(Forfaitaires!N312="","",Forfaitaires!N312)</f>
        <v/>
      </c>
      <c r="O313" s="267" t="str">
        <f t="shared" si="20"/>
        <v/>
      </c>
      <c r="P313" s="259" t="str">
        <f t="shared" si="21"/>
        <v/>
      </c>
      <c r="Q313" s="280" t="str">
        <f t="shared" si="22"/>
        <v/>
      </c>
      <c r="R313" s="264" t="str">
        <f t="shared" si="23"/>
        <v/>
      </c>
      <c r="S313" s="262" t="str">
        <f t="shared" si="24"/>
        <v/>
      </c>
      <c r="T313" s="119"/>
    </row>
    <row r="314" spans="1:20" ht="20.100000000000001" customHeight="1" x14ac:dyDescent="0.25">
      <c r="A314" s="162">
        <v>308</v>
      </c>
      <c r="B314" s="158" t="str">
        <f>IF(Forfaitaires!B313="","",Forfaitaires!B313)</f>
        <v/>
      </c>
      <c r="C314" s="158" t="str">
        <f>IF(Forfaitaires!C313="","",Forfaitaires!C313)</f>
        <v/>
      </c>
      <c r="D314" s="158" t="str">
        <f>IF(Forfaitaires!D313="","",Forfaitaires!D313)</f>
        <v/>
      </c>
      <c r="E314" s="158" t="str">
        <f>IF(Forfaitaires!E313="","",Forfaitaires!E313)</f>
        <v/>
      </c>
      <c r="F314" s="158" t="str">
        <f>IF(Forfaitaires!F313="","",Forfaitaires!F313)</f>
        <v/>
      </c>
      <c r="G314" s="158" t="str">
        <f>IF(Forfaitaires!G313="","",Forfaitaires!G313)</f>
        <v/>
      </c>
      <c r="H314" s="158" t="str">
        <f>IF(Forfaitaires!H313="","",Forfaitaires!H313)</f>
        <v/>
      </c>
      <c r="I314" s="158" t="str">
        <f>IF($G314="","",IF($C314=Listes!$B$32,IF('Instruction Forfaitaires'!$E314&lt;Listes!$B$53,('Instruction Forfaitaires'!$E314*(VLOOKUP('Instruction Forfaitaires'!$D314,Listes!$A$54:$E$60,2,FALSE))),IF('Instruction Forfaitaires'!$E314&gt;Listes!$E$53,('Instruction Forfaitaires'!$E314*(VLOOKUP('Instruction Forfaitaires'!$D314,Listes!$A$54:$E$60,5,FALSE))),('Instruction Forfaitaires'!$E314*(VLOOKUP('Instruction Forfaitaires'!$D314,Listes!$A$54:$E$60,3,FALSE))+(VLOOKUP('Instruction Forfaitaires'!$D314,Listes!$A$54:$E$60,4,FALSE)))))))</f>
        <v/>
      </c>
      <c r="J314" s="158" t="str">
        <f>IF($G314="","",IF($C314=Listes!$B$31,IF('Instruction Forfaitaires'!$E314&lt;Listes!$B$42,('Instruction Forfaitaires'!$E314*(VLOOKUP('Instruction Forfaitaires'!$D314,Listes!$A$43:$E$49,2,FALSE))),IF('Instruction Forfaitaires'!$E314&gt;Listes!$D$42,('Instruction Forfaitaires'!$E314*(VLOOKUP('Instruction Forfaitaires'!$D314,Listes!$A$43:$E$49,5,FALSE))),('Instruction Forfaitaires'!$E314*(VLOOKUP('Instruction Forfaitaires'!$D314,Listes!$A$43:$E$49,3,FALSE))+(VLOOKUP('Instruction Forfaitaires'!$D314,Listes!$A$43:$E$49,4,FALSE)))))))</f>
        <v/>
      </c>
      <c r="K314" s="238" t="str">
        <f>IF($G314="","",IF($C314=Listes!$B$34,Listes!$I$31,IF($C314=Listes!$B$35,(VLOOKUP('Instruction Forfaitaires'!$F314,Listes!$E$31:$F$36,2,FALSE)),IF($C314=Listes!$B$33,IF('Instruction Forfaitaires'!$E314&lt;Listes!$A$64,'Instruction Forfaitaires'!$E314*Listes!$A$65,IF('Instruction Forfaitaires'!$E314&gt;Listes!$D$64,'Instruction Forfaitaires'!$E314*Listes!$D$65,(('Instruction Forfaitaires'!$E314*Listes!$B$65)+Listes!$C$65)))))))</f>
        <v/>
      </c>
      <c r="L314" s="268" t="str">
        <f>IF(Forfaitaires!I313="","",Forfaitaires!I313)</f>
        <v/>
      </c>
      <c r="M314" s="268" t="str">
        <f>IF(Forfaitaires!J313="","",Forfaitaires!J313)</f>
        <v/>
      </c>
      <c r="N314" s="177" t="str">
        <f>IF(Forfaitaires!N313="","",Forfaitaires!N313)</f>
        <v/>
      </c>
      <c r="O314" s="267" t="str">
        <f t="shared" si="20"/>
        <v/>
      </c>
      <c r="P314" s="259" t="str">
        <f t="shared" si="21"/>
        <v/>
      </c>
      <c r="Q314" s="280" t="str">
        <f t="shared" si="22"/>
        <v/>
      </c>
      <c r="R314" s="264" t="str">
        <f t="shared" si="23"/>
        <v/>
      </c>
      <c r="S314" s="262" t="str">
        <f t="shared" si="24"/>
        <v/>
      </c>
      <c r="T314" s="119"/>
    </row>
    <row r="315" spans="1:20" ht="20.100000000000001" customHeight="1" x14ac:dyDescent="0.25">
      <c r="A315" s="162">
        <v>309</v>
      </c>
      <c r="B315" s="158" t="str">
        <f>IF(Forfaitaires!B314="","",Forfaitaires!B314)</f>
        <v/>
      </c>
      <c r="C315" s="158" t="str">
        <f>IF(Forfaitaires!C314="","",Forfaitaires!C314)</f>
        <v/>
      </c>
      <c r="D315" s="158" t="str">
        <f>IF(Forfaitaires!D314="","",Forfaitaires!D314)</f>
        <v/>
      </c>
      <c r="E315" s="158" t="str">
        <f>IF(Forfaitaires!E314="","",Forfaitaires!E314)</f>
        <v/>
      </c>
      <c r="F315" s="158" t="str">
        <f>IF(Forfaitaires!F314="","",Forfaitaires!F314)</f>
        <v/>
      </c>
      <c r="G315" s="158" t="str">
        <f>IF(Forfaitaires!G314="","",Forfaitaires!G314)</f>
        <v/>
      </c>
      <c r="H315" s="158" t="str">
        <f>IF(Forfaitaires!H314="","",Forfaitaires!H314)</f>
        <v/>
      </c>
      <c r="I315" s="158" t="str">
        <f>IF($G315="","",IF($C315=Listes!$B$32,IF('Instruction Forfaitaires'!$E315&lt;Listes!$B$53,('Instruction Forfaitaires'!$E315*(VLOOKUP('Instruction Forfaitaires'!$D315,Listes!$A$54:$E$60,2,FALSE))),IF('Instruction Forfaitaires'!$E315&gt;Listes!$E$53,('Instruction Forfaitaires'!$E315*(VLOOKUP('Instruction Forfaitaires'!$D315,Listes!$A$54:$E$60,5,FALSE))),('Instruction Forfaitaires'!$E315*(VLOOKUP('Instruction Forfaitaires'!$D315,Listes!$A$54:$E$60,3,FALSE))+(VLOOKUP('Instruction Forfaitaires'!$D315,Listes!$A$54:$E$60,4,FALSE)))))))</f>
        <v/>
      </c>
      <c r="J315" s="158" t="str">
        <f>IF($G315="","",IF($C315=Listes!$B$31,IF('Instruction Forfaitaires'!$E315&lt;Listes!$B$42,('Instruction Forfaitaires'!$E315*(VLOOKUP('Instruction Forfaitaires'!$D315,Listes!$A$43:$E$49,2,FALSE))),IF('Instruction Forfaitaires'!$E315&gt;Listes!$D$42,('Instruction Forfaitaires'!$E315*(VLOOKUP('Instruction Forfaitaires'!$D315,Listes!$A$43:$E$49,5,FALSE))),('Instruction Forfaitaires'!$E315*(VLOOKUP('Instruction Forfaitaires'!$D315,Listes!$A$43:$E$49,3,FALSE))+(VLOOKUP('Instruction Forfaitaires'!$D315,Listes!$A$43:$E$49,4,FALSE)))))))</f>
        <v/>
      </c>
      <c r="K315" s="238" t="str">
        <f>IF($G315="","",IF($C315=Listes!$B$34,Listes!$I$31,IF($C315=Listes!$B$35,(VLOOKUP('Instruction Forfaitaires'!$F315,Listes!$E$31:$F$36,2,FALSE)),IF($C315=Listes!$B$33,IF('Instruction Forfaitaires'!$E315&lt;Listes!$A$64,'Instruction Forfaitaires'!$E315*Listes!$A$65,IF('Instruction Forfaitaires'!$E315&gt;Listes!$D$64,'Instruction Forfaitaires'!$E315*Listes!$D$65,(('Instruction Forfaitaires'!$E315*Listes!$B$65)+Listes!$C$65)))))))</f>
        <v/>
      </c>
      <c r="L315" s="268" t="str">
        <f>IF(Forfaitaires!I314="","",Forfaitaires!I314)</f>
        <v/>
      </c>
      <c r="M315" s="268" t="str">
        <f>IF(Forfaitaires!J314="","",Forfaitaires!J314)</f>
        <v/>
      </c>
      <c r="N315" s="177" t="str">
        <f>IF(Forfaitaires!N314="","",Forfaitaires!N314)</f>
        <v/>
      </c>
      <c r="O315" s="267" t="str">
        <f t="shared" si="20"/>
        <v/>
      </c>
      <c r="P315" s="259" t="str">
        <f t="shared" si="21"/>
        <v/>
      </c>
      <c r="Q315" s="280" t="str">
        <f t="shared" si="22"/>
        <v/>
      </c>
      <c r="R315" s="264" t="str">
        <f t="shared" si="23"/>
        <v/>
      </c>
      <c r="S315" s="262" t="str">
        <f t="shared" si="24"/>
        <v/>
      </c>
      <c r="T315" s="119"/>
    </row>
    <row r="316" spans="1:20" ht="20.100000000000001" customHeight="1" x14ac:dyDescent="0.25">
      <c r="A316" s="162">
        <v>310</v>
      </c>
      <c r="B316" s="158" t="str">
        <f>IF(Forfaitaires!B315="","",Forfaitaires!B315)</f>
        <v/>
      </c>
      <c r="C316" s="158" t="str">
        <f>IF(Forfaitaires!C315="","",Forfaitaires!C315)</f>
        <v/>
      </c>
      <c r="D316" s="158" t="str">
        <f>IF(Forfaitaires!D315="","",Forfaitaires!D315)</f>
        <v/>
      </c>
      <c r="E316" s="158" t="str">
        <f>IF(Forfaitaires!E315="","",Forfaitaires!E315)</f>
        <v/>
      </c>
      <c r="F316" s="158" t="str">
        <f>IF(Forfaitaires!F315="","",Forfaitaires!F315)</f>
        <v/>
      </c>
      <c r="G316" s="158" t="str">
        <f>IF(Forfaitaires!G315="","",Forfaitaires!G315)</f>
        <v/>
      </c>
      <c r="H316" s="158" t="str">
        <f>IF(Forfaitaires!H315="","",Forfaitaires!H315)</f>
        <v/>
      </c>
      <c r="I316" s="158" t="str">
        <f>IF($G316="","",IF($C316=Listes!$B$32,IF('Instruction Forfaitaires'!$E316&lt;Listes!$B$53,('Instruction Forfaitaires'!$E316*(VLOOKUP('Instruction Forfaitaires'!$D316,Listes!$A$54:$E$60,2,FALSE))),IF('Instruction Forfaitaires'!$E316&gt;Listes!$E$53,('Instruction Forfaitaires'!$E316*(VLOOKUP('Instruction Forfaitaires'!$D316,Listes!$A$54:$E$60,5,FALSE))),('Instruction Forfaitaires'!$E316*(VLOOKUP('Instruction Forfaitaires'!$D316,Listes!$A$54:$E$60,3,FALSE))+(VLOOKUP('Instruction Forfaitaires'!$D316,Listes!$A$54:$E$60,4,FALSE)))))))</f>
        <v/>
      </c>
      <c r="J316" s="158" t="str">
        <f>IF($G316="","",IF($C316=Listes!$B$31,IF('Instruction Forfaitaires'!$E316&lt;Listes!$B$42,('Instruction Forfaitaires'!$E316*(VLOOKUP('Instruction Forfaitaires'!$D316,Listes!$A$43:$E$49,2,FALSE))),IF('Instruction Forfaitaires'!$E316&gt;Listes!$D$42,('Instruction Forfaitaires'!$E316*(VLOOKUP('Instruction Forfaitaires'!$D316,Listes!$A$43:$E$49,5,FALSE))),('Instruction Forfaitaires'!$E316*(VLOOKUP('Instruction Forfaitaires'!$D316,Listes!$A$43:$E$49,3,FALSE))+(VLOOKUP('Instruction Forfaitaires'!$D316,Listes!$A$43:$E$49,4,FALSE)))))))</f>
        <v/>
      </c>
      <c r="K316" s="238" t="str">
        <f>IF($G316="","",IF($C316=Listes!$B$34,Listes!$I$31,IF($C316=Listes!$B$35,(VLOOKUP('Instruction Forfaitaires'!$F316,Listes!$E$31:$F$36,2,FALSE)),IF($C316=Listes!$B$33,IF('Instruction Forfaitaires'!$E316&lt;Listes!$A$64,'Instruction Forfaitaires'!$E316*Listes!$A$65,IF('Instruction Forfaitaires'!$E316&gt;Listes!$D$64,'Instruction Forfaitaires'!$E316*Listes!$D$65,(('Instruction Forfaitaires'!$E316*Listes!$B$65)+Listes!$C$65)))))))</f>
        <v/>
      </c>
      <c r="L316" s="268" t="str">
        <f>IF(Forfaitaires!I315="","",Forfaitaires!I315)</f>
        <v/>
      </c>
      <c r="M316" s="268" t="str">
        <f>IF(Forfaitaires!J315="","",Forfaitaires!J315)</f>
        <v/>
      </c>
      <c r="N316" s="177" t="str">
        <f>IF(Forfaitaires!N315="","",Forfaitaires!N315)</f>
        <v/>
      </c>
      <c r="O316" s="267" t="str">
        <f t="shared" si="20"/>
        <v/>
      </c>
      <c r="P316" s="259" t="str">
        <f t="shared" si="21"/>
        <v/>
      </c>
      <c r="Q316" s="280" t="str">
        <f t="shared" si="22"/>
        <v/>
      </c>
      <c r="R316" s="264" t="str">
        <f t="shared" si="23"/>
        <v/>
      </c>
      <c r="S316" s="262" t="str">
        <f t="shared" si="24"/>
        <v/>
      </c>
      <c r="T316" s="119"/>
    </row>
    <row r="317" spans="1:20" ht="20.100000000000001" customHeight="1" x14ac:dyDescent="0.25">
      <c r="A317" s="162">
        <v>311</v>
      </c>
      <c r="B317" s="158" t="str">
        <f>IF(Forfaitaires!B316="","",Forfaitaires!B316)</f>
        <v/>
      </c>
      <c r="C317" s="158" t="str">
        <f>IF(Forfaitaires!C316="","",Forfaitaires!C316)</f>
        <v/>
      </c>
      <c r="D317" s="158" t="str">
        <f>IF(Forfaitaires!D316="","",Forfaitaires!D316)</f>
        <v/>
      </c>
      <c r="E317" s="158" t="str">
        <f>IF(Forfaitaires!E316="","",Forfaitaires!E316)</f>
        <v/>
      </c>
      <c r="F317" s="158" t="str">
        <f>IF(Forfaitaires!F316="","",Forfaitaires!F316)</f>
        <v/>
      </c>
      <c r="G317" s="158" t="str">
        <f>IF(Forfaitaires!G316="","",Forfaitaires!G316)</f>
        <v/>
      </c>
      <c r="H317" s="158" t="str">
        <f>IF(Forfaitaires!H316="","",Forfaitaires!H316)</f>
        <v/>
      </c>
      <c r="I317" s="158" t="str">
        <f>IF($G317="","",IF($C317=Listes!$B$32,IF('Instruction Forfaitaires'!$E317&lt;Listes!$B$53,('Instruction Forfaitaires'!$E317*(VLOOKUP('Instruction Forfaitaires'!$D317,Listes!$A$54:$E$60,2,FALSE))),IF('Instruction Forfaitaires'!$E317&gt;Listes!$E$53,('Instruction Forfaitaires'!$E317*(VLOOKUP('Instruction Forfaitaires'!$D317,Listes!$A$54:$E$60,5,FALSE))),('Instruction Forfaitaires'!$E317*(VLOOKUP('Instruction Forfaitaires'!$D317,Listes!$A$54:$E$60,3,FALSE))+(VLOOKUP('Instruction Forfaitaires'!$D317,Listes!$A$54:$E$60,4,FALSE)))))))</f>
        <v/>
      </c>
      <c r="J317" s="158" t="str">
        <f>IF($G317="","",IF($C317=Listes!$B$31,IF('Instruction Forfaitaires'!$E317&lt;Listes!$B$42,('Instruction Forfaitaires'!$E317*(VLOOKUP('Instruction Forfaitaires'!$D317,Listes!$A$43:$E$49,2,FALSE))),IF('Instruction Forfaitaires'!$E317&gt;Listes!$D$42,('Instruction Forfaitaires'!$E317*(VLOOKUP('Instruction Forfaitaires'!$D317,Listes!$A$43:$E$49,5,FALSE))),('Instruction Forfaitaires'!$E317*(VLOOKUP('Instruction Forfaitaires'!$D317,Listes!$A$43:$E$49,3,FALSE))+(VLOOKUP('Instruction Forfaitaires'!$D317,Listes!$A$43:$E$49,4,FALSE)))))))</f>
        <v/>
      </c>
      <c r="K317" s="238" t="str">
        <f>IF($G317="","",IF($C317=Listes!$B$34,Listes!$I$31,IF($C317=Listes!$B$35,(VLOOKUP('Instruction Forfaitaires'!$F317,Listes!$E$31:$F$36,2,FALSE)),IF($C317=Listes!$B$33,IF('Instruction Forfaitaires'!$E317&lt;Listes!$A$64,'Instruction Forfaitaires'!$E317*Listes!$A$65,IF('Instruction Forfaitaires'!$E317&gt;Listes!$D$64,'Instruction Forfaitaires'!$E317*Listes!$D$65,(('Instruction Forfaitaires'!$E317*Listes!$B$65)+Listes!$C$65)))))))</f>
        <v/>
      </c>
      <c r="L317" s="268" t="str">
        <f>IF(Forfaitaires!I316="","",Forfaitaires!I316)</f>
        <v/>
      </c>
      <c r="M317" s="268" t="str">
        <f>IF(Forfaitaires!J316="","",Forfaitaires!J316)</f>
        <v/>
      </c>
      <c r="N317" s="177" t="str">
        <f>IF(Forfaitaires!N316="","",Forfaitaires!N316)</f>
        <v/>
      </c>
      <c r="O317" s="267" t="str">
        <f t="shared" si="20"/>
        <v/>
      </c>
      <c r="P317" s="259" t="str">
        <f t="shared" si="21"/>
        <v/>
      </c>
      <c r="Q317" s="280" t="str">
        <f t="shared" si="22"/>
        <v/>
      </c>
      <c r="R317" s="264" t="str">
        <f t="shared" si="23"/>
        <v/>
      </c>
      <c r="S317" s="262" t="str">
        <f t="shared" si="24"/>
        <v/>
      </c>
      <c r="T317" s="119"/>
    </row>
    <row r="318" spans="1:20" ht="20.100000000000001" customHeight="1" x14ac:dyDescent="0.25">
      <c r="A318" s="162">
        <v>312</v>
      </c>
      <c r="B318" s="158" t="str">
        <f>IF(Forfaitaires!B317="","",Forfaitaires!B317)</f>
        <v/>
      </c>
      <c r="C318" s="158" t="str">
        <f>IF(Forfaitaires!C317="","",Forfaitaires!C317)</f>
        <v/>
      </c>
      <c r="D318" s="158" t="str">
        <f>IF(Forfaitaires!D317="","",Forfaitaires!D317)</f>
        <v/>
      </c>
      <c r="E318" s="158" t="str">
        <f>IF(Forfaitaires!E317="","",Forfaitaires!E317)</f>
        <v/>
      </c>
      <c r="F318" s="158" t="str">
        <f>IF(Forfaitaires!F317="","",Forfaitaires!F317)</f>
        <v/>
      </c>
      <c r="G318" s="158" t="str">
        <f>IF(Forfaitaires!G317="","",Forfaitaires!G317)</f>
        <v/>
      </c>
      <c r="H318" s="158" t="str">
        <f>IF(Forfaitaires!H317="","",Forfaitaires!H317)</f>
        <v/>
      </c>
      <c r="I318" s="158" t="str">
        <f>IF($G318="","",IF($C318=Listes!$B$32,IF('Instruction Forfaitaires'!$E318&lt;Listes!$B$53,('Instruction Forfaitaires'!$E318*(VLOOKUP('Instruction Forfaitaires'!$D318,Listes!$A$54:$E$60,2,FALSE))),IF('Instruction Forfaitaires'!$E318&gt;Listes!$E$53,('Instruction Forfaitaires'!$E318*(VLOOKUP('Instruction Forfaitaires'!$D318,Listes!$A$54:$E$60,5,FALSE))),('Instruction Forfaitaires'!$E318*(VLOOKUP('Instruction Forfaitaires'!$D318,Listes!$A$54:$E$60,3,FALSE))+(VLOOKUP('Instruction Forfaitaires'!$D318,Listes!$A$54:$E$60,4,FALSE)))))))</f>
        <v/>
      </c>
      <c r="J318" s="158" t="str">
        <f>IF($G318="","",IF($C318=Listes!$B$31,IF('Instruction Forfaitaires'!$E318&lt;Listes!$B$42,('Instruction Forfaitaires'!$E318*(VLOOKUP('Instruction Forfaitaires'!$D318,Listes!$A$43:$E$49,2,FALSE))),IF('Instruction Forfaitaires'!$E318&gt;Listes!$D$42,('Instruction Forfaitaires'!$E318*(VLOOKUP('Instruction Forfaitaires'!$D318,Listes!$A$43:$E$49,5,FALSE))),('Instruction Forfaitaires'!$E318*(VLOOKUP('Instruction Forfaitaires'!$D318,Listes!$A$43:$E$49,3,FALSE))+(VLOOKUP('Instruction Forfaitaires'!$D318,Listes!$A$43:$E$49,4,FALSE)))))))</f>
        <v/>
      </c>
      <c r="K318" s="238" t="str">
        <f>IF($G318="","",IF($C318=Listes!$B$34,Listes!$I$31,IF($C318=Listes!$B$35,(VLOOKUP('Instruction Forfaitaires'!$F318,Listes!$E$31:$F$36,2,FALSE)),IF($C318=Listes!$B$33,IF('Instruction Forfaitaires'!$E318&lt;Listes!$A$64,'Instruction Forfaitaires'!$E318*Listes!$A$65,IF('Instruction Forfaitaires'!$E318&gt;Listes!$D$64,'Instruction Forfaitaires'!$E318*Listes!$D$65,(('Instruction Forfaitaires'!$E318*Listes!$B$65)+Listes!$C$65)))))))</f>
        <v/>
      </c>
      <c r="L318" s="268" t="str">
        <f>IF(Forfaitaires!I317="","",Forfaitaires!I317)</f>
        <v/>
      </c>
      <c r="M318" s="268" t="str">
        <f>IF(Forfaitaires!J317="","",Forfaitaires!J317)</f>
        <v/>
      </c>
      <c r="N318" s="177" t="str">
        <f>IF(Forfaitaires!N317="","",Forfaitaires!N317)</f>
        <v/>
      </c>
      <c r="O318" s="267" t="str">
        <f t="shared" si="20"/>
        <v/>
      </c>
      <c r="P318" s="259" t="str">
        <f t="shared" si="21"/>
        <v/>
      </c>
      <c r="Q318" s="280" t="str">
        <f t="shared" si="22"/>
        <v/>
      </c>
      <c r="R318" s="264" t="str">
        <f t="shared" si="23"/>
        <v/>
      </c>
      <c r="S318" s="262" t="str">
        <f t="shared" si="24"/>
        <v/>
      </c>
      <c r="T318" s="119"/>
    </row>
    <row r="319" spans="1:20" ht="20.100000000000001" customHeight="1" x14ac:dyDescent="0.25">
      <c r="A319" s="162">
        <v>313</v>
      </c>
      <c r="B319" s="158" t="str">
        <f>IF(Forfaitaires!B318="","",Forfaitaires!B318)</f>
        <v/>
      </c>
      <c r="C319" s="158" t="str">
        <f>IF(Forfaitaires!C318="","",Forfaitaires!C318)</f>
        <v/>
      </c>
      <c r="D319" s="158" t="str">
        <f>IF(Forfaitaires!D318="","",Forfaitaires!D318)</f>
        <v/>
      </c>
      <c r="E319" s="158" t="str">
        <f>IF(Forfaitaires!E318="","",Forfaitaires!E318)</f>
        <v/>
      </c>
      <c r="F319" s="158" t="str">
        <f>IF(Forfaitaires!F318="","",Forfaitaires!F318)</f>
        <v/>
      </c>
      <c r="G319" s="158" t="str">
        <f>IF(Forfaitaires!G318="","",Forfaitaires!G318)</f>
        <v/>
      </c>
      <c r="H319" s="158" t="str">
        <f>IF(Forfaitaires!H318="","",Forfaitaires!H318)</f>
        <v/>
      </c>
      <c r="I319" s="158" t="str">
        <f>IF($G319="","",IF($C319=Listes!$B$32,IF('Instruction Forfaitaires'!$E319&lt;Listes!$B$53,('Instruction Forfaitaires'!$E319*(VLOOKUP('Instruction Forfaitaires'!$D319,Listes!$A$54:$E$60,2,FALSE))),IF('Instruction Forfaitaires'!$E319&gt;Listes!$E$53,('Instruction Forfaitaires'!$E319*(VLOOKUP('Instruction Forfaitaires'!$D319,Listes!$A$54:$E$60,5,FALSE))),('Instruction Forfaitaires'!$E319*(VLOOKUP('Instruction Forfaitaires'!$D319,Listes!$A$54:$E$60,3,FALSE))+(VLOOKUP('Instruction Forfaitaires'!$D319,Listes!$A$54:$E$60,4,FALSE)))))))</f>
        <v/>
      </c>
      <c r="J319" s="158" t="str">
        <f>IF($G319="","",IF($C319=Listes!$B$31,IF('Instruction Forfaitaires'!$E319&lt;Listes!$B$42,('Instruction Forfaitaires'!$E319*(VLOOKUP('Instruction Forfaitaires'!$D319,Listes!$A$43:$E$49,2,FALSE))),IF('Instruction Forfaitaires'!$E319&gt;Listes!$D$42,('Instruction Forfaitaires'!$E319*(VLOOKUP('Instruction Forfaitaires'!$D319,Listes!$A$43:$E$49,5,FALSE))),('Instruction Forfaitaires'!$E319*(VLOOKUP('Instruction Forfaitaires'!$D319,Listes!$A$43:$E$49,3,FALSE))+(VLOOKUP('Instruction Forfaitaires'!$D319,Listes!$A$43:$E$49,4,FALSE)))))))</f>
        <v/>
      </c>
      <c r="K319" s="238" t="str">
        <f>IF($G319="","",IF($C319=Listes!$B$34,Listes!$I$31,IF($C319=Listes!$B$35,(VLOOKUP('Instruction Forfaitaires'!$F319,Listes!$E$31:$F$36,2,FALSE)),IF($C319=Listes!$B$33,IF('Instruction Forfaitaires'!$E319&lt;Listes!$A$64,'Instruction Forfaitaires'!$E319*Listes!$A$65,IF('Instruction Forfaitaires'!$E319&gt;Listes!$D$64,'Instruction Forfaitaires'!$E319*Listes!$D$65,(('Instruction Forfaitaires'!$E319*Listes!$B$65)+Listes!$C$65)))))))</f>
        <v/>
      </c>
      <c r="L319" s="268" t="str">
        <f>IF(Forfaitaires!I318="","",Forfaitaires!I318)</f>
        <v/>
      </c>
      <c r="M319" s="268" t="str">
        <f>IF(Forfaitaires!J318="","",Forfaitaires!J318)</f>
        <v/>
      </c>
      <c r="N319" s="177" t="str">
        <f>IF(Forfaitaires!N318="","",Forfaitaires!N318)</f>
        <v/>
      </c>
      <c r="O319" s="267" t="str">
        <f t="shared" si="20"/>
        <v/>
      </c>
      <c r="P319" s="259" t="str">
        <f t="shared" si="21"/>
        <v/>
      </c>
      <c r="Q319" s="280" t="str">
        <f t="shared" si="22"/>
        <v/>
      </c>
      <c r="R319" s="264" t="str">
        <f t="shared" si="23"/>
        <v/>
      </c>
      <c r="S319" s="262" t="str">
        <f t="shared" si="24"/>
        <v/>
      </c>
      <c r="T319" s="119"/>
    </row>
    <row r="320" spans="1:20" ht="20.100000000000001" customHeight="1" x14ac:dyDescent="0.25">
      <c r="A320" s="162">
        <v>314</v>
      </c>
      <c r="B320" s="158" t="str">
        <f>IF(Forfaitaires!B319="","",Forfaitaires!B319)</f>
        <v/>
      </c>
      <c r="C320" s="158" t="str">
        <f>IF(Forfaitaires!C319="","",Forfaitaires!C319)</f>
        <v/>
      </c>
      <c r="D320" s="158" t="str">
        <f>IF(Forfaitaires!D319="","",Forfaitaires!D319)</f>
        <v/>
      </c>
      <c r="E320" s="158" t="str">
        <f>IF(Forfaitaires!E319="","",Forfaitaires!E319)</f>
        <v/>
      </c>
      <c r="F320" s="158" t="str">
        <f>IF(Forfaitaires!F319="","",Forfaitaires!F319)</f>
        <v/>
      </c>
      <c r="G320" s="158" t="str">
        <f>IF(Forfaitaires!G319="","",Forfaitaires!G319)</f>
        <v/>
      </c>
      <c r="H320" s="158" t="str">
        <f>IF(Forfaitaires!H319="","",Forfaitaires!H319)</f>
        <v/>
      </c>
      <c r="I320" s="158" t="str">
        <f>IF($G320="","",IF($C320=Listes!$B$32,IF('Instruction Forfaitaires'!$E320&lt;Listes!$B$53,('Instruction Forfaitaires'!$E320*(VLOOKUP('Instruction Forfaitaires'!$D320,Listes!$A$54:$E$60,2,FALSE))),IF('Instruction Forfaitaires'!$E320&gt;Listes!$E$53,('Instruction Forfaitaires'!$E320*(VLOOKUP('Instruction Forfaitaires'!$D320,Listes!$A$54:$E$60,5,FALSE))),('Instruction Forfaitaires'!$E320*(VLOOKUP('Instruction Forfaitaires'!$D320,Listes!$A$54:$E$60,3,FALSE))+(VLOOKUP('Instruction Forfaitaires'!$D320,Listes!$A$54:$E$60,4,FALSE)))))))</f>
        <v/>
      </c>
      <c r="J320" s="158" t="str">
        <f>IF($G320="","",IF($C320=Listes!$B$31,IF('Instruction Forfaitaires'!$E320&lt;Listes!$B$42,('Instruction Forfaitaires'!$E320*(VLOOKUP('Instruction Forfaitaires'!$D320,Listes!$A$43:$E$49,2,FALSE))),IF('Instruction Forfaitaires'!$E320&gt;Listes!$D$42,('Instruction Forfaitaires'!$E320*(VLOOKUP('Instruction Forfaitaires'!$D320,Listes!$A$43:$E$49,5,FALSE))),('Instruction Forfaitaires'!$E320*(VLOOKUP('Instruction Forfaitaires'!$D320,Listes!$A$43:$E$49,3,FALSE))+(VLOOKUP('Instruction Forfaitaires'!$D320,Listes!$A$43:$E$49,4,FALSE)))))))</f>
        <v/>
      </c>
      <c r="K320" s="238" t="str">
        <f>IF($G320="","",IF($C320=Listes!$B$34,Listes!$I$31,IF($C320=Listes!$B$35,(VLOOKUP('Instruction Forfaitaires'!$F320,Listes!$E$31:$F$36,2,FALSE)),IF($C320=Listes!$B$33,IF('Instruction Forfaitaires'!$E320&lt;Listes!$A$64,'Instruction Forfaitaires'!$E320*Listes!$A$65,IF('Instruction Forfaitaires'!$E320&gt;Listes!$D$64,'Instruction Forfaitaires'!$E320*Listes!$D$65,(('Instruction Forfaitaires'!$E320*Listes!$B$65)+Listes!$C$65)))))))</f>
        <v/>
      </c>
      <c r="L320" s="268" t="str">
        <f>IF(Forfaitaires!I319="","",Forfaitaires!I319)</f>
        <v/>
      </c>
      <c r="M320" s="268" t="str">
        <f>IF(Forfaitaires!J319="","",Forfaitaires!J319)</f>
        <v/>
      </c>
      <c r="N320" s="177" t="str">
        <f>IF(Forfaitaires!N319="","",Forfaitaires!N319)</f>
        <v/>
      </c>
      <c r="O320" s="267" t="str">
        <f t="shared" si="20"/>
        <v/>
      </c>
      <c r="P320" s="259" t="str">
        <f t="shared" si="21"/>
        <v/>
      </c>
      <c r="Q320" s="280" t="str">
        <f t="shared" si="22"/>
        <v/>
      </c>
      <c r="R320" s="264" t="str">
        <f t="shared" si="23"/>
        <v/>
      </c>
      <c r="S320" s="262" t="str">
        <f t="shared" si="24"/>
        <v/>
      </c>
      <c r="T320" s="119"/>
    </row>
    <row r="321" spans="1:20" ht="20.100000000000001" customHeight="1" x14ac:dyDescent="0.25">
      <c r="A321" s="162">
        <v>315</v>
      </c>
      <c r="B321" s="158" t="str">
        <f>IF(Forfaitaires!B320="","",Forfaitaires!B320)</f>
        <v/>
      </c>
      <c r="C321" s="158" t="str">
        <f>IF(Forfaitaires!C320="","",Forfaitaires!C320)</f>
        <v/>
      </c>
      <c r="D321" s="158" t="str">
        <f>IF(Forfaitaires!D320="","",Forfaitaires!D320)</f>
        <v/>
      </c>
      <c r="E321" s="158" t="str">
        <f>IF(Forfaitaires!E320="","",Forfaitaires!E320)</f>
        <v/>
      </c>
      <c r="F321" s="158" t="str">
        <f>IF(Forfaitaires!F320="","",Forfaitaires!F320)</f>
        <v/>
      </c>
      <c r="G321" s="158" t="str">
        <f>IF(Forfaitaires!G320="","",Forfaitaires!G320)</f>
        <v/>
      </c>
      <c r="H321" s="158" t="str">
        <f>IF(Forfaitaires!H320="","",Forfaitaires!H320)</f>
        <v/>
      </c>
      <c r="I321" s="158" t="str">
        <f>IF($G321="","",IF($C321=Listes!$B$32,IF('Instruction Forfaitaires'!$E321&lt;Listes!$B$53,('Instruction Forfaitaires'!$E321*(VLOOKUP('Instruction Forfaitaires'!$D321,Listes!$A$54:$E$60,2,FALSE))),IF('Instruction Forfaitaires'!$E321&gt;Listes!$E$53,('Instruction Forfaitaires'!$E321*(VLOOKUP('Instruction Forfaitaires'!$D321,Listes!$A$54:$E$60,5,FALSE))),('Instruction Forfaitaires'!$E321*(VLOOKUP('Instruction Forfaitaires'!$D321,Listes!$A$54:$E$60,3,FALSE))+(VLOOKUP('Instruction Forfaitaires'!$D321,Listes!$A$54:$E$60,4,FALSE)))))))</f>
        <v/>
      </c>
      <c r="J321" s="158" t="str">
        <f>IF($G321="","",IF($C321=Listes!$B$31,IF('Instruction Forfaitaires'!$E321&lt;Listes!$B$42,('Instruction Forfaitaires'!$E321*(VLOOKUP('Instruction Forfaitaires'!$D321,Listes!$A$43:$E$49,2,FALSE))),IF('Instruction Forfaitaires'!$E321&gt;Listes!$D$42,('Instruction Forfaitaires'!$E321*(VLOOKUP('Instruction Forfaitaires'!$D321,Listes!$A$43:$E$49,5,FALSE))),('Instruction Forfaitaires'!$E321*(VLOOKUP('Instruction Forfaitaires'!$D321,Listes!$A$43:$E$49,3,FALSE))+(VLOOKUP('Instruction Forfaitaires'!$D321,Listes!$A$43:$E$49,4,FALSE)))))))</f>
        <v/>
      </c>
      <c r="K321" s="238" t="str">
        <f>IF($G321="","",IF($C321=Listes!$B$34,Listes!$I$31,IF($C321=Listes!$B$35,(VLOOKUP('Instruction Forfaitaires'!$F321,Listes!$E$31:$F$36,2,FALSE)),IF($C321=Listes!$B$33,IF('Instruction Forfaitaires'!$E321&lt;Listes!$A$64,'Instruction Forfaitaires'!$E321*Listes!$A$65,IF('Instruction Forfaitaires'!$E321&gt;Listes!$D$64,'Instruction Forfaitaires'!$E321*Listes!$D$65,(('Instruction Forfaitaires'!$E321*Listes!$B$65)+Listes!$C$65)))))))</f>
        <v/>
      </c>
      <c r="L321" s="268" t="str">
        <f>IF(Forfaitaires!I320="","",Forfaitaires!I320)</f>
        <v/>
      </c>
      <c r="M321" s="268" t="str">
        <f>IF(Forfaitaires!J320="","",Forfaitaires!J320)</f>
        <v/>
      </c>
      <c r="N321" s="177" t="str">
        <f>IF(Forfaitaires!N320="","",Forfaitaires!N320)</f>
        <v/>
      </c>
      <c r="O321" s="267" t="str">
        <f t="shared" si="20"/>
        <v/>
      </c>
      <c r="P321" s="259" t="str">
        <f t="shared" si="21"/>
        <v/>
      </c>
      <c r="Q321" s="280" t="str">
        <f t="shared" si="22"/>
        <v/>
      </c>
      <c r="R321" s="264" t="str">
        <f t="shared" si="23"/>
        <v/>
      </c>
      <c r="S321" s="262" t="str">
        <f t="shared" si="24"/>
        <v/>
      </c>
      <c r="T321" s="119"/>
    </row>
    <row r="322" spans="1:20" ht="20.100000000000001" customHeight="1" x14ac:dyDescent="0.25">
      <c r="A322" s="162">
        <v>316</v>
      </c>
      <c r="B322" s="158" t="str">
        <f>IF(Forfaitaires!B321="","",Forfaitaires!B321)</f>
        <v/>
      </c>
      <c r="C322" s="158" t="str">
        <f>IF(Forfaitaires!C321="","",Forfaitaires!C321)</f>
        <v/>
      </c>
      <c r="D322" s="158" t="str">
        <f>IF(Forfaitaires!D321="","",Forfaitaires!D321)</f>
        <v/>
      </c>
      <c r="E322" s="158" t="str">
        <f>IF(Forfaitaires!E321="","",Forfaitaires!E321)</f>
        <v/>
      </c>
      <c r="F322" s="158" t="str">
        <f>IF(Forfaitaires!F321="","",Forfaitaires!F321)</f>
        <v/>
      </c>
      <c r="G322" s="158" t="str">
        <f>IF(Forfaitaires!G321="","",Forfaitaires!G321)</f>
        <v/>
      </c>
      <c r="H322" s="158" t="str">
        <f>IF(Forfaitaires!H321="","",Forfaitaires!H321)</f>
        <v/>
      </c>
      <c r="I322" s="158" t="str">
        <f>IF($G322="","",IF($C322=Listes!$B$32,IF('Instruction Forfaitaires'!$E322&lt;Listes!$B$53,('Instruction Forfaitaires'!$E322*(VLOOKUP('Instruction Forfaitaires'!$D322,Listes!$A$54:$E$60,2,FALSE))),IF('Instruction Forfaitaires'!$E322&gt;Listes!$E$53,('Instruction Forfaitaires'!$E322*(VLOOKUP('Instruction Forfaitaires'!$D322,Listes!$A$54:$E$60,5,FALSE))),('Instruction Forfaitaires'!$E322*(VLOOKUP('Instruction Forfaitaires'!$D322,Listes!$A$54:$E$60,3,FALSE))+(VLOOKUP('Instruction Forfaitaires'!$D322,Listes!$A$54:$E$60,4,FALSE)))))))</f>
        <v/>
      </c>
      <c r="J322" s="158" t="str">
        <f>IF($G322="","",IF($C322=Listes!$B$31,IF('Instruction Forfaitaires'!$E322&lt;Listes!$B$42,('Instruction Forfaitaires'!$E322*(VLOOKUP('Instruction Forfaitaires'!$D322,Listes!$A$43:$E$49,2,FALSE))),IF('Instruction Forfaitaires'!$E322&gt;Listes!$D$42,('Instruction Forfaitaires'!$E322*(VLOOKUP('Instruction Forfaitaires'!$D322,Listes!$A$43:$E$49,5,FALSE))),('Instruction Forfaitaires'!$E322*(VLOOKUP('Instruction Forfaitaires'!$D322,Listes!$A$43:$E$49,3,FALSE))+(VLOOKUP('Instruction Forfaitaires'!$D322,Listes!$A$43:$E$49,4,FALSE)))))))</f>
        <v/>
      </c>
      <c r="K322" s="238" t="str">
        <f>IF($G322="","",IF($C322=Listes!$B$34,Listes!$I$31,IF($C322=Listes!$B$35,(VLOOKUP('Instruction Forfaitaires'!$F322,Listes!$E$31:$F$36,2,FALSE)),IF($C322=Listes!$B$33,IF('Instruction Forfaitaires'!$E322&lt;Listes!$A$64,'Instruction Forfaitaires'!$E322*Listes!$A$65,IF('Instruction Forfaitaires'!$E322&gt;Listes!$D$64,'Instruction Forfaitaires'!$E322*Listes!$D$65,(('Instruction Forfaitaires'!$E322*Listes!$B$65)+Listes!$C$65)))))))</f>
        <v/>
      </c>
      <c r="L322" s="268" t="str">
        <f>IF(Forfaitaires!I321="","",Forfaitaires!I321)</f>
        <v/>
      </c>
      <c r="M322" s="268" t="str">
        <f>IF(Forfaitaires!J321="","",Forfaitaires!J321)</f>
        <v/>
      </c>
      <c r="N322" s="177" t="str">
        <f>IF(Forfaitaires!N321="","",Forfaitaires!N321)</f>
        <v/>
      </c>
      <c r="O322" s="267" t="str">
        <f t="shared" si="20"/>
        <v/>
      </c>
      <c r="P322" s="259" t="str">
        <f t="shared" si="21"/>
        <v/>
      </c>
      <c r="Q322" s="280" t="str">
        <f t="shared" si="22"/>
        <v/>
      </c>
      <c r="R322" s="264" t="str">
        <f t="shared" si="23"/>
        <v/>
      </c>
      <c r="S322" s="262" t="str">
        <f t="shared" si="24"/>
        <v/>
      </c>
      <c r="T322" s="119"/>
    </row>
    <row r="323" spans="1:20" ht="20.100000000000001" customHeight="1" x14ac:dyDescent="0.25">
      <c r="A323" s="162">
        <v>317</v>
      </c>
      <c r="B323" s="158" t="str">
        <f>IF(Forfaitaires!B322="","",Forfaitaires!B322)</f>
        <v/>
      </c>
      <c r="C323" s="158" t="str">
        <f>IF(Forfaitaires!C322="","",Forfaitaires!C322)</f>
        <v/>
      </c>
      <c r="D323" s="158" t="str">
        <f>IF(Forfaitaires!D322="","",Forfaitaires!D322)</f>
        <v/>
      </c>
      <c r="E323" s="158" t="str">
        <f>IF(Forfaitaires!E322="","",Forfaitaires!E322)</f>
        <v/>
      </c>
      <c r="F323" s="158" t="str">
        <f>IF(Forfaitaires!F322="","",Forfaitaires!F322)</f>
        <v/>
      </c>
      <c r="G323" s="158" t="str">
        <f>IF(Forfaitaires!G322="","",Forfaitaires!G322)</f>
        <v/>
      </c>
      <c r="H323" s="158" t="str">
        <f>IF(Forfaitaires!H322="","",Forfaitaires!H322)</f>
        <v/>
      </c>
      <c r="I323" s="158" t="str">
        <f>IF($G323="","",IF($C323=Listes!$B$32,IF('Instruction Forfaitaires'!$E323&lt;Listes!$B$53,('Instruction Forfaitaires'!$E323*(VLOOKUP('Instruction Forfaitaires'!$D323,Listes!$A$54:$E$60,2,FALSE))),IF('Instruction Forfaitaires'!$E323&gt;Listes!$E$53,('Instruction Forfaitaires'!$E323*(VLOOKUP('Instruction Forfaitaires'!$D323,Listes!$A$54:$E$60,5,FALSE))),('Instruction Forfaitaires'!$E323*(VLOOKUP('Instruction Forfaitaires'!$D323,Listes!$A$54:$E$60,3,FALSE))+(VLOOKUP('Instruction Forfaitaires'!$D323,Listes!$A$54:$E$60,4,FALSE)))))))</f>
        <v/>
      </c>
      <c r="J323" s="158" t="str">
        <f>IF($G323="","",IF($C323=Listes!$B$31,IF('Instruction Forfaitaires'!$E323&lt;Listes!$B$42,('Instruction Forfaitaires'!$E323*(VLOOKUP('Instruction Forfaitaires'!$D323,Listes!$A$43:$E$49,2,FALSE))),IF('Instruction Forfaitaires'!$E323&gt;Listes!$D$42,('Instruction Forfaitaires'!$E323*(VLOOKUP('Instruction Forfaitaires'!$D323,Listes!$A$43:$E$49,5,FALSE))),('Instruction Forfaitaires'!$E323*(VLOOKUP('Instruction Forfaitaires'!$D323,Listes!$A$43:$E$49,3,FALSE))+(VLOOKUP('Instruction Forfaitaires'!$D323,Listes!$A$43:$E$49,4,FALSE)))))))</f>
        <v/>
      </c>
      <c r="K323" s="238" t="str">
        <f>IF($G323="","",IF($C323=Listes!$B$34,Listes!$I$31,IF($C323=Listes!$B$35,(VLOOKUP('Instruction Forfaitaires'!$F323,Listes!$E$31:$F$36,2,FALSE)),IF($C323=Listes!$B$33,IF('Instruction Forfaitaires'!$E323&lt;Listes!$A$64,'Instruction Forfaitaires'!$E323*Listes!$A$65,IF('Instruction Forfaitaires'!$E323&gt;Listes!$D$64,'Instruction Forfaitaires'!$E323*Listes!$D$65,(('Instruction Forfaitaires'!$E323*Listes!$B$65)+Listes!$C$65)))))))</f>
        <v/>
      </c>
      <c r="L323" s="268" t="str">
        <f>IF(Forfaitaires!I322="","",Forfaitaires!I322)</f>
        <v/>
      </c>
      <c r="M323" s="268" t="str">
        <f>IF(Forfaitaires!J322="","",Forfaitaires!J322)</f>
        <v/>
      </c>
      <c r="N323" s="177" t="str">
        <f>IF(Forfaitaires!N322="","",Forfaitaires!N322)</f>
        <v/>
      </c>
      <c r="O323" s="267" t="str">
        <f t="shared" si="20"/>
        <v/>
      </c>
      <c r="P323" s="259" t="str">
        <f t="shared" si="21"/>
        <v/>
      </c>
      <c r="Q323" s="280" t="str">
        <f t="shared" si="22"/>
        <v/>
      </c>
      <c r="R323" s="264" t="str">
        <f t="shared" si="23"/>
        <v/>
      </c>
      <c r="S323" s="262" t="str">
        <f t="shared" si="24"/>
        <v/>
      </c>
      <c r="T323" s="119"/>
    </row>
    <row r="324" spans="1:20" ht="20.100000000000001" customHeight="1" x14ac:dyDescent="0.25">
      <c r="A324" s="162">
        <v>318</v>
      </c>
      <c r="B324" s="158" t="str">
        <f>IF(Forfaitaires!B323="","",Forfaitaires!B323)</f>
        <v/>
      </c>
      <c r="C324" s="158" t="str">
        <f>IF(Forfaitaires!C323="","",Forfaitaires!C323)</f>
        <v/>
      </c>
      <c r="D324" s="158" t="str">
        <f>IF(Forfaitaires!D323="","",Forfaitaires!D323)</f>
        <v/>
      </c>
      <c r="E324" s="158" t="str">
        <f>IF(Forfaitaires!E323="","",Forfaitaires!E323)</f>
        <v/>
      </c>
      <c r="F324" s="158" t="str">
        <f>IF(Forfaitaires!F323="","",Forfaitaires!F323)</f>
        <v/>
      </c>
      <c r="G324" s="158" t="str">
        <f>IF(Forfaitaires!G323="","",Forfaitaires!G323)</f>
        <v/>
      </c>
      <c r="H324" s="158" t="str">
        <f>IF(Forfaitaires!H323="","",Forfaitaires!H323)</f>
        <v/>
      </c>
      <c r="I324" s="158" t="str">
        <f>IF($G324="","",IF($C324=Listes!$B$32,IF('Instruction Forfaitaires'!$E324&lt;Listes!$B$53,('Instruction Forfaitaires'!$E324*(VLOOKUP('Instruction Forfaitaires'!$D324,Listes!$A$54:$E$60,2,FALSE))),IF('Instruction Forfaitaires'!$E324&gt;Listes!$E$53,('Instruction Forfaitaires'!$E324*(VLOOKUP('Instruction Forfaitaires'!$D324,Listes!$A$54:$E$60,5,FALSE))),('Instruction Forfaitaires'!$E324*(VLOOKUP('Instruction Forfaitaires'!$D324,Listes!$A$54:$E$60,3,FALSE))+(VLOOKUP('Instruction Forfaitaires'!$D324,Listes!$A$54:$E$60,4,FALSE)))))))</f>
        <v/>
      </c>
      <c r="J324" s="158" t="str">
        <f>IF($G324="","",IF($C324=Listes!$B$31,IF('Instruction Forfaitaires'!$E324&lt;Listes!$B$42,('Instruction Forfaitaires'!$E324*(VLOOKUP('Instruction Forfaitaires'!$D324,Listes!$A$43:$E$49,2,FALSE))),IF('Instruction Forfaitaires'!$E324&gt;Listes!$D$42,('Instruction Forfaitaires'!$E324*(VLOOKUP('Instruction Forfaitaires'!$D324,Listes!$A$43:$E$49,5,FALSE))),('Instruction Forfaitaires'!$E324*(VLOOKUP('Instruction Forfaitaires'!$D324,Listes!$A$43:$E$49,3,FALSE))+(VLOOKUP('Instruction Forfaitaires'!$D324,Listes!$A$43:$E$49,4,FALSE)))))))</f>
        <v/>
      </c>
      <c r="K324" s="238" t="str">
        <f>IF($G324="","",IF($C324=Listes!$B$34,Listes!$I$31,IF($C324=Listes!$B$35,(VLOOKUP('Instruction Forfaitaires'!$F324,Listes!$E$31:$F$36,2,FALSE)),IF($C324=Listes!$B$33,IF('Instruction Forfaitaires'!$E324&lt;Listes!$A$64,'Instruction Forfaitaires'!$E324*Listes!$A$65,IF('Instruction Forfaitaires'!$E324&gt;Listes!$D$64,'Instruction Forfaitaires'!$E324*Listes!$D$65,(('Instruction Forfaitaires'!$E324*Listes!$B$65)+Listes!$C$65)))))))</f>
        <v/>
      </c>
      <c r="L324" s="268" t="str">
        <f>IF(Forfaitaires!I323="","",Forfaitaires!I323)</f>
        <v/>
      </c>
      <c r="M324" s="268" t="str">
        <f>IF(Forfaitaires!J323="","",Forfaitaires!J323)</f>
        <v/>
      </c>
      <c r="N324" s="177" t="str">
        <f>IF(Forfaitaires!N323="","",Forfaitaires!N323)</f>
        <v/>
      </c>
      <c r="O324" s="267" t="str">
        <f t="shared" si="20"/>
        <v/>
      </c>
      <c r="P324" s="259" t="str">
        <f t="shared" si="21"/>
        <v/>
      </c>
      <c r="Q324" s="280" t="str">
        <f t="shared" si="22"/>
        <v/>
      </c>
      <c r="R324" s="264" t="str">
        <f t="shared" si="23"/>
        <v/>
      </c>
      <c r="S324" s="262" t="str">
        <f t="shared" si="24"/>
        <v/>
      </c>
      <c r="T324" s="119"/>
    </row>
    <row r="325" spans="1:20" ht="20.100000000000001" customHeight="1" x14ac:dyDescent="0.25">
      <c r="A325" s="162">
        <v>319</v>
      </c>
      <c r="B325" s="158" t="str">
        <f>IF(Forfaitaires!B324="","",Forfaitaires!B324)</f>
        <v/>
      </c>
      <c r="C325" s="158" t="str">
        <f>IF(Forfaitaires!C324="","",Forfaitaires!C324)</f>
        <v/>
      </c>
      <c r="D325" s="158" t="str">
        <f>IF(Forfaitaires!D324="","",Forfaitaires!D324)</f>
        <v/>
      </c>
      <c r="E325" s="158" t="str">
        <f>IF(Forfaitaires!E324="","",Forfaitaires!E324)</f>
        <v/>
      </c>
      <c r="F325" s="158" t="str">
        <f>IF(Forfaitaires!F324="","",Forfaitaires!F324)</f>
        <v/>
      </c>
      <c r="G325" s="158" t="str">
        <f>IF(Forfaitaires!G324="","",Forfaitaires!G324)</f>
        <v/>
      </c>
      <c r="H325" s="158" t="str">
        <f>IF(Forfaitaires!H324="","",Forfaitaires!H324)</f>
        <v/>
      </c>
      <c r="I325" s="158" t="str">
        <f>IF($G325="","",IF($C325=Listes!$B$32,IF('Instruction Forfaitaires'!$E325&lt;Listes!$B$53,('Instruction Forfaitaires'!$E325*(VLOOKUP('Instruction Forfaitaires'!$D325,Listes!$A$54:$E$60,2,FALSE))),IF('Instruction Forfaitaires'!$E325&gt;Listes!$E$53,('Instruction Forfaitaires'!$E325*(VLOOKUP('Instruction Forfaitaires'!$D325,Listes!$A$54:$E$60,5,FALSE))),('Instruction Forfaitaires'!$E325*(VLOOKUP('Instruction Forfaitaires'!$D325,Listes!$A$54:$E$60,3,FALSE))+(VLOOKUP('Instruction Forfaitaires'!$D325,Listes!$A$54:$E$60,4,FALSE)))))))</f>
        <v/>
      </c>
      <c r="J325" s="158" t="str">
        <f>IF($G325="","",IF($C325=Listes!$B$31,IF('Instruction Forfaitaires'!$E325&lt;Listes!$B$42,('Instruction Forfaitaires'!$E325*(VLOOKUP('Instruction Forfaitaires'!$D325,Listes!$A$43:$E$49,2,FALSE))),IF('Instruction Forfaitaires'!$E325&gt;Listes!$D$42,('Instruction Forfaitaires'!$E325*(VLOOKUP('Instruction Forfaitaires'!$D325,Listes!$A$43:$E$49,5,FALSE))),('Instruction Forfaitaires'!$E325*(VLOOKUP('Instruction Forfaitaires'!$D325,Listes!$A$43:$E$49,3,FALSE))+(VLOOKUP('Instruction Forfaitaires'!$D325,Listes!$A$43:$E$49,4,FALSE)))))))</f>
        <v/>
      </c>
      <c r="K325" s="238" t="str">
        <f>IF($G325="","",IF($C325=Listes!$B$34,Listes!$I$31,IF($C325=Listes!$B$35,(VLOOKUP('Instruction Forfaitaires'!$F325,Listes!$E$31:$F$36,2,FALSE)),IF($C325=Listes!$B$33,IF('Instruction Forfaitaires'!$E325&lt;Listes!$A$64,'Instruction Forfaitaires'!$E325*Listes!$A$65,IF('Instruction Forfaitaires'!$E325&gt;Listes!$D$64,'Instruction Forfaitaires'!$E325*Listes!$D$65,(('Instruction Forfaitaires'!$E325*Listes!$B$65)+Listes!$C$65)))))))</f>
        <v/>
      </c>
      <c r="L325" s="268" t="str">
        <f>IF(Forfaitaires!I324="","",Forfaitaires!I324)</f>
        <v/>
      </c>
      <c r="M325" s="268" t="str">
        <f>IF(Forfaitaires!J324="","",Forfaitaires!J324)</f>
        <v/>
      </c>
      <c r="N325" s="177" t="str">
        <f>IF(Forfaitaires!N324="","",Forfaitaires!N324)</f>
        <v/>
      </c>
      <c r="O325" s="267" t="str">
        <f t="shared" si="20"/>
        <v/>
      </c>
      <c r="P325" s="259" t="str">
        <f t="shared" si="21"/>
        <v/>
      </c>
      <c r="Q325" s="280" t="str">
        <f t="shared" si="22"/>
        <v/>
      </c>
      <c r="R325" s="264" t="str">
        <f t="shared" si="23"/>
        <v/>
      </c>
      <c r="S325" s="262" t="str">
        <f t="shared" si="24"/>
        <v/>
      </c>
      <c r="T325" s="119"/>
    </row>
    <row r="326" spans="1:20" ht="20.100000000000001" customHeight="1" x14ac:dyDescent="0.25">
      <c r="A326" s="162">
        <v>320</v>
      </c>
      <c r="B326" s="158" t="str">
        <f>IF(Forfaitaires!B325="","",Forfaitaires!B325)</f>
        <v/>
      </c>
      <c r="C326" s="158" t="str">
        <f>IF(Forfaitaires!C325="","",Forfaitaires!C325)</f>
        <v/>
      </c>
      <c r="D326" s="158" t="str">
        <f>IF(Forfaitaires!D325="","",Forfaitaires!D325)</f>
        <v/>
      </c>
      <c r="E326" s="158" t="str">
        <f>IF(Forfaitaires!E325="","",Forfaitaires!E325)</f>
        <v/>
      </c>
      <c r="F326" s="158" t="str">
        <f>IF(Forfaitaires!F325="","",Forfaitaires!F325)</f>
        <v/>
      </c>
      <c r="G326" s="158" t="str">
        <f>IF(Forfaitaires!G325="","",Forfaitaires!G325)</f>
        <v/>
      </c>
      <c r="H326" s="158" t="str">
        <f>IF(Forfaitaires!H325="","",Forfaitaires!H325)</f>
        <v/>
      </c>
      <c r="I326" s="158" t="str">
        <f>IF($G326="","",IF($C326=Listes!$B$32,IF('Instruction Forfaitaires'!$E326&lt;Listes!$B$53,('Instruction Forfaitaires'!$E326*(VLOOKUP('Instruction Forfaitaires'!$D326,Listes!$A$54:$E$60,2,FALSE))),IF('Instruction Forfaitaires'!$E326&gt;Listes!$E$53,('Instruction Forfaitaires'!$E326*(VLOOKUP('Instruction Forfaitaires'!$D326,Listes!$A$54:$E$60,5,FALSE))),('Instruction Forfaitaires'!$E326*(VLOOKUP('Instruction Forfaitaires'!$D326,Listes!$A$54:$E$60,3,FALSE))+(VLOOKUP('Instruction Forfaitaires'!$D326,Listes!$A$54:$E$60,4,FALSE)))))))</f>
        <v/>
      </c>
      <c r="J326" s="158" t="str">
        <f>IF($G326="","",IF($C326=Listes!$B$31,IF('Instruction Forfaitaires'!$E326&lt;Listes!$B$42,('Instruction Forfaitaires'!$E326*(VLOOKUP('Instruction Forfaitaires'!$D326,Listes!$A$43:$E$49,2,FALSE))),IF('Instruction Forfaitaires'!$E326&gt;Listes!$D$42,('Instruction Forfaitaires'!$E326*(VLOOKUP('Instruction Forfaitaires'!$D326,Listes!$A$43:$E$49,5,FALSE))),('Instruction Forfaitaires'!$E326*(VLOOKUP('Instruction Forfaitaires'!$D326,Listes!$A$43:$E$49,3,FALSE))+(VLOOKUP('Instruction Forfaitaires'!$D326,Listes!$A$43:$E$49,4,FALSE)))))))</f>
        <v/>
      </c>
      <c r="K326" s="238" t="str">
        <f>IF($G326="","",IF($C326=Listes!$B$34,Listes!$I$31,IF($C326=Listes!$B$35,(VLOOKUP('Instruction Forfaitaires'!$F326,Listes!$E$31:$F$36,2,FALSE)),IF($C326=Listes!$B$33,IF('Instruction Forfaitaires'!$E326&lt;Listes!$A$64,'Instruction Forfaitaires'!$E326*Listes!$A$65,IF('Instruction Forfaitaires'!$E326&gt;Listes!$D$64,'Instruction Forfaitaires'!$E326*Listes!$D$65,(('Instruction Forfaitaires'!$E326*Listes!$B$65)+Listes!$C$65)))))))</f>
        <v/>
      </c>
      <c r="L326" s="268" t="str">
        <f>IF(Forfaitaires!I325="","",Forfaitaires!I325)</f>
        <v/>
      </c>
      <c r="M326" s="268" t="str">
        <f>IF(Forfaitaires!J325="","",Forfaitaires!J325)</f>
        <v/>
      </c>
      <c r="N326" s="177" t="str">
        <f>IF(Forfaitaires!N325="","",Forfaitaires!N325)</f>
        <v/>
      </c>
      <c r="O326" s="267" t="str">
        <f t="shared" si="20"/>
        <v/>
      </c>
      <c r="P326" s="259" t="str">
        <f t="shared" si="21"/>
        <v/>
      </c>
      <c r="Q326" s="280" t="str">
        <f t="shared" si="22"/>
        <v/>
      </c>
      <c r="R326" s="264" t="str">
        <f t="shared" si="23"/>
        <v/>
      </c>
      <c r="S326" s="262" t="str">
        <f t="shared" si="24"/>
        <v/>
      </c>
      <c r="T326" s="119"/>
    </row>
    <row r="327" spans="1:20" ht="20.100000000000001" customHeight="1" x14ac:dyDescent="0.25">
      <c r="A327" s="162">
        <v>321</v>
      </c>
      <c r="B327" s="158" t="str">
        <f>IF(Forfaitaires!B326="","",Forfaitaires!B326)</f>
        <v/>
      </c>
      <c r="C327" s="158" t="str">
        <f>IF(Forfaitaires!C326="","",Forfaitaires!C326)</f>
        <v/>
      </c>
      <c r="D327" s="158" t="str">
        <f>IF(Forfaitaires!D326="","",Forfaitaires!D326)</f>
        <v/>
      </c>
      <c r="E327" s="158" t="str">
        <f>IF(Forfaitaires!E326="","",Forfaitaires!E326)</f>
        <v/>
      </c>
      <c r="F327" s="158" t="str">
        <f>IF(Forfaitaires!F326="","",Forfaitaires!F326)</f>
        <v/>
      </c>
      <c r="G327" s="158" t="str">
        <f>IF(Forfaitaires!G326="","",Forfaitaires!G326)</f>
        <v/>
      </c>
      <c r="H327" s="158" t="str">
        <f>IF(Forfaitaires!H326="","",Forfaitaires!H326)</f>
        <v/>
      </c>
      <c r="I327" s="158" t="str">
        <f>IF($G327="","",IF($C327=Listes!$B$32,IF('Instruction Forfaitaires'!$E327&lt;Listes!$B$53,('Instruction Forfaitaires'!$E327*(VLOOKUP('Instruction Forfaitaires'!$D327,Listes!$A$54:$E$60,2,FALSE))),IF('Instruction Forfaitaires'!$E327&gt;Listes!$E$53,('Instruction Forfaitaires'!$E327*(VLOOKUP('Instruction Forfaitaires'!$D327,Listes!$A$54:$E$60,5,FALSE))),('Instruction Forfaitaires'!$E327*(VLOOKUP('Instruction Forfaitaires'!$D327,Listes!$A$54:$E$60,3,FALSE))+(VLOOKUP('Instruction Forfaitaires'!$D327,Listes!$A$54:$E$60,4,FALSE)))))))</f>
        <v/>
      </c>
      <c r="J327" s="158" t="str">
        <f>IF($G327="","",IF($C327=Listes!$B$31,IF('Instruction Forfaitaires'!$E327&lt;Listes!$B$42,('Instruction Forfaitaires'!$E327*(VLOOKUP('Instruction Forfaitaires'!$D327,Listes!$A$43:$E$49,2,FALSE))),IF('Instruction Forfaitaires'!$E327&gt;Listes!$D$42,('Instruction Forfaitaires'!$E327*(VLOOKUP('Instruction Forfaitaires'!$D327,Listes!$A$43:$E$49,5,FALSE))),('Instruction Forfaitaires'!$E327*(VLOOKUP('Instruction Forfaitaires'!$D327,Listes!$A$43:$E$49,3,FALSE))+(VLOOKUP('Instruction Forfaitaires'!$D327,Listes!$A$43:$E$49,4,FALSE)))))))</f>
        <v/>
      </c>
      <c r="K327" s="238" t="str">
        <f>IF($G327="","",IF($C327=Listes!$B$34,Listes!$I$31,IF($C327=Listes!$B$35,(VLOOKUP('Instruction Forfaitaires'!$F327,Listes!$E$31:$F$36,2,FALSE)),IF($C327=Listes!$B$33,IF('Instruction Forfaitaires'!$E327&lt;Listes!$A$64,'Instruction Forfaitaires'!$E327*Listes!$A$65,IF('Instruction Forfaitaires'!$E327&gt;Listes!$D$64,'Instruction Forfaitaires'!$E327*Listes!$D$65,(('Instruction Forfaitaires'!$E327*Listes!$B$65)+Listes!$C$65)))))))</f>
        <v/>
      </c>
      <c r="L327" s="268" t="str">
        <f>IF(Forfaitaires!I326="","",Forfaitaires!I326)</f>
        <v/>
      </c>
      <c r="M327" s="268" t="str">
        <f>IF(Forfaitaires!J326="","",Forfaitaires!J326)</f>
        <v/>
      </c>
      <c r="N327" s="177" t="str">
        <f>IF(Forfaitaires!N326="","",Forfaitaires!N326)</f>
        <v/>
      </c>
      <c r="O327" s="267" t="str">
        <f t="shared" si="20"/>
        <v/>
      </c>
      <c r="P327" s="259" t="str">
        <f t="shared" si="21"/>
        <v/>
      </c>
      <c r="Q327" s="280" t="str">
        <f t="shared" si="22"/>
        <v/>
      </c>
      <c r="R327" s="264" t="str">
        <f t="shared" si="23"/>
        <v/>
      </c>
      <c r="S327" s="262" t="str">
        <f t="shared" si="24"/>
        <v/>
      </c>
      <c r="T327" s="119"/>
    </row>
    <row r="328" spans="1:20" ht="20.100000000000001" customHeight="1" x14ac:dyDescent="0.25">
      <c r="A328" s="162">
        <v>322</v>
      </c>
      <c r="B328" s="158" t="str">
        <f>IF(Forfaitaires!B327="","",Forfaitaires!B327)</f>
        <v/>
      </c>
      <c r="C328" s="158" t="str">
        <f>IF(Forfaitaires!C327="","",Forfaitaires!C327)</f>
        <v/>
      </c>
      <c r="D328" s="158" t="str">
        <f>IF(Forfaitaires!D327="","",Forfaitaires!D327)</f>
        <v/>
      </c>
      <c r="E328" s="158" t="str">
        <f>IF(Forfaitaires!E327="","",Forfaitaires!E327)</f>
        <v/>
      </c>
      <c r="F328" s="158" t="str">
        <f>IF(Forfaitaires!F327="","",Forfaitaires!F327)</f>
        <v/>
      </c>
      <c r="G328" s="158" t="str">
        <f>IF(Forfaitaires!G327="","",Forfaitaires!G327)</f>
        <v/>
      </c>
      <c r="H328" s="158" t="str">
        <f>IF(Forfaitaires!H327="","",Forfaitaires!H327)</f>
        <v/>
      </c>
      <c r="I328" s="158" t="str">
        <f>IF($G328="","",IF($C328=Listes!$B$32,IF('Instruction Forfaitaires'!$E328&lt;Listes!$B$53,('Instruction Forfaitaires'!$E328*(VLOOKUP('Instruction Forfaitaires'!$D328,Listes!$A$54:$E$60,2,FALSE))),IF('Instruction Forfaitaires'!$E328&gt;Listes!$E$53,('Instruction Forfaitaires'!$E328*(VLOOKUP('Instruction Forfaitaires'!$D328,Listes!$A$54:$E$60,5,FALSE))),('Instruction Forfaitaires'!$E328*(VLOOKUP('Instruction Forfaitaires'!$D328,Listes!$A$54:$E$60,3,FALSE))+(VLOOKUP('Instruction Forfaitaires'!$D328,Listes!$A$54:$E$60,4,FALSE)))))))</f>
        <v/>
      </c>
      <c r="J328" s="158" t="str">
        <f>IF($G328="","",IF($C328=Listes!$B$31,IF('Instruction Forfaitaires'!$E328&lt;Listes!$B$42,('Instruction Forfaitaires'!$E328*(VLOOKUP('Instruction Forfaitaires'!$D328,Listes!$A$43:$E$49,2,FALSE))),IF('Instruction Forfaitaires'!$E328&gt;Listes!$D$42,('Instruction Forfaitaires'!$E328*(VLOOKUP('Instruction Forfaitaires'!$D328,Listes!$A$43:$E$49,5,FALSE))),('Instruction Forfaitaires'!$E328*(VLOOKUP('Instruction Forfaitaires'!$D328,Listes!$A$43:$E$49,3,FALSE))+(VLOOKUP('Instruction Forfaitaires'!$D328,Listes!$A$43:$E$49,4,FALSE)))))))</f>
        <v/>
      </c>
      <c r="K328" s="238" t="str">
        <f>IF($G328="","",IF($C328=Listes!$B$34,Listes!$I$31,IF($C328=Listes!$B$35,(VLOOKUP('Instruction Forfaitaires'!$F328,Listes!$E$31:$F$36,2,FALSE)),IF($C328=Listes!$B$33,IF('Instruction Forfaitaires'!$E328&lt;Listes!$A$64,'Instruction Forfaitaires'!$E328*Listes!$A$65,IF('Instruction Forfaitaires'!$E328&gt;Listes!$D$64,'Instruction Forfaitaires'!$E328*Listes!$D$65,(('Instruction Forfaitaires'!$E328*Listes!$B$65)+Listes!$C$65)))))))</f>
        <v/>
      </c>
      <c r="L328" s="268" t="str">
        <f>IF(Forfaitaires!I327="","",Forfaitaires!I327)</f>
        <v/>
      </c>
      <c r="M328" s="268" t="str">
        <f>IF(Forfaitaires!J327="","",Forfaitaires!J327)</f>
        <v/>
      </c>
      <c r="N328" s="177" t="str">
        <f>IF(Forfaitaires!N327="","",Forfaitaires!N327)</f>
        <v/>
      </c>
      <c r="O328" s="267" t="str">
        <f t="shared" ref="O328:O391" si="25">IF($H328="","",($K328+$J328+$I328)*$H328)</f>
        <v/>
      </c>
      <c r="P328" s="259" t="str">
        <f t="shared" ref="P328:P391" si="26">IF($N328="","",IF($O328&gt;$N328,"Le montant éligible ne peut etre supérieur au montant présenté",""))</f>
        <v/>
      </c>
      <c r="Q328" s="280" t="str">
        <f t="shared" ref="Q328:Q391" si="27">IF(O328="","",O328)</f>
        <v/>
      </c>
      <c r="R328" s="264" t="str">
        <f t="shared" ref="R328:R391" si="28">IF($O328="","",$O328)</f>
        <v/>
      </c>
      <c r="S328" s="262" t="str">
        <f t="shared" ref="S328:S391" si="29">IF($R328 &gt; $O328, "Le montant éligible retenu ne peut pas être supérieur au montant éligible","")</f>
        <v/>
      </c>
      <c r="T328" s="119"/>
    </row>
    <row r="329" spans="1:20" ht="20.100000000000001" customHeight="1" x14ac:dyDescent="0.25">
      <c r="A329" s="162">
        <v>323</v>
      </c>
      <c r="B329" s="158" t="str">
        <f>IF(Forfaitaires!B328="","",Forfaitaires!B328)</f>
        <v/>
      </c>
      <c r="C329" s="158" t="str">
        <f>IF(Forfaitaires!C328="","",Forfaitaires!C328)</f>
        <v/>
      </c>
      <c r="D329" s="158" t="str">
        <f>IF(Forfaitaires!D328="","",Forfaitaires!D328)</f>
        <v/>
      </c>
      <c r="E329" s="158" t="str">
        <f>IF(Forfaitaires!E328="","",Forfaitaires!E328)</f>
        <v/>
      </c>
      <c r="F329" s="158" t="str">
        <f>IF(Forfaitaires!F328="","",Forfaitaires!F328)</f>
        <v/>
      </c>
      <c r="G329" s="158" t="str">
        <f>IF(Forfaitaires!G328="","",Forfaitaires!G328)</f>
        <v/>
      </c>
      <c r="H329" s="158" t="str">
        <f>IF(Forfaitaires!H328="","",Forfaitaires!H328)</f>
        <v/>
      </c>
      <c r="I329" s="158" t="str">
        <f>IF($G329="","",IF($C329=Listes!$B$32,IF('Instruction Forfaitaires'!$E329&lt;Listes!$B$53,('Instruction Forfaitaires'!$E329*(VLOOKUP('Instruction Forfaitaires'!$D329,Listes!$A$54:$E$60,2,FALSE))),IF('Instruction Forfaitaires'!$E329&gt;Listes!$E$53,('Instruction Forfaitaires'!$E329*(VLOOKUP('Instruction Forfaitaires'!$D329,Listes!$A$54:$E$60,5,FALSE))),('Instruction Forfaitaires'!$E329*(VLOOKUP('Instruction Forfaitaires'!$D329,Listes!$A$54:$E$60,3,FALSE))+(VLOOKUP('Instruction Forfaitaires'!$D329,Listes!$A$54:$E$60,4,FALSE)))))))</f>
        <v/>
      </c>
      <c r="J329" s="158" t="str">
        <f>IF($G329="","",IF($C329=Listes!$B$31,IF('Instruction Forfaitaires'!$E329&lt;Listes!$B$42,('Instruction Forfaitaires'!$E329*(VLOOKUP('Instruction Forfaitaires'!$D329,Listes!$A$43:$E$49,2,FALSE))),IF('Instruction Forfaitaires'!$E329&gt;Listes!$D$42,('Instruction Forfaitaires'!$E329*(VLOOKUP('Instruction Forfaitaires'!$D329,Listes!$A$43:$E$49,5,FALSE))),('Instruction Forfaitaires'!$E329*(VLOOKUP('Instruction Forfaitaires'!$D329,Listes!$A$43:$E$49,3,FALSE))+(VLOOKUP('Instruction Forfaitaires'!$D329,Listes!$A$43:$E$49,4,FALSE)))))))</f>
        <v/>
      </c>
      <c r="K329" s="238" t="str">
        <f>IF($G329="","",IF($C329=Listes!$B$34,Listes!$I$31,IF($C329=Listes!$B$35,(VLOOKUP('Instruction Forfaitaires'!$F329,Listes!$E$31:$F$36,2,FALSE)),IF($C329=Listes!$B$33,IF('Instruction Forfaitaires'!$E329&lt;Listes!$A$64,'Instruction Forfaitaires'!$E329*Listes!$A$65,IF('Instruction Forfaitaires'!$E329&gt;Listes!$D$64,'Instruction Forfaitaires'!$E329*Listes!$D$65,(('Instruction Forfaitaires'!$E329*Listes!$B$65)+Listes!$C$65)))))))</f>
        <v/>
      </c>
      <c r="L329" s="268" t="str">
        <f>IF(Forfaitaires!I328="","",Forfaitaires!I328)</f>
        <v/>
      </c>
      <c r="M329" s="268" t="str">
        <f>IF(Forfaitaires!J328="","",Forfaitaires!J328)</f>
        <v/>
      </c>
      <c r="N329" s="177" t="str">
        <f>IF(Forfaitaires!N328="","",Forfaitaires!N328)</f>
        <v/>
      </c>
      <c r="O329" s="267" t="str">
        <f t="shared" si="25"/>
        <v/>
      </c>
      <c r="P329" s="259" t="str">
        <f t="shared" si="26"/>
        <v/>
      </c>
      <c r="Q329" s="280" t="str">
        <f t="shared" si="27"/>
        <v/>
      </c>
      <c r="R329" s="264" t="str">
        <f t="shared" si="28"/>
        <v/>
      </c>
      <c r="S329" s="262" t="str">
        <f t="shared" si="29"/>
        <v/>
      </c>
      <c r="T329" s="119"/>
    </row>
    <row r="330" spans="1:20" ht="20.100000000000001" customHeight="1" x14ac:dyDescent="0.25">
      <c r="A330" s="162">
        <v>324</v>
      </c>
      <c r="B330" s="158" t="str">
        <f>IF(Forfaitaires!B329="","",Forfaitaires!B329)</f>
        <v/>
      </c>
      <c r="C330" s="158" t="str">
        <f>IF(Forfaitaires!C329="","",Forfaitaires!C329)</f>
        <v/>
      </c>
      <c r="D330" s="158" t="str">
        <f>IF(Forfaitaires!D329="","",Forfaitaires!D329)</f>
        <v/>
      </c>
      <c r="E330" s="158" t="str">
        <f>IF(Forfaitaires!E329="","",Forfaitaires!E329)</f>
        <v/>
      </c>
      <c r="F330" s="158" t="str">
        <f>IF(Forfaitaires!F329="","",Forfaitaires!F329)</f>
        <v/>
      </c>
      <c r="G330" s="158" t="str">
        <f>IF(Forfaitaires!G329="","",Forfaitaires!G329)</f>
        <v/>
      </c>
      <c r="H330" s="158" t="str">
        <f>IF(Forfaitaires!H329="","",Forfaitaires!H329)</f>
        <v/>
      </c>
      <c r="I330" s="158" t="str">
        <f>IF($G330="","",IF($C330=Listes!$B$32,IF('Instruction Forfaitaires'!$E330&lt;Listes!$B$53,('Instruction Forfaitaires'!$E330*(VLOOKUP('Instruction Forfaitaires'!$D330,Listes!$A$54:$E$60,2,FALSE))),IF('Instruction Forfaitaires'!$E330&gt;Listes!$E$53,('Instruction Forfaitaires'!$E330*(VLOOKUP('Instruction Forfaitaires'!$D330,Listes!$A$54:$E$60,5,FALSE))),('Instruction Forfaitaires'!$E330*(VLOOKUP('Instruction Forfaitaires'!$D330,Listes!$A$54:$E$60,3,FALSE))+(VLOOKUP('Instruction Forfaitaires'!$D330,Listes!$A$54:$E$60,4,FALSE)))))))</f>
        <v/>
      </c>
      <c r="J330" s="158" t="str">
        <f>IF($G330="","",IF($C330=Listes!$B$31,IF('Instruction Forfaitaires'!$E330&lt;Listes!$B$42,('Instruction Forfaitaires'!$E330*(VLOOKUP('Instruction Forfaitaires'!$D330,Listes!$A$43:$E$49,2,FALSE))),IF('Instruction Forfaitaires'!$E330&gt;Listes!$D$42,('Instruction Forfaitaires'!$E330*(VLOOKUP('Instruction Forfaitaires'!$D330,Listes!$A$43:$E$49,5,FALSE))),('Instruction Forfaitaires'!$E330*(VLOOKUP('Instruction Forfaitaires'!$D330,Listes!$A$43:$E$49,3,FALSE))+(VLOOKUP('Instruction Forfaitaires'!$D330,Listes!$A$43:$E$49,4,FALSE)))))))</f>
        <v/>
      </c>
      <c r="K330" s="238" t="str">
        <f>IF($G330="","",IF($C330=Listes!$B$34,Listes!$I$31,IF($C330=Listes!$B$35,(VLOOKUP('Instruction Forfaitaires'!$F330,Listes!$E$31:$F$36,2,FALSE)),IF($C330=Listes!$B$33,IF('Instruction Forfaitaires'!$E330&lt;Listes!$A$64,'Instruction Forfaitaires'!$E330*Listes!$A$65,IF('Instruction Forfaitaires'!$E330&gt;Listes!$D$64,'Instruction Forfaitaires'!$E330*Listes!$D$65,(('Instruction Forfaitaires'!$E330*Listes!$B$65)+Listes!$C$65)))))))</f>
        <v/>
      </c>
      <c r="L330" s="268" t="str">
        <f>IF(Forfaitaires!I329="","",Forfaitaires!I329)</f>
        <v/>
      </c>
      <c r="M330" s="268" t="str">
        <f>IF(Forfaitaires!J329="","",Forfaitaires!J329)</f>
        <v/>
      </c>
      <c r="N330" s="177" t="str">
        <f>IF(Forfaitaires!N329="","",Forfaitaires!N329)</f>
        <v/>
      </c>
      <c r="O330" s="267" t="str">
        <f t="shared" si="25"/>
        <v/>
      </c>
      <c r="P330" s="259" t="str">
        <f t="shared" si="26"/>
        <v/>
      </c>
      <c r="Q330" s="280" t="str">
        <f t="shared" si="27"/>
        <v/>
      </c>
      <c r="R330" s="264" t="str">
        <f t="shared" si="28"/>
        <v/>
      </c>
      <c r="S330" s="262" t="str">
        <f t="shared" si="29"/>
        <v/>
      </c>
      <c r="T330" s="119"/>
    </row>
    <row r="331" spans="1:20" ht="20.100000000000001" customHeight="1" x14ac:dyDescent="0.25">
      <c r="A331" s="162">
        <v>325</v>
      </c>
      <c r="B331" s="158" t="str">
        <f>IF(Forfaitaires!B330="","",Forfaitaires!B330)</f>
        <v/>
      </c>
      <c r="C331" s="158" t="str">
        <f>IF(Forfaitaires!C330="","",Forfaitaires!C330)</f>
        <v/>
      </c>
      <c r="D331" s="158" t="str">
        <f>IF(Forfaitaires!D330="","",Forfaitaires!D330)</f>
        <v/>
      </c>
      <c r="E331" s="158" t="str">
        <f>IF(Forfaitaires!E330="","",Forfaitaires!E330)</f>
        <v/>
      </c>
      <c r="F331" s="158" t="str">
        <f>IF(Forfaitaires!F330="","",Forfaitaires!F330)</f>
        <v/>
      </c>
      <c r="G331" s="158" t="str">
        <f>IF(Forfaitaires!G330="","",Forfaitaires!G330)</f>
        <v/>
      </c>
      <c r="H331" s="158" t="str">
        <f>IF(Forfaitaires!H330="","",Forfaitaires!H330)</f>
        <v/>
      </c>
      <c r="I331" s="158" t="str">
        <f>IF($G331="","",IF($C331=Listes!$B$32,IF('Instruction Forfaitaires'!$E331&lt;Listes!$B$53,('Instruction Forfaitaires'!$E331*(VLOOKUP('Instruction Forfaitaires'!$D331,Listes!$A$54:$E$60,2,FALSE))),IF('Instruction Forfaitaires'!$E331&gt;Listes!$E$53,('Instruction Forfaitaires'!$E331*(VLOOKUP('Instruction Forfaitaires'!$D331,Listes!$A$54:$E$60,5,FALSE))),('Instruction Forfaitaires'!$E331*(VLOOKUP('Instruction Forfaitaires'!$D331,Listes!$A$54:$E$60,3,FALSE))+(VLOOKUP('Instruction Forfaitaires'!$D331,Listes!$A$54:$E$60,4,FALSE)))))))</f>
        <v/>
      </c>
      <c r="J331" s="158" t="str">
        <f>IF($G331="","",IF($C331=Listes!$B$31,IF('Instruction Forfaitaires'!$E331&lt;Listes!$B$42,('Instruction Forfaitaires'!$E331*(VLOOKUP('Instruction Forfaitaires'!$D331,Listes!$A$43:$E$49,2,FALSE))),IF('Instruction Forfaitaires'!$E331&gt;Listes!$D$42,('Instruction Forfaitaires'!$E331*(VLOOKUP('Instruction Forfaitaires'!$D331,Listes!$A$43:$E$49,5,FALSE))),('Instruction Forfaitaires'!$E331*(VLOOKUP('Instruction Forfaitaires'!$D331,Listes!$A$43:$E$49,3,FALSE))+(VLOOKUP('Instruction Forfaitaires'!$D331,Listes!$A$43:$E$49,4,FALSE)))))))</f>
        <v/>
      </c>
      <c r="K331" s="238" t="str">
        <f>IF($G331="","",IF($C331=Listes!$B$34,Listes!$I$31,IF($C331=Listes!$B$35,(VLOOKUP('Instruction Forfaitaires'!$F331,Listes!$E$31:$F$36,2,FALSE)),IF($C331=Listes!$B$33,IF('Instruction Forfaitaires'!$E331&lt;Listes!$A$64,'Instruction Forfaitaires'!$E331*Listes!$A$65,IF('Instruction Forfaitaires'!$E331&gt;Listes!$D$64,'Instruction Forfaitaires'!$E331*Listes!$D$65,(('Instruction Forfaitaires'!$E331*Listes!$B$65)+Listes!$C$65)))))))</f>
        <v/>
      </c>
      <c r="L331" s="268" t="str">
        <f>IF(Forfaitaires!I330="","",Forfaitaires!I330)</f>
        <v/>
      </c>
      <c r="M331" s="268" t="str">
        <f>IF(Forfaitaires!J330="","",Forfaitaires!J330)</f>
        <v/>
      </c>
      <c r="N331" s="177" t="str">
        <f>IF(Forfaitaires!N330="","",Forfaitaires!N330)</f>
        <v/>
      </c>
      <c r="O331" s="267" t="str">
        <f t="shared" si="25"/>
        <v/>
      </c>
      <c r="P331" s="259" t="str">
        <f t="shared" si="26"/>
        <v/>
      </c>
      <c r="Q331" s="280" t="str">
        <f t="shared" si="27"/>
        <v/>
      </c>
      <c r="R331" s="264" t="str">
        <f t="shared" si="28"/>
        <v/>
      </c>
      <c r="S331" s="262" t="str">
        <f t="shared" si="29"/>
        <v/>
      </c>
      <c r="T331" s="119"/>
    </row>
    <row r="332" spans="1:20" ht="20.100000000000001" customHeight="1" x14ac:dyDescent="0.25">
      <c r="A332" s="162">
        <v>326</v>
      </c>
      <c r="B332" s="158" t="str">
        <f>IF(Forfaitaires!B331="","",Forfaitaires!B331)</f>
        <v/>
      </c>
      <c r="C332" s="158" t="str">
        <f>IF(Forfaitaires!C331="","",Forfaitaires!C331)</f>
        <v/>
      </c>
      <c r="D332" s="158" t="str">
        <f>IF(Forfaitaires!D331="","",Forfaitaires!D331)</f>
        <v/>
      </c>
      <c r="E332" s="158" t="str">
        <f>IF(Forfaitaires!E331="","",Forfaitaires!E331)</f>
        <v/>
      </c>
      <c r="F332" s="158" t="str">
        <f>IF(Forfaitaires!F331="","",Forfaitaires!F331)</f>
        <v/>
      </c>
      <c r="G332" s="158" t="str">
        <f>IF(Forfaitaires!G331="","",Forfaitaires!G331)</f>
        <v/>
      </c>
      <c r="H332" s="158" t="str">
        <f>IF(Forfaitaires!H331="","",Forfaitaires!H331)</f>
        <v/>
      </c>
      <c r="I332" s="158" t="str">
        <f>IF($G332="","",IF($C332=Listes!$B$32,IF('Instruction Forfaitaires'!$E332&lt;Listes!$B$53,('Instruction Forfaitaires'!$E332*(VLOOKUP('Instruction Forfaitaires'!$D332,Listes!$A$54:$E$60,2,FALSE))),IF('Instruction Forfaitaires'!$E332&gt;Listes!$E$53,('Instruction Forfaitaires'!$E332*(VLOOKUP('Instruction Forfaitaires'!$D332,Listes!$A$54:$E$60,5,FALSE))),('Instruction Forfaitaires'!$E332*(VLOOKUP('Instruction Forfaitaires'!$D332,Listes!$A$54:$E$60,3,FALSE))+(VLOOKUP('Instruction Forfaitaires'!$D332,Listes!$A$54:$E$60,4,FALSE)))))))</f>
        <v/>
      </c>
      <c r="J332" s="158" t="str">
        <f>IF($G332="","",IF($C332=Listes!$B$31,IF('Instruction Forfaitaires'!$E332&lt;Listes!$B$42,('Instruction Forfaitaires'!$E332*(VLOOKUP('Instruction Forfaitaires'!$D332,Listes!$A$43:$E$49,2,FALSE))),IF('Instruction Forfaitaires'!$E332&gt;Listes!$D$42,('Instruction Forfaitaires'!$E332*(VLOOKUP('Instruction Forfaitaires'!$D332,Listes!$A$43:$E$49,5,FALSE))),('Instruction Forfaitaires'!$E332*(VLOOKUP('Instruction Forfaitaires'!$D332,Listes!$A$43:$E$49,3,FALSE))+(VLOOKUP('Instruction Forfaitaires'!$D332,Listes!$A$43:$E$49,4,FALSE)))))))</f>
        <v/>
      </c>
      <c r="K332" s="238" t="str">
        <f>IF($G332="","",IF($C332=Listes!$B$34,Listes!$I$31,IF($C332=Listes!$B$35,(VLOOKUP('Instruction Forfaitaires'!$F332,Listes!$E$31:$F$36,2,FALSE)),IF($C332=Listes!$B$33,IF('Instruction Forfaitaires'!$E332&lt;Listes!$A$64,'Instruction Forfaitaires'!$E332*Listes!$A$65,IF('Instruction Forfaitaires'!$E332&gt;Listes!$D$64,'Instruction Forfaitaires'!$E332*Listes!$D$65,(('Instruction Forfaitaires'!$E332*Listes!$B$65)+Listes!$C$65)))))))</f>
        <v/>
      </c>
      <c r="L332" s="268" t="str">
        <f>IF(Forfaitaires!I331="","",Forfaitaires!I331)</f>
        <v/>
      </c>
      <c r="M332" s="268" t="str">
        <f>IF(Forfaitaires!J331="","",Forfaitaires!J331)</f>
        <v/>
      </c>
      <c r="N332" s="177" t="str">
        <f>IF(Forfaitaires!N331="","",Forfaitaires!N331)</f>
        <v/>
      </c>
      <c r="O332" s="267" t="str">
        <f t="shared" si="25"/>
        <v/>
      </c>
      <c r="P332" s="259" t="str">
        <f t="shared" si="26"/>
        <v/>
      </c>
      <c r="Q332" s="280" t="str">
        <f t="shared" si="27"/>
        <v/>
      </c>
      <c r="R332" s="264" t="str">
        <f t="shared" si="28"/>
        <v/>
      </c>
      <c r="S332" s="262" t="str">
        <f t="shared" si="29"/>
        <v/>
      </c>
      <c r="T332" s="119"/>
    </row>
    <row r="333" spans="1:20" ht="20.100000000000001" customHeight="1" x14ac:dyDescent="0.25">
      <c r="A333" s="162">
        <v>327</v>
      </c>
      <c r="B333" s="158" t="str">
        <f>IF(Forfaitaires!B332="","",Forfaitaires!B332)</f>
        <v/>
      </c>
      <c r="C333" s="158" t="str">
        <f>IF(Forfaitaires!C332="","",Forfaitaires!C332)</f>
        <v/>
      </c>
      <c r="D333" s="158" t="str">
        <f>IF(Forfaitaires!D332="","",Forfaitaires!D332)</f>
        <v/>
      </c>
      <c r="E333" s="158" t="str">
        <f>IF(Forfaitaires!E332="","",Forfaitaires!E332)</f>
        <v/>
      </c>
      <c r="F333" s="158" t="str">
        <f>IF(Forfaitaires!F332="","",Forfaitaires!F332)</f>
        <v/>
      </c>
      <c r="G333" s="158" t="str">
        <f>IF(Forfaitaires!G332="","",Forfaitaires!G332)</f>
        <v/>
      </c>
      <c r="H333" s="158" t="str">
        <f>IF(Forfaitaires!H332="","",Forfaitaires!H332)</f>
        <v/>
      </c>
      <c r="I333" s="158" t="str">
        <f>IF($G333="","",IF($C333=Listes!$B$32,IF('Instruction Forfaitaires'!$E333&lt;Listes!$B$53,('Instruction Forfaitaires'!$E333*(VLOOKUP('Instruction Forfaitaires'!$D333,Listes!$A$54:$E$60,2,FALSE))),IF('Instruction Forfaitaires'!$E333&gt;Listes!$E$53,('Instruction Forfaitaires'!$E333*(VLOOKUP('Instruction Forfaitaires'!$D333,Listes!$A$54:$E$60,5,FALSE))),('Instruction Forfaitaires'!$E333*(VLOOKUP('Instruction Forfaitaires'!$D333,Listes!$A$54:$E$60,3,FALSE))+(VLOOKUP('Instruction Forfaitaires'!$D333,Listes!$A$54:$E$60,4,FALSE)))))))</f>
        <v/>
      </c>
      <c r="J333" s="158" t="str">
        <f>IF($G333="","",IF($C333=Listes!$B$31,IF('Instruction Forfaitaires'!$E333&lt;Listes!$B$42,('Instruction Forfaitaires'!$E333*(VLOOKUP('Instruction Forfaitaires'!$D333,Listes!$A$43:$E$49,2,FALSE))),IF('Instruction Forfaitaires'!$E333&gt;Listes!$D$42,('Instruction Forfaitaires'!$E333*(VLOOKUP('Instruction Forfaitaires'!$D333,Listes!$A$43:$E$49,5,FALSE))),('Instruction Forfaitaires'!$E333*(VLOOKUP('Instruction Forfaitaires'!$D333,Listes!$A$43:$E$49,3,FALSE))+(VLOOKUP('Instruction Forfaitaires'!$D333,Listes!$A$43:$E$49,4,FALSE)))))))</f>
        <v/>
      </c>
      <c r="K333" s="238" t="str">
        <f>IF($G333="","",IF($C333=Listes!$B$34,Listes!$I$31,IF($C333=Listes!$B$35,(VLOOKUP('Instruction Forfaitaires'!$F333,Listes!$E$31:$F$36,2,FALSE)),IF($C333=Listes!$B$33,IF('Instruction Forfaitaires'!$E333&lt;Listes!$A$64,'Instruction Forfaitaires'!$E333*Listes!$A$65,IF('Instruction Forfaitaires'!$E333&gt;Listes!$D$64,'Instruction Forfaitaires'!$E333*Listes!$D$65,(('Instruction Forfaitaires'!$E333*Listes!$B$65)+Listes!$C$65)))))))</f>
        <v/>
      </c>
      <c r="L333" s="268" t="str">
        <f>IF(Forfaitaires!I332="","",Forfaitaires!I332)</f>
        <v/>
      </c>
      <c r="M333" s="268" t="str">
        <f>IF(Forfaitaires!J332="","",Forfaitaires!J332)</f>
        <v/>
      </c>
      <c r="N333" s="177" t="str">
        <f>IF(Forfaitaires!N332="","",Forfaitaires!N332)</f>
        <v/>
      </c>
      <c r="O333" s="267" t="str">
        <f t="shared" si="25"/>
        <v/>
      </c>
      <c r="P333" s="259" t="str">
        <f t="shared" si="26"/>
        <v/>
      </c>
      <c r="Q333" s="280" t="str">
        <f t="shared" si="27"/>
        <v/>
      </c>
      <c r="R333" s="264" t="str">
        <f t="shared" si="28"/>
        <v/>
      </c>
      <c r="S333" s="262" t="str">
        <f t="shared" si="29"/>
        <v/>
      </c>
      <c r="T333" s="119"/>
    </row>
    <row r="334" spans="1:20" ht="20.100000000000001" customHeight="1" x14ac:dyDescent="0.25">
      <c r="A334" s="162">
        <v>328</v>
      </c>
      <c r="B334" s="158" t="str">
        <f>IF(Forfaitaires!B333="","",Forfaitaires!B333)</f>
        <v/>
      </c>
      <c r="C334" s="158" t="str">
        <f>IF(Forfaitaires!C333="","",Forfaitaires!C333)</f>
        <v/>
      </c>
      <c r="D334" s="158" t="str">
        <f>IF(Forfaitaires!D333="","",Forfaitaires!D333)</f>
        <v/>
      </c>
      <c r="E334" s="158" t="str">
        <f>IF(Forfaitaires!E333="","",Forfaitaires!E333)</f>
        <v/>
      </c>
      <c r="F334" s="158" t="str">
        <f>IF(Forfaitaires!F333="","",Forfaitaires!F333)</f>
        <v/>
      </c>
      <c r="G334" s="158" t="str">
        <f>IF(Forfaitaires!G333="","",Forfaitaires!G333)</f>
        <v/>
      </c>
      <c r="H334" s="158" t="str">
        <f>IF(Forfaitaires!H333="","",Forfaitaires!H333)</f>
        <v/>
      </c>
      <c r="I334" s="158" t="str">
        <f>IF($G334="","",IF($C334=Listes!$B$32,IF('Instruction Forfaitaires'!$E334&lt;Listes!$B$53,('Instruction Forfaitaires'!$E334*(VLOOKUP('Instruction Forfaitaires'!$D334,Listes!$A$54:$E$60,2,FALSE))),IF('Instruction Forfaitaires'!$E334&gt;Listes!$E$53,('Instruction Forfaitaires'!$E334*(VLOOKUP('Instruction Forfaitaires'!$D334,Listes!$A$54:$E$60,5,FALSE))),('Instruction Forfaitaires'!$E334*(VLOOKUP('Instruction Forfaitaires'!$D334,Listes!$A$54:$E$60,3,FALSE))+(VLOOKUP('Instruction Forfaitaires'!$D334,Listes!$A$54:$E$60,4,FALSE)))))))</f>
        <v/>
      </c>
      <c r="J334" s="158" t="str">
        <f>IF($G334="","",IF($C334=Listes!$B$31,IF('Instruction Forfaitaires'!$E334&lt;Listes!$B$42,('Instruction Forfaitaires'!$E334*(VLOOKUP('Instruction Forfaitaires'!$D334,Listes!$A$43:$E$49,2,FALSE))),IF('Instruction Forfaitaires'!$E334&gt;Listes!$D$42,('Instruction Forfaitaires'!$E334*(VLOOKUP('Instruction Forfaitaires'!$D334,Listes!$A$43:$E$49,5,FALSE))),('Instruction Forfaitaires'!$E334*(VLOOKUP('Instruction Forfaitaires'!$D334,Listes!$A$43:$E$49,3,FALSE))+(VLOOKUP('Instruction Forfaitaires'!$D334,Listes!$A$43:$E$49,4,FALSE)))))))</f>
        <v/>
      </c>
      <c r="K334" s="238" t="str">
        <f>IF($G334="","",IF($C334=Listes!$B$34,Listes!$I$31,IF($C334=Listes!$B$35,(VLOOKUP('Instruction Forfaitaires'!$F334,Listes!$E$31:$F$36,2,FALSE)),IF($C334=Listes!$B$33,IF('Instruction Forfaitaires'!$E334&lt;Listes!$A$64,'Instruction Forfaitaires'!$E334*Listes!$A$65,IF('Instruction Forfaitaires'!$E334&gt;Listes!$D$64,'Instruction Forfaitaires'!$E334*Listes!$D$65,(('Instruction Forfaitaires'!$E334*Listes!$B$65)+Listes!$C$65)))))))</f>
        <v/>
      </c>
      <c r="L334" s="268" t="str">
        <f>IF(Forfaitaires!I333="","",Forfaitaires!I333)</f>
        <v/>
      </c>
      <c r="M334" s="268" t="str">
        <f>IF(Forfaitaires!J333="","",Forfaitaires!J333)</f>
        <v/>
      </c>
      <c r="N334" s="177" t="str">
        <f>IF(Forfaitaires!N333="","",Forfaitaires!N333)</f>
        <v/>
      </c>
      <c r="O334" s="267" t="str">
        <f t="shared" si="25"/>
        <v/>
      </c>
      <c r="P334" s="259" t="str">
        <f t="shared" si="26"/>
        <v/>
      </c>
      <c r="Q334" s="280" t="str">
        <f t="shared" si="27"/>
        <v/>
      </c>
      <c r="R334" s="264" t="str">
        <f t="shared" si="28"/>
        <v/>
      </c>
      <c r="S334" s="262" t="str">
        <f t="shared" si="29"/>
        <v/>
      </c>
      <c r="T334" s="119"/>
    </row>
    <row r="335" spans="1:20" ht="20.100000000000001" customHeight="1" x14ac:dyDescent="0.25">
      <c r="A335" s="162">
        <v>329</v>
      </c>
      <c r="B335" s="158" t="str">
        <f>IF(Forfaitaires!B334="","",Forfaitaires!B334)</f>
        <v/>
      </c>
      <c r="C335" s="158" t="str">
        <f>IF(Forfaitaires!C334="","",Forfaitaires!C334)</f>
        <v/>
      </c>
      <c r="D335" s="158" t="str">
        <f>IF(Forfaitaires!D334="","",Forfaitaires!D334)</f>
        <v/>
      </c>
      <c r="E335" s="158" t="str">
        <f>IF(Forfaitaires!E334="","",Forfaitaires!E334)</f>
        <v/>
      </c>
      <c r="F335" s="158" t="str">
        <f>IF(Forfaitaires!F334="","",Forfaitaires!F334)</f>
        <v/>
      </c>
      <c r="G335" s="158" t="str">
        <f>IF(Forfaitaires!G334="","",Forfaitaires!G334)</f>
        <v/>
      </c>
      <c r="H335" s="158" t="str">
        <f>IF(Forfaitaires!H334="","",Forfaitaires!H334)</f>
        <v/>
      </c>
      <c r="I335" s="158" t="str">
        <f>IF($G335="","",IF($C335=Listes!$B$32,IF('Instruction Forfaitaires'!$E335&lt;Listes!$B$53,('Instruction Forfaitaires'!$E335*(VLOOKUP('Instruction Forfaitaires'!$D335,Listes!$A$54:$E$60,2,FALSE))),IF('Instruction Forfaitaires'!$E335&gt;Listes!$E$53,('Instruction Forfaitaires'!$E335*(VLOOKUP('Instruction Forfaitaires'!$D335,Listes!$A$54:$E$60,5,FALSE))),('Instruction Forfaitaires'!$E335*(VLOOKUP('Instruction Forfaitaires'!$D335,Listes!$A$54:$E$60,3,FALSE))+(VLOOKUP('Instruction Forfaitaires'!$D335,Listes!$A$54:$E$60,4,FALSE)))))))</f>
        <v/>
      </c>
      <c r="J335" s="158" t="str">
        <f>IF($G335="","",IF($C335=Listes!$B$31,IF('Instruction Forfaitaires'!$E335&lt;Listes!$B$42,('Instruction Forfaitaires'!$E335*(VLOOKUP('Instruction Forfaitaires'!$D335,Listes!$A$43:$E$49,2,FALSE))),IF('Instruction Forfaitaires'!$E335&gt;Listes!$D$42,('Instruction Forfaitaires'!$E335*(VLOOKUP('Instruction Forfaitaires'!$D335,Listes!$A$43:$E$49,5,FALSE))),('Instruction Forfaitaires'!$E335*(VLOOKUP('Instruction Forfaitaires'!$D335,Listes!$A$43:$E$49,3,FALSE))+(VLOOKUP('Instruction Forfaitaires'!$D335,Listes!$A$43:$E$49,4,FALSE)))))))</f>
        <v/>
      </c>
      <c r="K335" s="238" t="str">
        <f>IF($G335="","",IF($C335=Listes!$B$34,Listes!$I$31,IF($C335=Listes!$B$35,(VLOOKUP('Instruction Forfaitaires'!$F335,Listes!$E$31:$F$36,2,FALSE)),IF($C335=Listes!$B$33,IF('Instruction Forfaitaires'!$E335&lt;Listes!$A$64,'Instruction Forfaitaires'!$E335*Listes!$A$65,IF('Instruction Forfaitaires'!$E335&gt;Listes!$D$64,'Instruction Forfaitaires'!$E335*Listes!$D$65,(('Instruction Forfaitaires'!$E335*Listes!$B$65)+Listes!$C$65)))))))</f>
        <v/>
      </c>
      <c r="L335" s="268" t="str">
        <f>IF(Forfaitaires!I334="","",Forfaitaires!I334)</f>
        <v/>
      </c>
      <c r="M335" s="268" t="str">
        <f>IF(Forfaitaires!J334="","",Forfaitaires!J334)</f>
        <v/>
      </c>
      <c r="N335" s="177" t="str">
        <f>IF(Forfaitaires!N334="","",Forfaitaires!N334)</f>
        <v/>
      </c>
      <c r="O335" s="267" t="str">
        <f t="shared" si="25"/>
        <v/>
      </c>
      <c r="P335" s="259" t="str">
        <f t="shared" si="26"/>
        <v/>
      </c>
      <c r="Q335" s="280" t="str">
        <f t="shared" si="27"/>
        <v/>
      </c>
      <c r="R335" s="264" t="str">
        <f t="shared" si="28"/>
        <v/>
      </c>
      <c r="S335" s="262" t="str">
        <f t="shared" si="29"/>
        <v/>
      </c>
      <c r="T335" s="119"/>
    </row>
    <row r="336" spans="1:20" ht="20.100000000000001" customHeight="1" x14ac:dyDescent="0.25">
      <c r="A336" s="162">
        <v>330</v>
      </c>
      <c r="B336" s="158" t="str">
        <f>IF(Forfaitaires!B335="","",Forfaitaires!B335)</f>
        <v/>
      </c>
      <c r="C336" s="158" t="str">
        <f>IF(Forfaitaires!C335="","",Forfaitaires!C335)</f>
        <v/>
      </c>
      <c r="D336" s="158" t="str">
        <f>IF(Forfaitaires!D335="","",Forfaitaires!D335)</f>
        <v/>
      </c>
      <c r="E336" s="158" t="str">
        <f>IF(Forfaitaires!E335="","",Forfaitaires!E335)</f>
        <v/>
      </c>
      <c r="F336" s="158" t="str">
        <f>IF(Forfaitaires!F335="","",Forfaitaires!F335)</f>
        <v/>
      </c>
      <c r="G336" s="158" t="str">
        <f>IF(Forfaitaires!G335="","",Forfaitaires!G335)</f>
        <v/>
      </c>
      <c r="H336" s="158" t="str">
        <f>IF(Forfaitaires!H335="","",Forfaitaires!H335)</f>
        <v/>
      </c>
      <c r="I336" s="158" t="str">
        <f>IF($G336="","",IF($C336=Listes!$B$32,IF('Instruction Forfaitaires'!$E336&lt;Listes!$B$53,('Instruction Forfaitaires'!$E336*(VLOOKUP('Instruction Forfaitaires'!$D336,Listes!$A$54:$E$60,2,FALSE))),IF('Instruction Forfaitaires'!$E336&gt;Listes!$E$53,('Instruction Forfaitaires'!$E336*(VLOOKUP('Instruction Forfaitaires'!$D336,Listes!$A$54:$E$60,5,FALSE))),('Instruction Forfaitaires'!$E336*(VLOOKUP('Instruction Forfaitaires'!$D336,Listes!$A$54:$E$60,3,FALSE))+(VLOOKUP('Instruction Forfaitaires'!$D336,Listes!$A$54:$E$60,4,FALSE)))))))</f>
        <v/>
      </c>
      <c r="J336" s="158" t="str">
        <f>IF($G336="","",IF($C336=Listes!$B$31,IF('Instruction Forfaitaires'!$E336&lt;Listes!$B$42,('Instruction Forfaitaires'!$E336*(VLOOKUP('Instruction Forfaitaires'!$D336,Listes!$A$43:$E$49,2,FALSE))),IF('Instruction Forfaitaires'!$E336&gt;Listes!$D$42,('Instruction Forfaitaires'!$E336*(VLOOKUP('Instruction Forfaitaires'!$D336,Listes!$A$43:$E$49,5,FALSE))),('Instruction Forfaitaires'!$E336*(VLOOKUP('Instruction Forfaitaires'!$D336,Listes!$A$43:$E$49,3,FALSE))+(VLOOKUP('Instruction Forfaitaires'!$D336,Listes!$A$43:$E$49,4,FALSE)))))))</f>
        <v/>
      </c>
      <c r="K336" s="238" t="str">
        <f>IF($G336="","",IF($C336=Listes!$B$34,Listes!$I$31,IF($C336=Listes!$B$35,(VLOOKUP('Instruction Forfaitaires'!$F336,Listes!$E$31:$F$36,2,FALSE)),IF($C336=Listes!$B$33,IF('Instruction Forfaitaires'!$E336&lt;Listes!$A$64,'Instruction Forfaitaires'!$E336*Listes!$A$65,IF('Instruction Forfaitaires'!$E336&gt;Listes!$D$64,'Instruction Forfaitaires'!$E336*Listes!$D$65,(('Instruction Forfaitaires'!$E336*Listes!$B$65)+Listes!$C$65)))))))</f>
        <v/>
      </c>
      <c r="L336" s="268" t="str">
        <f>IF(Forfaitaires!I335="","",Forfaitaires!I335)</f>
        <v/>
      </c>
      <c r="M336" s="268" t="str">
        <f>IF(Forfaitaires!J335="","",Forfaitaires!J335)</f>
        <v/>
      </c>
      <c r="N336" s="177" t="str">
        <f>IF(Forfaitaires!N335="","",Forfaitaires!N335)</f>
        <v/>
      </c>
      <c r="O336" s="267" t="str">
        <f t="shared" si="25"/>
        <v/>
      </c>
      <c r="P336" s="259" t="str">
        <f t="shared" si="26"/>
        <v/>
      </c>
      <c r="Q336" s="280" t="str">
        <f t="shared" si="27"/>
        <v/>
      </c>
      <c r="R336" s="264" t="str">
        <f t="shared" si="28"/>
        <v/>
      </c>
      <c r="S336" s="262" t="str">
        <f t="shared" si="29"/>
        <v/>
      </c>
      <c r="T336" s="119"/>
    </row>
    <row r="337" spans="1:20" ht="20.100000000000001" customHeight="1" x14ac:dyDescent="0.25">
      <c r="A337" s="162">
        <v>331</v>
      </c>
      <c r="B337" s="158" t="str">
        <f>IF(Forfaitaires!B336="","",Forfaitaires!B336)</f>
        <v/>
      </c>
      <c r="C337" s="158" t="str">
        <f>IF(Forfaitaires!C336="","",Forfaitaires!C336)</f>
        <v/>
      </c>
      <c r="D337" s="158" t="str">
        <f>IF(Forfaitaires!D336="","",Forfaitaires!D336)</f>
        <v/>
      </c>
      <c r="E337" s="158" t="str">
        <f>IF(Forfaitaires!E336="","",Forfaitaires!E336)</f>
        <v/>
      </c>
      <c r="F337" s="158" t="str">
        <f>IF(Forfaitaires!F336="","",Forfaitaires!F336)</f>
        <v/>
      </c>
      <c r="G337" s="158" t="str">
        <f>IF(Forfaitaires!G336="","",Forfaitaires!G336)</f>
        <v/>
      </c>
      <c r="H337" s="158" t="str">
        <f>IF(Forfaitaires!H336="","",Forfaitaires!H336)</f>
        <v/>
      </c>
      <c r="I337" s="158" t="str">
        <f>IF($G337="","",IF($C337=Listes!$B$32,IF('Instruction Forfaitaires'!$E337&lt;Listes!$B$53,('Instruction Forfaitaires'!$E337*(VLOOKUP('Instruction Forfaitaires'!$D337,Listes!$A$54:$E$60,2,FALSE))),IF('Instruction Forfaitaires'!$E337&gt;Listes!$E$53,('Instruction Forfaitaires'!$E337*(VLOOKUP('Instruction Forfaitaires'!$D337,Listes!$A$54:$E$60,5,FALSE))),('Instruction Forfaitaires'!$E337*(VLOOKUP('Instruction Forfaitaires'!$D337,Listes!$A$54:$E$60,3,FALSE))+(VLOOKUP('Instruction Forfaitaires'!$D337,Listes!$A$54:$E$60,4,FALSE)))))))</f>
        <v/>
      </c>
      <c r="J337" s="158" t="str">
        <f>IF($G337="","",IF($C337=Listes!$B$31,IF('Instruction Forfaitaires'!$E337&lt;Listes!$B$42,('Instruction Forfaitaires'!$E337*(VLOOKUP('Instruction Forfaitaires'!$D337,Listes!$A$43:$E$49,2,FALSE))),IF('Instruction Forfaitaires'!$E337&gt;Listes!$D$42,('Instruction Forfaitaires'!$E337*(VLOOKUP('Instruction Forfaitaires'!$D337,Listes!$A$43:$E$49,5,FALSE))),('Instruction Forfaitaires'!$E337*(VLOOKUP('Instruction Forfaitaires'!$D337,Listes!$A$43:$E$49,3,FALSE))+(VLOOKUP('Instruction Forfaitaires'!$D337,Listes!$A$43:$E$49,4,FALSE)))))))</f>
        <v/>
      </c>
      <c r="K337" s="238" t="str">
        <f>IF($G337="","",IF($C337=Listes!$B$34,Listes!$I$31,IF($C337=Listes!$B$35,(VLOOKUP('Instruction Forfaitaires'!$F337,Listes!$E$31:$F$36,2,FALSE)),IF($C337=Listes!$B$33,IF('Instruction Forfaitaires'!$E337&lt;Listes!$A$64,'Instruction Forfaitaires'!$E337*Listes!$A$65,IF('Instruction Forfaitaires'!$E337&gt;Listes!$D$64,'Instruction Forfaitaires'!$E337*Listes!$D$65,(('Instruction Forfaitaires'!$E337*Listes!$B$65)+Listes!$C$65)))))))</f>
        <v/>
      </c>
      <c r="L337" s="268" t="str">
        <f>IF(Forfaitaires!I336="","",Forfaitaires!I336)</f>
        <v/>
      </c>
      <c r="M337" s="268" t="str">
        <f>IF(Forfaitaires!J336="","",Forfaitaires!J336)</f>
        <v/>
      </c>
      <c r="N337" s="177" t="str">
        <f>IF(Forfaitaires!N336="","",Forfaitaires!N336)</f>
        <v/>
      </c>
      <c r="O337" s="267" t="str">
        <f t="shared" si="25"/>
        <v/>
      </c>
      <c r="P337" s="259" t="str">
        <f t="shared" si="26"/>
        <v/>
      </c>
      <c r="Q337" s="280" t="str">
        <f t="shared" si="27"/>
        <v/>
      </c>
      <c r="R337" s="264" t="str">
        <f t="shared" si="28"/>
        <v/>
      </c>
      <c r="S337" s="262" t="str">
        <f t="shared" si="29"/>
        <v/>
      </c>
      <c r="T337" s="119"/>
    </row>
    <row r="338" spans="1:20" ht="20.100000000000001" customHeight="1" x14ac:dyDescent="0.25">
      <c r="A338" s="162">
        <v>332</v>
      </c>
      <c r="B338" s="158" t="str">
        <f>IF(Forfaitaires!B337="","",Forfaitaires!B337)</f>
        <v/>
      </c>
      <c r="C338" s="158" t="str">
        <f>IF(Forfaitaires!C337="","",Forfaitaires!C337)</f>
        <v/>
      </c>
      <c r="D338" s="158" t="str">
        <f>IF(Forfaitaires!D337="","",Forfaitaires!D337)</f>
        <v/>
      </c>
      <c r="E338" s="158" t="str">
        <f>IF(Forfaitaires!E337="","",Forfaitaires!E337)</f>
        <v/>
      </c>
      <c r="F338" s="158" t="str">
        <f>IF(Forfaitaires!F337="","",Forfaitaires!F337)</f>
        <v/>
      </c>
      <c r="G338" s="158" t="str">
        <f>IF(Forfaitaires!G337="","",Forfaitaires!G337)</f>
        <v/>
      </c>
      <c r="H338" s="158" t="str">
        <f>IF(Forfaitaires!H337="","",Forfaitaires!H337)</f>
        <v/>
      </c>
      <c r="I338" s="158" t="str">
        <f>IF($G338="","",IF($C338=Listes!$B$32,IF('Instruction Forfaitaires'!$E338&lt;Listes!$B$53,('Instruction Forfaitaires'!$E338*(VLOOKUP('Instruction Forfaitaires'!$D338,Listes!$A$54:$E$60,2,FALSE))),IF('Instruction Forfaitaires'!$E338&gt;Listes!$E$53,('Instruction Forfaitaires'!$E338*(VLOOKUP('Instruction Forfaitaires'!$D338,Listes!$A$54:$E$60,5,FALSE))),('Instruction Forfaitaires'!$E338*(VLOOKUP('Instruction Forfaitaires'!$D338,Listes!$A$54:$E$60,3,FALSE))+(VLOOKUP('Instruction Forfaitaires'!$D338,Listes!$A$54:$E$60,4,FALSE)))))))</f>
        <v/>
      </c>
      <c r="J338" s="158" t="str">
        <f>IF($G338="","",IF($C338=Listes!$B$31,IF('Instruction Forfaitaires'!$E338&lt;Listes!$B$42,('Instruction Forfaitaires'!$E338*(VLOOKUP('Instruction Forfaitaires'!$D338,Listes!$A$43:$E$49,2,FALSE))),IF('Instruction Forfaitaires'!$E338&gt;Listes!$D$42,('Instruction Forfaitaires'!$E338*(VLOOKUP('Instruction Forfaitaires'!$D338,Listes!$A$43:$E$49,5,FALSE))),('Instruction Forfaitaires'!$E338*(VLOOKUP('Instruction Forfaitaires'!$D338,Listes!$A$43:$E$49,3,FALSE))+(VLOOKUP('Instruction Forfaitaires'!$D338,Listes!$A$43:$E$49,4,FALSE)))))))</f>
        <v/>
      </c>
      <c r="K338" s="238" t="str">
        <f>IF($G338="","",IF($C338=Listes!$B$34,Listes!$I$31,IF($C338=Listes!$B$35,(VLOOKUP('Instruction Forfaitaires'!$F338,Listes!$E$31:$F$36,2,FALSE)),IF($C338=Listes!$B$33,IF('Instruction Forfaitaires'!$E338&lt;Listes!$A$64,'Instruction Forfaitaires'!$E338*Listes!$A$65,IF('Instruction Forfaitaires'!$E338&gt;Listes!$D$64,'Instruction Forfaitaires'!$E338*Listes!$D$65,(('Instruction Forfaitaires'!$E338*Listes!$B$65)+Listes!$C$65)))))))</f>
        <v/>
      </c>
      <c r="L338" s="268" t="str">
        <f>IF(Forfaitaires!I337="","",Forfaitaires!I337)</f>
        <v/>
      </c>
      <c r="M338" s="268" t="str">
        <f>IF(Forfaitaires!J337="","",Forfaitaires!J337)</f>
        <v/>
      </c>
      <c r="N338" s="177" t="str">
        <f>IF(Forfaitaires!N337="","",Forfaitaires!N337)</f>
        <v/>
      </c>
      <c r="O338" s="267" t="str">
        <f t="shared" si="25"/>
        <v/>
      </c>
      <c r="P338" s="259" t="str">
        <f t="shared" si="26"/>
        <v/>
      </c>
      <c r="Q338" s="280" t="str">
        <f t="shared" si="27"/>
        <v/>
      </c>
      <c r="R338" s="264" t="str">
        <f t="shared" si="28"/>
        <v/>
      </c>
      <c r="S338" s="262" t="str">
        <f t="shared" si="29"/>
        <v/>
      </c>
      <c r="T338" s="119"/>
    </row>
    <row r="339" spans="1:20" ht="20.100000000000001" customHeight="1" x14ac:dyDescent="0.25">
      <c r="A339" s="162">
        <v>333</v>
      </c>
      <c r="B339" s="158" t="str">
        <f>IF(Forfaitaires!B338="","",Forfaitaires!B338)</f>
        <v/>
      </c>
      <c r="C339" s="158" t="str">
        <f>IF(Forfaitaires!C338="","",Forfaitaires!C338)</f>
        <v/>
      </c>
      <c r="D339" s="158" t="str">
        <f>IF(Forfaitaires!D338="","",Forfaitaires!D338)</f>
        <v/>
      </c>
      <c r="E339" s="158" t="str">
        <f>IF(Forfaitaires!E338="","",Forfaitaires!E338)</f>
        <v/>
      </c>
      <c r="F339" s="158" t="str">
        <f>IF(Forfaitaires!F338="","",Forfaitaires!F338)</f>
        <v/>
      </c>
      <c r="G339" s="158" t="str">
        <f>IF(Forfaitaires!G338="","",Forfaitaires!G338)</f>
        <v/>
      </c>
      <c r="H339" s="158" t="str">
        <f>IF(Forfaitaires!H338="","",Forfaitaires!H338)</f>
        <v/>
      </c>
      <c r="I339" s="158" t="str">
        <f>IF($G339="","",IF($C339=Listes!$B$32,IF('Instruction Forfaitaires'!$E339&lt;Listes!$B$53,('Instruction Forfaitaires'!$E339*(VLOOKUP('Instruction Forfaitaires'!$D339,Listes!$A$54:$E$60,2,FALSE))),IF('Instruction Forfaitaires'!$E339&gt;Listes!$E$53,('Instruction Forfaitaires'!$E339*(VLOOKUP('Instruction Forfaitaires'!$D339,Listes!$A$54:$E$60,5,FALSE))),('Instruction Forfaitaires'!$E339*(VLOOKUP('Instruction Forfaitaires'!$D339,Listes!$A$54:$E$60,3,FALSE))+(VLOOKUP('Instruction Forfaitaires'!$D339,Listes!$A$54:$E$60,4,FALSE)))))))</f>
        <v/>
      </c>
      <c r="J339" s="158" t="str">
        <f>IF($G339="","",IF($C339=Listes!$B$31,IF('Instruction Forfaitaires'!$E339&lt;Listes!$B$42,('Instruction Forfaitaires'!$E339*(VLOOKUP('Instruction Forfaitaires'!$D339,Listes!$A$43:$E$49,2,FALSE))),IF('Instruction Forfaitaires'!$E339&gt;Listes!$D$42,('Instruction Forfaitaires'!$E339*(VLOOKUP('Instruction Forfaitaires'!$D339,Listes!$A$43:$E$49,5,FALSE))),('Instruction Forfaitaires'!$E339*(VLOOKUP('Instruction Forfaitaires'!$D339,Listes!$A$43:$E$49,3,FALSE))+(VLOOKUP('Instruction Forfaitaires'!$D339,Listes!$A$43:$E$49,4,FALSE)))))))</f>
        <v/>
      </c>
      <c r="K339" s="238" t="str">
        <f>IF($G339="","",IF($C339=Listes!$B$34,Listes!$I$31,IF($C339=Listes!$B$35,(VLOOKUP('Instruction Forfaitaires'!$F339,Listes!$E$31:$F$36,2,FALSE)),IF($C339=Listes!$B$33,IF('Instruction Forfaitaires'!$E339&lt;Listes!$A$64,'Instruction Forfaitaires'!$E339*Listes!$A$65,IF('Instruction Forfaitaires'!$E339&gt;Listes!$D$64,'Instruction Forfaitaires'!$E339*Listes!$D$65,(('Instruction Forfaitaires'!$E339*Listes!$B$65)+Listes!$C$65)))))))</f>
        <v/>
      </c>
      <c r="L339" s="268" t="str">
        <f>IF(Forfaitaires!I338="","",Forfaitaires!I338)</f>
        <v/>
      </c>
      <c r="M339" s="268" t="str">
        <f>IF(Forfaitaires!J338="","",Forfaitaires!J338)</f>
        <v/>
      </c>
      <c r="N339" s="177" t="str">
        <f>IF(Forfaitaires!N338="","",Forfaitaires!N338)</f>
        <v/>
      </c>
      <c r="O339" s="267" t="str">
        <f t="shared" si="25"/>
        <v/>
      </c>
      <c r="P339" s="259" t="str">
        <f t="shared" si="26"/>
        <v/>
      </c>
      <c r="Q339" s="280" t="str">
        <f t="shared" si="27"/>
        <v/>
      </c>
      <c r="R339" s="264" t="str">
        <f t="shared" si="28"/>
        <v/>
      </c>
      <c r="S339" s="262" t="str">
        <f t="shared" si="29"/>
        <v/>
      </c>
      <c r="T339" s="119"/>
    </row>
    <row r="340" spans="1:20" ht="20.100000000000001" customHeight="1" x14ac:dyDescent="0.25">
      <c r="A340" s="162">
        <v>334</v>
      </c>
      <c r="B340" s="158" t="str">
        <f>IF(Forfaitaires!B339="","",Forfaitaires!B339)</f>
        <v/>
      </c>
      <c r="C340" s="158" t="str">
        <f>IF(Forfaitaires!C339="","",Forfaitaires!C339)</f>
        <v/>
      </c>
      <c r="D340" s="158" t="str">
        <f>IF(Forfaitaires!D339="","",Forfaitaires!D339)</f>
        <v/>
      </c>
      <c r="E340" s="158" t="str">
        <f>IF(Forfaitaires!E339="","",Forfaitaires!E339)</f>
        <v/>
      </c>
      <c r="F340" s="158" t="str">
        <f>IF(Forfaitaires!F339="","",Forfaitaires!F339)</f>
        <v/>
      </c>
      <c r="G340" s="158" t="str">
        <f>IF(Forfaitaires!G339="","",Forfaitaires!G339)</f>
        <v/>
      </c>
      <c r="H340" s="158" t="str">
        <f>IF(Forfaitaires!H339="","",Forfaitaires!H339)</f>
        <v/>
      </c>
      <c r="I340" s="158" t="str">
        <f>IF($G340="","",IF($C340=Listes!$B$32,IF('Instruction Forfaitaires'!$E340&lt;Listes!$B$53,('Instruction Forfaitaires'!$E340*(VLOOKUP('Instruction Forfaitaires'!$D340,Listes!$A$54:$E$60,2,FALSE))),IF('Instruction Forfaitaires'!$E340&gt;Listes!$E$53,('Instruction Forfaitaires'!$E340*(VLOOKUP('Instruction Forfaitaires'!$D340,Listes!$A$54:$E$60,5,FALSE))),('Instruction Forfaitaires'!$E340*(VLOOKUP('Instruction Forfaitaires'!$D340,Listes!$A$54:$E$60,3,FALSE))+(VLOOKUP('Instruction Forfaitaires'!$D340,Listes!$A$54:$E$60,4,FALSE)))))))</f>
        <v/>
      </c>
      <c r="J340" s="158" t="str">
        <f>IF($G340="","",IF($C340=Listes!$B$31,IF('Instruction Forfaitaires'!$E340&lt;Listes!$B$42,('Instruction Forfaitaires'!$E340*(VLOOKUP('Instruction Forfaitaires'!$D340,Listes!$A$43:$E$49,2,FALSE))),IF('Instruction Forfaitaires'!$E340&gt;Listes!$D$42,('Instruction Forfaitaires'!$E340*(VLOOKUP('Instruction Forfaitaires'!$D340,Listes!$A$43:$E$49,5,FALSE))),('Instruction Forfaitaires'!$E340*(VLOOKUP('Instruction Forfaitaires'!$D340,Listes!$A$43:$E$49,3,FALSE))+(VLOOKUP('Instruction Forfaitaires'!$D340,Listes!$A$43:$E$49,4,FALSE)))))))</f>
        <v/>
      </c>
      <c r="K340" s="238" t="str">
        <f>IF($G340="","",IF($C340=Listes!$B$34,Listes!$I$31,IF($C340=Listes!$B$35,(VLOOKUP('Instruction Forfaitaires'!$F340,Listes!$E$31:$F$36,2,FALSE)),IF($C340=Listes!$B$33,IF('Instruction Forfaitaires'!$E340&lt;Listes!$A$64,'Instruction Forfaitaires'!$E340*Listes!$A$65,IF('Instruction Forfaitaires'!$E340&gt;Listes!$D$64,'Instruction Forfaitaires'!$E340*Listes!$D$65,(('Instruction Forfaitaires'!$E340*Listes!$B$65)+Listes!$C$65)))))))</f>
        <v/>
      </c>
      <c r="L340" s="268" t="str">
        <f>IF(Forfaitaires!I339="","",Forfaitaires!I339)</f>
        <v/>
      </c>
      <c r="M340" s="268" t="str">
        <f>IF(Forfaitaires!J339="","",Forfaitaires!J339)</f>
        <v/>
      </c>
      <c r="N340" s="177" t="str">
        <f>IF(Forfaitaires!N339="","",Forfaitaires!N339)</f>
        <v/>
      </c>
      <c r="O340" s="267" t="str">
        <f t="shared" si="25"/>
        <v/>
      </c>
      <c r="P340" s="259" t="str">
        <f t="shared" si="26"/>
        <v/>
      </c>
      <c r="Q340" s="280" t="str">
        <f t="shared" si="27"/>
        <v/>
      </c>
      <c r="R340" s="264" t="str">
        <f t="shared" si="28"/>
        <v/>
      </c>
      <c r="S340" s="262" t="str">
        <f t="shared" si="29"/>
        <v/>
      </c>
      <c r="T340" s="119"/>
    </row>
    <row r="341" spans="1:20" ht="20.100000000000001" customHeight="1" x14ac:dyDescent="0.25">
      <c r="A341" s="162">
        <v>335</v>
      </c>
      <c r="B341" s="158" t="str">
        <f>IF(Forfaitaires!B340="","",Forfaitaires!B340)</f>
        <v/>
      </c>
      <c r="C341" s="158" t="str">
        <f>IF(Forfaitaires!C340="","",Forfaitaires!C340)</f>
        <v/>
      </c>
      <c r="D341" s="158" t="str">
        <f>IF(Forfaitaires!D340="","",Forfaitaires!D340)</f>
        <v/>
      </c>
      <c r="E341" s="158" t="str">
        <f>IF(Forfaitaires!E340="","",Forfaitaires!E340)</f>
        <v/>
      </c>
      <c r="F341" s="158" t="str">
        <f>IF(Forfaitaires!F340="","",Forfaitaires!F340)</f>
        <v/>
      </c>
      <c r="G341" s="158" t="str">
        <f>IF(Forfaitaires!G340="","",Forfaitaires!G340)</f>
        <v/>
      </c>
      <c r="H341" s="158" t="str">
        <f>IF(Forfaitaires!H340="","",Forfaitaires!H340)</f>
        <v/>
      </c>
      <c r="I341" s="158" t="str">
        <f>IF($G341="","",IF($C341=Listes!$B$32,IF('Instruction Forfaitaires'!$E341&lt;Listes!$B$53,('Instruction Forfaitaires'!$E341*(VLOOKUP('Instruction Forfaitaires'!$D341,Listes!$A$54:$E$60,2,FALSE))),IF('Instruction Forfaitaires'!$E341&gt;Listes!$E$53,('Instruction Forfaitaires'!$E341*(VLOOKUP('Instruction Forfaitaires'!$D341,Listes!$A$54:$E$60,5,FALSE))),('Instruction Forfaitaires'!$E341*(VLOOKUP('Instruction Forfaitaires'!$D341,Listes!$A$54:$E$60,3,FALSE))+(VLOOKUP('Instruction Forfaitaires'!$D341,Listes!$A$54:$E$60,4,FALSE)))))))</f>
        <v/>
      </c>
      <c r="J341" s="158" t="str">
        <f>IF($G341="","",IF($C341=Listes!$B$31,IF('Instruction Forfaitaires'!$E341&lt;Listes!$B$42,('Instruction Forfaitaires'!$E341*(VLOOKUP('Instruction Forfaitaires'!$D341,Listes!$A$43:$E$49,2,FALSE))),IF('Instruction Forfaitaires'!$E341&gt;Listes!$D$42,('Instruction Forfaitaires'!$E341*(VLOOKUP('Instruction Forfaitaires'!$D341,Listes!$A$43:$E$49,5,FALSE))),('Instruction Forfaitaires'!$E341*(VLOOKUP('Instruction Forfaitaires'!$D341,Listes!$A$43:$E$49,3,FALSE))+(VLOOKUP('Instruction Forfaitaires'!$D341,Listes!$A$43:$E$49,4,FALSE)))))))</f>
        <v/>
      </c>
      <c r="K341" s="238" t="str">
        <f>IF($G341="","",IF($C341=Listes!$B$34,Listes!$I$31,IF($C341=Listes!$B$35,(VLOOKUP('Instruction Forfaitaires'!$F341,Listes!$E$31:$F$36,2,FALSE)),IF($C341=Listes!$B$33,IF('Instruction Forfaitaires'!$E341&lt;Listes!$A$64,'Instruction Forfaitaires'!$E341*Listes!$A$65,IF('Instruction Forfaitaires'!$E341&gt;Listes!$D$64,'Instruction Forfaitaires'!$E341*Listes!$D$65,(('Instruction Forfaitaires'!$E341*Listes!$B$65)+Listes!$C$65)))))))</f>
        <v/>
      </c>
      <c r="L341" s="268" t="str">
        <f>IF(Forfaitaires!I340="","",Forfaitaires!I340)</f>
        <v/>
      </c>
      <c r="M341" s="268" t="str">
        <f>IF(Forfaitaires!J340="","",Forfaitaires!J340)</f>
        <v/>
      </c>
      <c r="N341" s="177" t="str">
        <f>IF(Forfaitaires!N340="","",Forfaitaires!N340)</f>
        <v/>
      </c>
      <c r="O341" s="267" t="str">
        <f t="shared" si="25"/>
        <v/>
      </c>
      <c r="P341" s="259" t="str">
        <f t="shared" si="26"/>
        <v/>
      </c>
      <c r="Q341" s="280" t="str">
        <f t="shared" si="27"/>
        <v/>
      </c>
      <c r="R341" s="264" t="str">
        <f t="shared" si="28"/>
        <v/>
      </c>
      <c r="S341" s="262" t="str">
        <f t="shared" si="29"/>
        <v/>
      </c>
      <c r="T341" s="119"/>
    </row>
    <row r="342" spans="1:20" ht="20.100000000000001" customHeight="1" x14ac:dyDescent="0.25">
      <c r="A342" s="162">
        <v>336</v>
      </c>
      <c r="B342" s="158" t="str">
        <f>IF(Forfaitaires!B341="","",Forfaitaires!B341)</f>
        <v/>
      </c>
      <c r="C342" s="158" t="str">
        <f>IF(Forfaitaires!C341="","",Forfaitaires!C341)</f>
        <v/>
      </c>
      <c r="D342" s="158" t="str">
        <f>IF(Forfaitaires!D341="","",Forfaitaires!D341)</f>
        <v/>
      </c>
      <c r="E342" s="158" t="str">
        <f>IF(Forfaitaires!E341="","",Forfaitaires!E341)</f>
        <v/>
      </c>
      <c r="F342" s="158" t="str">
        <f>IF(Forfaitaires!F341="","",Forfaitaires!F341)</f>
        <v/>
      </c>
      <c r="G342" s="158" t="str">
        <f>IF(Forfaitaires!G341="","",Forfaitaires!G341)</f>
        <v/>
      </c>
      <c r="H342" s="158" t="str">
        <f>IF(Forfaitaires!H341="","",Forfaitaires!H341)</f>
        <v/>
      </c>
      <c r="I342" s="158" t="str">
        <f>IF($G342="","",IF($C342=Listes!$B$32,IF('Instruction Forfaitaires'!$E342&lt;Listes!$B$53,('Instruction Forfaitaires'!$E342*(VLOOKUP('Instruction Forfaitaires'!$D342,Listes!$A$54:$E$60,2,FALSE))),IF('Instruction Forfaitaires'!$E342&gt;Listes!$E$53,('Instruction Forfaitaires'!$E342*(VLOOKUP('Instruction Forfaitaires'!$D342,Listes!$A$54:$E$60,5,FALSE))),('Instruction Forfaitaires'!$E342*(VLOOKUP('Instruction Forfaitaires'!$D342,Listes!$A$54:$E$60,3,FALSE))+(VLOOKUP('Instruction Forfaitaires'!$D342,Listes!$A$54:$E$60,4,FALSE)))))))</f>
        <v/>
      </c>
      <c r="J342" s="158" t="str">
        <f>IF($G342="","",IF($C342=Listes!$B$31,IF('Instruction Forfaitaires'!$E342&lt;Listes!$B$42,('Instruction Forfaitaires'!$E342*(VLOOKUP('Instruction Forfaitaires'!$D342,Listes!$A$43:$E$49,2,FALSE))),IF('Instruction Forfaitaires'!$E342&gt;Listes!$D$42,('Instruction Forfaitaires'!$E342*(VLOOKUP('Instruction Forfaitaires'!$D342,Listes!$A$43:$E$49,5,FALSE))),('Instruction Forfaitaires'!$E342*(VLOOKUP('Instruction Forfaitaires'!$D342,Listes!$A$43:$E$49,3,FALSE))+(VLOOKUP('Instruction Forfaitaires'!$D342,Listes!$A$43:$E$49,4,FALSE)))))))</f>
        <v/>
      </c>
      <c r="K342" s="238" t="str">
        <f>IF($G342="","",IF($C342=Listes!$B$34,Listes!$I$31,IF($C342=Listes!$B$35,(VLOOKUP('Instruction Forfaitaires'!$F342,Listes!$E$31:$F$36,2,FALSE)),IF($C342=Listes!$B$33,IF('Instruction Forfaitaires'!$E342&lt;Listes!$A$64,'Instruction Forfaitaires'!$E342*Listes!$A$65,IF('Instruction Forfaitaires'!$E342&gt;Listes!$D$64,'Instruction Forfaitaires'!$E342*Listes!$D$65,(('Instruction Forfaitaires'!$E342*Listes!$B$65)+Listes!$C$65)))))))</f>
        <v/>
      </c>
      <c r="L342" s="268" t="str">
        <f>IF(Forfaitaires!I341="","",Forfaitaires!I341)</f>
        <v/>
      </c>
      <c r="M342" s="268" t="str">
        <f>IF(Forfaitaires!J341="","",Forfaitaires!J341)</f>
        <v/>
      </c>
      <c r="N342" s="177" t="str">
        <f>IF(Forfaitaires!N341="","",Forfaitaires!N341)</f>
        <v/>
      </c>
      <c r="O342" s="267" t="str">
        <f t="shared" si="25"/>
        <v/>
      </c>
      <c r="P342" s="259" t="str">
        <f t="shared" si="26"/>
        <v/>
      </c>
      <c r="Q342" s="280" t="str">
        <f t="shared" si="27"/>
        <v/>
      </c>
      <c r="R342" s="264" t="str">
        <f t="shared" si="28"/>
        <v/>
      </c>
      <c r="S342" s="262" t="str">
        <f t="shared" si="29"/>
        <v/>
      </c>
      <c r="T342" s="119"/>
    </row>
    <row r="343" spans="1:20" ht="20.100000000000001" customHeight="1" x14ac:dyDescent="0.25">
      <c r="A343" s="162">
        <v>337</v>
      </c>
      <c r="B343" s="158" t="str">
        <f>IF(Forfaitaires!B342="","",Forfaitaires!B342)</f>
        <v/>
      </c>
      <c r="C343" s="158" t="str">
        <f>IF(Forfaitaires!C342="","",Forfaitaires!C342)</f>
        <v/>
      </c>
      <c r="D343" s="158" t="str">
        <f>IF(Forfaitaires!D342="","",Forfaitaires!D342)</f>
        <v/>
      </c>
      <c r="E343" s="158" t="str">
        <f>IF(Forfaitaires!E342="","",Forfaitaires!E342)</f>
        <v/>
      </c>
      <c r="F343" s="158" t="str">
        <f>IF(Forfaitaires!F342="","",Forfaitaires!F342)</f>
        <v/>
      </c>
      <c r="G343" s="158" t="str">
        <f>IF(Forfaitaires!G342="","",Forfaitaires!G342)</f>
        <v/>
      </c>
      <c r="H343" s="158" t="str">
        <f>IF(Forfaitaires!H342="","",Forfaitaires!H342)</f>
        <v/>
      </c>
      <c r="I343" s="158" t="str">
        <f>IF($G343="","",IF($C343=Listes!$B$32,IF('Instruction Forfaitaires'!$E343&lt;Listes!$B$53,('Instruction Forfaitaires'!$E343*(VLOOKUP('Instruction Forfaitaires'!$D343,Listes!$A$54:$E$60,2,FALSE))),IF('Instruction Forfaitaires'!$E343&gt;Listes!$E$53,('Instruction Forfaitaires'!$E343*(VLOOKUP('Instruction Forfaitaires'!$D343,Listes!$A$54:$E$60,5,FALSE))),('Instruction Forfaitaires'!$E343*(VLOOKUP('Instruction Forfaitaires'!$D343,Listes!$A$54:$E$60,3,FALSE))+(VLOOKUP('Instruction Forfaitaires'!$D343,Listes!$A$54:$E$60,4,FALSE)))))))</f>
        <v/>
      </c>
      <c r="J343" s="158" t="str">
        <f>IF($G343="","",IF($C343=Listes!$B$31,IF('Instruction Forfaitaires'!$E343&lt;Listes!$B$42,('Instruction Forfaitaires'!$E343*(VLOOKUP('Instruction Forfaitaires'!$D343,Listes!$A$43:$E$49,2,FALSE))),IF('Instruction Forfaitaires'!$E343&gt;Listes!$D$42,('Instruction Forfaitaires'!$E343*(VLOOKUP('Instruction Forfaitaires'!$D343,Listes!$A$43:$E$49,5,FALSE))),('Instruction Forfaitaires'!$E343*(VLOOKUP('Instruction Forfaitaires'!$D343,Listes!$A$43:$E$49,3,FALSE))+(VLOOKUP('Instruction Forfaitaires'!$D343,Listes!$A$43:$E$49,4,FALSE)))))))</f>
        <v/>
      </c>
      <c r="K343" s="238" t="str">
        <f>IF($G343="","",IF($C343=Listes!$B$34,Listes!$I$31,IF($C343=Listes!$B$35,(VLOOKUP('Instruction Forfaitaires'!$F343,Listes!$E$31:$F$36,2,FALSE)),IF($C343=Listes!$B$33,IF('Instruction Forfaitaires'!$E343&lt;Listes!$A$64,'Instruction Forfaitaires'!$E343*Listes!$A$65,IF('Instruction Forfaitaires'!$E343&gt;Listes!$D$64,'Instruction Forfaitaires'!$E343*Listes!$D$65,(('Instruction Forfaitaires'!$E343*Listes!$B$65)+Listes!$C$65)))))))</f>
        <v/>
      </c>
      <c r="L343" s="268" t="str">
        <f>IF(Forfaitaires!I342="","",Forfaitaires!I342)</f>
        <v/>
      </c>
      <c r="M343" s="268" t="str">
        <f>IF(Forfaitaires!J342="","",Forfaitaires!J342)</f>
        <v/>
      </c>
      <c r="N343" s="177" t="str">
        <f>IF(Forfaitaires!N342="","",Forfaitaires!N342)</f>
        <v/>
      </c>
      <c r="O343" s="267" t="str">
        <f t="shared" si="25"/>
        <v/>
      </c>
      <c r="P343" s="259" t="str">
        <f t="shared" si="26"/>
        <v/>
      </c>
      <c r="Q343" s="280" t="str">
        <f t="shared" si="27"/>
        <v/>
      </c>
      <c r="R343" s="264" t="str">
        <f t="shared" si="28"/>
        <v/>
      </c>
      <c r="S343" s="262" t="str">
        <f t="shared" si="29"/>
        <v/>
      </c>
      <c r="T343" s="119"/>
    </row>
    <row r="344" spans="1:20" ht="20.100000000000001" customHeight="1" x14ac:dyDescent="0.25">
      <c r="A344" s="162">
        <v>338</v>
      </c>
      <c r="B344" s="158" t="str">
        <f>IF(Forfaitaires!B343="","",Forfaitaires!B343)</f>
        <v/>
      </c>
      <c r="C344" s="158" t="str">
        <f>IF(Forfaitaires!C343="","",Forfaitaires!C343)</f>
        <v/>
      </c>
      <c r="D344" s="158" t="str">
        <f>IF(Forfaitaires!D343="","",Forfaitaires!D343)</f>
        <v/>
      </c>
      <c r="E344" s="158" t="str">
        <f>IF(Forfaitaires!E343="","",Forfaitaires!E343)</f>
        <v/>
      </c>
      <c r="F344" s="158" t="str">
        <f>IF(Forfaitaires!F343="","",Forfaitaires!F343)</f>
        <v/>
      </c>
      <c r="G344" s="158" t="str">
        <f>IF(Forfaitaires!G343="","",Forfaitaires!G343)</f>
        <v/>
      </c>
      <c r="H344" s="158" t="str">
        <f>IF(Forfaitaires!H343="","",Forfaitaires!H343)</f>
        <v/>
      </c>
      <c r="I344" s="158" t="str">
        <f>IF($G344="","",IF($C344=Listes!$B$32,IF('Instruction Forfaitaires'!$E344&lt;Listes!$B$53,('Instruction Forfaitaires'!$E344*(VLOOKUP('Instruction Forfaitaires'!$D344,Listes!$A$54:$E$60,2,FALSE))),IF('Instruction Forfaitaires'!$E344&gt;Listes!$E$53,('Instruction Forfaitaires'!$E344*(VLOOKUP('Instruction Forfaitaires'!$D344,Listes!$A$54:$E$60,5,FALSE))),('Instruction Forfaitaires'!$E344*(VLOOKUP('Instruction Forfaitaires'!$D344,Listes!$A$54:$E$60,3,FALSE))+(VLOOKUP('Instruction Forfaitaires'!$D344,Listes!$A$54:$E$60,4,FALSE)))))))</f>
        <v/>
      </c>
      <c r="J344" s="158" t="str">
        <f>IF($G344="","",IF($C344=Listes!$B$31,IF('Instruction Forfaitaires'!$E344&lt;Listes!$B$42,('Instruction Forfaitaires'!$E344*(VLOOKUP('Instruction Forfaitaires'!$D344,Listes!$A$43:$E$49,2,FALSE))),IF('Instruction Forfaitaires'!$E344&gt;Listes!$D$42,('Instruction Forfaitaires'!$E344*(VLOOKUP('Instruction Forfaitaires'!$D344,Listes!$A$43:$E$49,5,FALSE))),('Instruction Forfaitaires'!$E344*(VLOOKUP('Instruction Forfaitaires'!$D344,Listes!$A$43:$E$49,3,FALSE))+(VLOOKUP('Instruction Forfaitaires'!$D344,Listes!$A$43:$E$49,4,FALSE)))))))</f>
        <v/>
      </c>
      <c r="K344" s="238" t="str">
        <f>IF($G344="","",IF($C344=Listes!$B$34,Listes!$I$31,IF($C344=Listes!$B$35,(VLOOKUP('Instruction Forfaitaires'!$F344,Listes!$E$31:$F$36,2,FALSE)),IF($C344=Listes!$B$33,IF('Instruction Forfaitaires'!$E344&lt;Listes!$A$64,'Instruction Forfaitaires'!$E344*Listes!$A$65,IF('Instruction Forfaitaires'!$E344&gt;Listes!$D$64,'Instruction Forfaitaires'!$E344*Listes!$D$65,(('Instruction Forfaitaires'!$E344*Listes!$B$65)+Listes!$C$65)))))))</f>
        <v/>
      </c>
      <c r="L344" s="268" t="str">
        <f>IF(Forfaitaires!I343="","",Forfaitaires!I343)</f>
        <v/>
      </c>
      <c r="M344" s="268" t="str">
        <f>IF(Forfaitaires!J343="","",Forfaitaires!J343)</f>
        <v/>
      </c>
      <c r="N344" s="177" t="str">
        <f>IF(Forfaitaires!N343="","",Forfaitaires!N343)</f>
        <v/>
      </c>
      <c r="O344" s="267" t="str">
        <f t="shared" si="25"/>
        <v/>
      </c>
      <c r="P344" s="259" t="str">
        <f t="shared" si="26"/>
        <v/>
      </c>
      <c r="Q344" s="280" t="str">
        <f t="shared" si="27"/>
        <v/>
      </c>
      <c r="R344" s="264" t="str">
        <f t="shared" si="28"/>
        <v/>
      </c>
      <c r="S344" s="262" t="str">
        <f t="shared" si="29"/>
        <v/>
      </c>
      <c r="T344" s="119"/>
    </row>
    <row r="345" spans="1:20" ht="20.100000000000001" customHeight="1" x14ac:dyDescent="0.25">
      <c r="A345" s="162">
        <v>339</v>
      </c>
      <c r="B345" s="158" t="str">
        <f>IF(Forfaitaires!B344="","",Forfaitaires!B344)</f>
        <v/>
      </c>
      <c r="C345" s="158" t="str">
        <f>IF(Forfaitaires!C344="","",Forfaitaires!C344)</f>
        <v/>
      </c>
      <c r="D345" s="158" t="str">
        <f>IF(Forfaitaires!D344="","",Forfaitaires!D344)</f>
        <v/>
      </c>
      <c r="E345" s="158" t="str">
        <f>IF(Forfaitaires!E344="","",Forfaitaires!E344)</f>
        <v/>
      </c>
      <c r="F345" s="158" t="str">
        <f>IF(Forfaitaires!F344="","",Forfaitaires!F344)</f>
        <v/>
      </c>
      <c r="G345" s="158" t="str">
        <f>IF(Forfaitaires!G344="","",Forfaitaires!G344)</f>
        <v/>
      </c>
      <c r="H345" s="158" t="str">
        <f>IF(Forfaitaires!H344="","",Forfaitaires!H344)</f>
        <v/>
      </c>
      <c r="I345" s="158" t="str">
        <f>IF($G345="","",IF($C345=Listes!$B$32,IF('Instruction Forfaitaires'!$E345&lt;Listes!$B$53,('Instruction Forfaitaires'!$E345*(VLOOKUP('Instruction Forfaitaires'!$D345,Listes!$A$54:$E$60,2,FALSE))),IF('Instruction Forfaitaires'!$E345&gt;Listes!$E$53,('Instruction Forfaitaires'!$E345*(VLOOKUP('Instruction Forfaitaires'!$D345,Listes!$A$54:$E$60,5,FALSE))),('Instruction Forfaitaires'!$E345*(VLOOKUP('Instruction Forfaitaires'!$D345,Listes!$A$54:$E$60,3,FALSE))+(VLOOKUP('Instruction Forfaitaires'!$D345,Listes!$A$54:$E$60,4,FALSE)))))))</f>
        <v/>
      </c>
      <c r="J345" s="158" t="str">
        <f>IF($G345="","",IF($C345=Listes!$B$31,IF('Instruction Forfaitaires'!$E345&lt;Listes!$B$42,('Instruction Forfaitaires'!$E345*(VLOOKUP('Instruction Forfaitaires'!$D345,Listes!$A$43:$E$49,2,FALSE))),IF('Instruction Forfaitaires'!$E345&gt;Listes!$D$42,('Instruction Forfaitaires'!$E345*(VLOOKUP('Instruction Forfaitaires'!$D345,Listes!$A$43:$E$49,5,FALSE))),('Instruction Forfaitaires'!$E345*(VLOOKUP('Instruction Forfaitaires'!$D345,Listes!$A$43:$E$49,3,FALSE))+(VLOOKUP('Instruction Forfaitaires'!$D345,Listes!$A$43:$E$49,4,FALSE)))))))</f>
        <v/>
      </c>
      <c r="K345" s="238" t="str">
        <f>IF($G345="","",IF($C345=Listes!$B$34,Listes!$I$31,IF($C345=Listes!$B$35,(VLOOKUP('Instruction Forfaitaires'!$F345,Listes!$E$31:$F$36,2,FALSE)),IF($C345=Listes!$B$33,IF('Instruction Forfaitaires'!$E345&lt;Listes!$A$64,'Instruction Forfaitaires'!$E345*Listes!$A$65,IF('Instruction Forfaitaires'!$E345&gt;Listes!$D$64,'Instruction Forfaitaires'!$E345*Listes!$D$65,(('Instruction Forfaitaires'!$E345*Listes!$B$65)+Listes!$C$65)))))))</f>
        <v/>
      </c>
      <c r="L345" s="268" t="str">
        <f>IF(Forfaitaires!I344="","",Forfaitaires!I344)</f>
        <v/>
      </c>
      <c r="M345" s="268" t="str">
        <f>IF(Forfaitaires!J344="","",Forfaitaires!J344)</f>
        <v/>
      </c>
      <c r="N345" s="177" t="str">
        <f>IF(Forfaitaires!N344="","",Forfaitaires!N344)</f>
        <v/>
      </c>
      <c r="O345" s="267" t="str">
        <f t="shared" si="25"/>
        <v/>
      </c>
      <c r="P345" s="259" t="str">
        <f t="shared" si="26"/>
        <v/>
      </c>
      <c r="Q345" s="280" t="str">
        <f t="shared" si="27"/>
        <v/>
      </c>
      <c r="R345" s="264" t="str">
        <f t="shared" si="28"/>
        <v/>
      </c>
      <c r="S345" s="262" t="str">
        <f t="shared" si="29"/>
        <v/>
      </c>
      <c r="T345" s="119"/>
    </row>
    <row r="346" spans="1:20" ht="20.100000000000001" customHeight="1" x14ac:dyDescent="0.25">
      <c r="A346" s="162">
        <v>340</v>
      </c>
      <c r="B346" s="158" t="str">
        <f>IF(Forfaitaires!B345="","",Forfaitaires!B345)</f>
        <v/>
      </c>
      <c r="C346" s="158" t="str">
        <f>IF(Forfaitaires!C345="","",Forfaitaires!C345)</f>
        <v/>
      </c>
      <c r="D346" s="158" t="str">
        <f>IF(Forfaitaires!D345="","",Forfaitaires!D345)</f>
        <v/>
      </c>
      <c r="E346" s="158" t="str">
        <f>IF(Forfaitaires!E345="","",Forfaitaires!E345)</f>
        <v/>
      </c>
      <c r="F346" s="158" t="str">
        <f>IF(Forfaitaires!F345="","",Forfaitaires!F345)</f>
        <v/>
      </c>
      <c r="G346" s="158" t="str">
        <f>IF(Forfaitaires!G345="","",Forfaitaires!G345)</f>
        <v/>
      </c>
      <c r="H346" s="158" t="str">
        <f>IF(Forfaitaires!H345="","",Forfaitaires!H345)</f>
        <v/>
      </c>
      <c r="I346" s="158" t="str">
        <f>IF($G346="","",IF($C346=Listes!$B$32,IF('Instruction Forfaitaires'!$E346&lt;Listes!$B$53,('Instruction Forfaitaires'!$E346*(VLOOKUP('Instruction Forfaitaires'!$D346,Listes!$A$54:$E$60,2,FALSE))),IF('Instruction Forfaitaires'!$E346&gt;Listes!$E$53,('Instruction Forfaitaires'!$E346*(VLOOKUP('Instruction Forfaitaires'!$D346,Listes!$A$54:$E$60,5,FALSE))),('Instruction Forfaitaires'!$E346*(VLOOKUP('Instruction Forfaitaires'!$D346,Listes!$A$54:$E$60,3,FALSE))+(VLOOKUP('Instruction Forfaitaires'!$D346,Listes!$A$54:$E$60,4,FALSE)))))))</f>
        <v/>
      </c>
      <c r="J346" s="158" t="str">
        <f>IF($G346="","",IF($C346=Listes!$B$31,IF('Instruction Forfaitaires'!$E346&lt;Listes!$B$42,('Instruction Forfaitaires'!$E346*(VLOOKUP('Instruction Forfaitaires'!$D346,Listes!$A$43:$E$49,2,FALSE))),IF('Instruction Forfaitaires'!$E346&gt;Listes!$D$42,('Instruction Forfaitaires'!$E346*(VLOOKUP('Instruction Forfaitaires'!$D346,Listes!$A$43:$E$49,5,FALSE))),('Instruction Forfaitaires'!$E346*(VLOOKUP('Instruction Forfaitaires'!$D346,Listes!$A$43:$E$49,3,FALSE))+(VLOOKUP('Instruction Forfaitaires'!$D346,Listes!$A$43:$E$49,4,FALSE)))))))</f>
        <v/>
      </c>
      <c r="K346" s="238" t="str">
        <f>IF($G346="","",IF($C346=Listes!$B$34,Listes!$I$31,IF($C346=Listes!$B$35,(VLOOKUP('Instruction Forfaitaires'!$F346,Listes!$E$31:$F$36,2,FALSE)),IF($C346=Listes!$B$33,IF('Instruction Forfaitaires'!$E346&lt;Listes!$A$64,'Instruction Forfaitaires'!$E346*Listes!$A$65,IF('Instruction Forfaitaires'!$E346&gt;Listes!$D$64,'Instruction Forfaitaires'!$E346*Listes!$D$65,(('Instruction Forfaitaires'!$E346*Listes!$B$65)+Listes!$C$65)))))))</f>
        <v/>
      </c>
      <c r="L346" s="268" t="str">
        <f>IF(Forfaitaires!I345="","",Forfaitaires!I345)</f>
        <v/>
      </c>
      <c r="M346" s="268" t="str">
        <f>IF(Forfaitaires!J345="","",Forfaitaires!J345)</f>
        <v/>
      </c>
      <c r="N346" s="177" t="str">
        <f>IF(Forfaitaires!N345="","",Forfaitaires!N345)</f>
        <v/>
      </c>
      <c r="O346" s="267" t="str">
        <f t="shared" si="25"/>
        <v/>
      </c>
      <c r="P346" s="259" t="str">
        <f t="shared" si="26"/>
        <v/>
      </c>
      <c r="Q346" s="280" t="str">
        <f t="shared" si="27"/>
        <v/>
      </c>
      <c r="R346" s="264" t="str">
        <f t="shared" si="28"/>
        <v/>
      </c>
      <c r="S346" s="262" t="str">
        <f t="shared" si="29"/>
        <v/>
      </c>
      <c r="T346" s="119"/>
    </row>
    <row r="347" spans="1:20" ht="20.100000000000001" customHeight="1" x14ac:dyDescent="0.25">
      <c r="A347" s="162">
        <v>341</v>
      </c>
      <c r="B347" s="158" t="str">
        <f>IF(Forfaitaires!B346="","",Forfaitaires!B346)</f>
        <v/>
      </c>
      <c r="C347" s="158" t="str">
        <f>IF(Forfaitaires!C346="","",Forfaitaires!C346)</f>
        <v/>
      </c>
      <c r="D347" s="158" t="str">
        <f>IF(Forfaitaires!D346="","",Forfaitaires!D346)</f>
        <v/>
      </c>
      <c r="E347" s="158" t="str">
        <f>IF(Forfaitaires!E346="","",Forfaitaires!E346)</f>
        <v/>
      </c>
      <c r="F347" s="158" t="str">
        <f>IF(Forfaitaires!F346="","",Forfaitaires!F346)</f>
        <v/>
      </c>
      <c r="G347" s="158" t="str">
        <f>IF(Forfaitaires!G346="","",Forfaitaires!G346)</f>
        <v/>
      </c>
      <c r="H347" s="158" t="str">
        <f>IF(Forfaitaires!H346="","",Forfaitaires!H346)</f>
        <v/>
      </c>
      <c r="I347" s="158" t="str">
        <f>IF($G347="","",IF($C347=Listes!$B$32,IF('Instruction Forfaitaires'!$E347&lt;Listes!$B$53,('Instruction Forfaitaires'!$E347*(VLOOKUP('Instruction Forfaitaires'!$D347,Listes!$A$54:$E$60,2,FALSE))),IF('Instruction Forfaitaires'!$E347&gt;Listes!$E$53,('Instruction Forfaitaires'!$E347*(VLOOKUP('Instruction Forfaitaires'!$D347,Listes!$A$54:$E$60,5,FALSE))),('Instruction Forfaitaires'!$E347*(VLOOKUP('Instruction Forfaitaires'!$D347,Listes!$A$54:$E$60,3,FALSE))+(VLOOKUP('Instruction Forfaitaires'!$D347,Listes!$A$54:$E$60,4,FALSE)))))))</f>
        <v/>
      </c>
      <c r="J347" s="158" t="str">
        <f>IF($G347="","",IF($C347=Listes!$B$31,IF('Instruction Forfaitaires'!$E347&lt;Listes!$B$42,('Instruction Forfaitaires'!$E347*(VLOOKUP('Instruction Forfaitaires'!$D347,Listes!$A$43:$E$49,2,FALSE))),IF('Instruction Forfaitaires'!$E347&gt;Listes!$D$42,('Instruction Forfaitaires'!$E347*(VLOOKUP('Instruction Forfaitaires'!$D347,Listes!$A$43:$E$49,5,FALSE))),('Instruction Forfaitaires'!$E347*(VLOOKUP('Instruction Forfaitaires'!$D347,Listes!$A$43:$E$49,3,FALSE))+(VLOOKUP('Instruction Forfaitaires'!$D347,Listes!$A$43:$E$49,4,FALSE)))))))</f>
        <v/>
      </c>
      <c r="K347" s="238" t="str">
        <f>IF($G347="","",IF($C347=Listes!$B$34,Listes!$I$31,IF($C347=Listes!$B$35,(VLOOKUP('Instruction Forfaitaires'!$F347,Listes!$E$31:$F$36,2,FALSE)),IF($C347=Listes!$B$33,IF('Instruction Forfaitaires'!$E347&lt;Listes!$A$64,'Instruction Forfaitaires'!$E347*Listes!$A$65,IF('Instruction Forfaitaires'!$E347&gt;Listes!$D$64,'Instruction Forfaitaires'!$E347*Listes!$D$65,(('Instruction Forfaitaires'!$E347*Listes!$B$65)+Listes!$C$65)))))))</f>
        <v/>
      </c>
      <c r="L347" s="268" t="str">
        <f>IF(Forfaitaires!I346="","",Forfaitaires!I346)</f>
        <v/>
      </c>
      <c r="M347" s="268" t="str">
        <f>IF(Forfaitaires!J346="","",Forfaitaires!J346)</f>
        <v/>
      </c>
      <c r="N347" s="177" t="str">
        <f>IF(Forfaitaires!N346="","",Forfaitaires!N346)</f>
        <v/>
      </c>
      <c r="O347" s="267" t="str">
        <f t="shared" si="25"/>
        <v/>
      </c>
      <c r="P347" s="259" t="str">
        <f t="shared" si="26"/>
        <v/>
      </c>
      <c r="Q347" s="280" t="str">
        <f t="shared" si="27"/>
        <v/>
      </c>
      <c r="R347" s="264" t="str">
        <f t="shared" si="28"/>
        <v/>
      </c>
      <c r="S347" s="262" t="str">
        <f t="shared" si="29"/>
        <v/>
      </c>
      <c r="T347" s="119"/>
    </row>
    <row r="348" spans="1:20" ht="20.100000000000001" customHeight="1" x14ac:dyDescent="0.25">
      <c r="A348" s="162">
        <v>342</v>
      </c>
      <c r="B348" s="158" t="str">
        <f>IF(Forfaitaires!B347="","",Forfaitaires!B347)</f>
        <v/>
      </c>
      <c r="C348" s="158" t="str">
        <f>IF(Forfaitaires!C347="","",Forfaitaires!C347)</f>
        <v/>
      </c>
      <c r="D348" s="158" t="str">
        <f>IF(Forfaitaires!D347="","",Forfaitaires!D347)</f>
        <v/>
      </c>
      <c r="E348" s="158" t="str">
        <f>IF(Forfaitaires!E347="","",Forfaitaires!E347)</f>
        <v/>
      </c>
      <c r="F348" s="158" t="str">
        <f>IF(Forfaitaires!F347="","",Forfaitaires!F347)</f>
        <v/>
      </c>
      <c r="G348" s="158" t="str">
        <f>IF(Forfaitaires!G347="","",Forfaitaires!G347)</f>
        <v/>
      </c>
      <c r="H348" s="158" t="str">
        <f>IF(Forfaitaires!H347="","",Forfaitaires!H347)</f>
        <v/>
      </c>
      <c r="I348" s="158" t="str">
        <f>IF($G348="","",IF($C348=Listes!$B$32,IF('Instruction Forfaitaires'!$E348&lt;Listes!$B$53,('Instruction Forfaitaires'!$E348*(VLOOKUP('Instruction Forfaitaires'!$D348,Listes!$A$54:$E$60,2,FALSE))),IF('Instruction Forfaitaires'!$E348&gt;Listes!$E$53,('Instruction Forfaitaires'!$E348*(VLOOKUP('Instruction Forfaitaires'!$D348,Listes!$A$54:$E$60,5,FALSE))),('Instruction Forfaitaires'!$E348*(VLOOKUP('Instruction Forfaitaires'!$D348,Listes!$A$54:$E$60,3,FALSE))+(VLOOKUP('Instruction Forfaitaires'!$D348,Listes!$A$54:$E$60,4,FALSE)))))))</f>
        <v/>
      </c>
      <c r="J348" s="158" t="str">
        <f>IF($G348="","",IF($C348=Listes!$B$31,IF('Instruction Forfaitaires'!$E348&lt;Listes!$B$42,('Instruction Forfaitaires'!$E348*(VLOOKUP('Instruction Forfaitaires'!$D348,Listes!$A$43:$E$49,2,FALSE))),IF('Instruction Forfaitaires'!$E348&gt;Listes!$D$42,('Instruction Forfaitaires'!$E348*(VLOOKUP('Instruction Forfaitaires'!$D348,Listes!$A$43:$E$49,5,FALSE))),('Instruction Forfaitaires'!$E348*(VLOOKUP('Instruction Forfaitaires'!$D348,Listes!$A$43:$E$49,3,FALSE))+(VLOOKUP('Instruction Forfaitaires'!$D348,Listes!$A$43:$E$49,4,FALSE)))))))</f>
        <v/>
      </c>
      <c r="K348" s="238" t="str">
        <f>IF($G348="","",IF($C348=Listes!$B$34,Listes!$I$31,IF($C348=Listes!$B$35,(VLOOKUP('Instruction Forfaitaires'!$F348,Listes!$E$31:$F$36,2,FALSE)),IF($C348=Listes!$B$33,IF('Instruction Forfaitaires'!$E348&lt;Listes!$A$64,'Instruction Forfaitaires'!$E348*Listes!$A$65,IF('Instruction Forfaitaires'!$E348&gt;Listes!$D$64,'Instruction Forfaitaires'!$E348*Listes!$D$65,(('Instruction Forfaitaires'!$E348*Listes!$B$65)+Listes!$C$65)))))))</f>
        <v/>
      </c>
      <c r="L348" s="268" t="str">
        <f>IF(Forfaitaires!I347="","",Forfaitaires!I347)</f>
        <v/>
      </c>
      <c r="M348" s="268" t="str">
        <f>IF(Forfaitaires!J347="","",Forfaitaires!J347)</f>
        <v/>
      </c>
      <c r="N348" s="177" t="str">
        <f>IF(Forfaitaires!N347="","",Forfaitaires!N347)</f>
        <v/>
      </c>
      <c r="O348" s="267" t="str">
        <f t="shared" si="25"/>
        <v/>
      </c>
      <c r="P348" s="259" t="str">
        <f t="shared" si="26"/>
        <v/>
      </c>
      <c r="Q348" s="280" t="str">
        <f t="shared" si="27"/>
        <v/>
      </c>
      <c r="R348" s="264" t="str">
        <f t="shared" si="28"/>
        <v/>
      </c>
      <c r="S348" s="262" t="str">
        <f t="shared" si="29"/>
        <v/>
      </c>
      <c r="T348" s="119"/>
    </row>
    <row r="349" spans="1:20" ht="20.100000000000001" customHeight="1" x14ac:dyDescent="0.25">
      <c r="A349" s="162">
        <v>343</v>
      </c>
      <c r="B349" s="158" t="str">
        <f>IF(Forfaitaires!B348="","",Forfaitaires!B348)</f>
        <v/>
      </c>
      <c r="C349" s="158" t="str">
        <f>IF(Forfaitaires!C348="","",Forfaitaires!C348)</f>
        <v/>
      </c>
      <c r="D349" s="158" t="str">
        <f>IF(Forfaitaires!D348="","",Forfaitaires!D348)</f>
        <v/>
      </c>
      <c r="E349" s="158" t="str">
        <f>IF(Forfaitaires!E348="","",Forfaitaires!E348)</f>
        <v/>
      </c>
      <c r="F349" s="158" t="str">
        <f>IF(Forfaitaires!F348="","",Forfaitaires!F348)</f>
        <v/>
      </c>
      <c r="G349" s="158" t="str">
        <f>IF(Forfaitaires!G348="","",Forfaitaires!G348)</f>
        <v/>
      </c>
      <c r="H349" s="158" t="str">
        <f>IF(Forfaitaires!H348="","",Forfaitaires!H348)</f>
        <v/>
      </c>
      <c r="I349" s="158" t="str">
        <f>IF($G349="","",IF($C349=Listes!$B$32,IF('Instruction Forfaitaires'!$E349&lt;Listes!$B$53,('Instruction Forfaitaires'!$E349*(VLOOKUP('Instruction Forfaitaires'!$D349,Listes!$A$54:$E$60,2,FALSE))),IF('Instruction Forfaitaires'!$E349&gt;Listes!$E$53,('Instruction Forfaitaires'!$E349*(VLOOKUP('Instruction Forfaitaires'!$D349,Listes!$A$54:$E$60,5,FALSE))),('Instruction Forfaitaires'!$E349*(VLOOKUP('Instruction Forfaitaires'!$D349,Listes!$A$54:$E$60,3,FALSE))+(VLOOKUP('Instruction Forfaitaires'!$D349,Listes!$A$54:$E$60,4,FALSE)))))))</f>
        <v/>
      </c>
      <c r="J349" s="158" t="str">
        <f>IF($G349="","",IF($C349=Listes!$B$31,IF('Instruction Forfaitaires'!$E349&lt;Listes!$B$42,('Instruction Forfaitaires'!$E349*(VLOOKUP('Instruction Forfaitaires'!$D349,Listes!$A$43:$E$49,2,FALSE))),IF('Instruction Forfaitaires'!$E349&gt;Listes!$D$42,('Instruction Forfaitaires'!$E349*(VLOOKUP('Instruction Forfaitaires'!$D349,Listes!$A$43:$E$49,5,FALSE))),('Instruction Forfaitaires'!$E349*(VLOOKUP('Instruction Forfaitaires'!$D349,Listes!$A$43:$E$49,3,FALSE))+(VLOOKUP('Instruction Forfaitaires'!$D349,Listes!$A$43:$E$49,4,FALSE)))))))</f>
        <v/>
      </c>
      <c r="K349" s="238" t="str">
        <f>IF($G349="","",IF($C349=Listes!$B$34,Listes!$I$31,IF($C349=Listes!$B$35,(VLOOKUP('Instruction Forfaitaires'!$F349,Listes!$E$31:$F$36,2,FALSE)),IF($C349=Listes!$B$33,IF('Instruction Forfaitaires'!$E349&lt;Listes!$A$64,'Instruction Forfaitaires'!$E349*Listes!$A$65,IF('Instruction Forfaitaires'!$E349&gt;Listes!$D$64,'Instruction Forfaitaires'!$E349*Listes!$D$65,(('Instruction Forfaitaires'!$E349*Listes!$B$65)+Listes!$C$65)))))))</f>
        <v/>
      </c>
      <c r="L349" s="268" t="str">
        <f>IF(Forfaitaires!I348="","",Forfaitaires!I348)</f>
        <v/>
      </c>
      <c r="M349" s="268" t="str">
        <f>IF(Forfaitaires!J348="","",Forfaitaires!J348)</f>
        <v/>
      </c>
      <c r="N349" s="177" t="str">
        <f>IF(Forfaitaires!N348="","",Forfaitaires!N348)</f>
        <v/>
      </c>
      <c r="O349" s="267" t="str">
        <f t="shared" si="25"/>
        <v/>
      </c>
      <c r="P349" s="259" t="str">
        <f t="shared" si="26"/>
        <v/>
      </c>
      <c r="Q349" s="280" t="str">
        <f t="shared" si="27"/>
        <v/>
      </c>
      <c r="R349" s="264" t="str">
        <f t="shared" si="28"/>
        <v/>
      </c>
      <c r="S349" s="262" t="str">
        <f t="shared" si="29"/>
        <v/>
      </c>
      <c r="T349" s="119"/>
    </row>
    <row r="350" spans="1:20" ht="20.100000000000001" customHeight="1" x14ac:dyDescent="0.25">
      <c r="A350" s="162">
        <v>344</v>
      </c>
      <c r="B350" s="158" t="str">
        <f>IF(Forfaitaires!B349="","",Forfaitaires!B349)</f>
        <v/>
      </c>
      <c r="C350" s="158" t="str">
        <f>IF(Forfaitaires!C349="","",Forfaitaires!C349)</f>
        <v/>
      </c>
      <c r="D350" s="158" t="str">
        <f>IF(Forfaitaires!D349="","",Forfaitaires!D349)</f>
        <v/>
      </c>
      <c r="E350" s="158" t="str">
        <f>IF(Forfaitaires!E349="","",Forfaitaires!E349)</f>
        <v/>
      </c>
      <c r="F350" s="158" t="str">
        <f>IF(Forfaitaires!F349="","",Forfaitaires!F349)</f>
        <v/>
      </c>
      <c r="G350" s="158" t="str">
        <f>IF(Forfaitaires!G349="","",Forfaitaires!G349)</f>
        <v/>
      </c>
      <c r="H350" s="158" t="str">
        <f>IF(Forfaitaires!H349="","",Forfaitaires!H349)</f>
        <v/>
      </c>
      <c r="I350" s="158" t="str">
        <f>IF($G350="","",IF($C350=Listes!$B$32,IF('Instruction Forfaitaires'!$E350&lt;Listes!$B$53,('Instruction Forfaitaires'!$E350*(VLOOKUP('Instruction Forfaitaires'!$D350,Listes!$A$54:$E$60,2,FALSE))),IF('Instruction Forfaitaires'!$E350&gt;Listes!$E$53,('Instruction Forfaitaires'!$E350*(VLOOKUP('Instruction Forfaitaires'!$D350,Listes!$A$54:$E$60,5,FALSE))),('Instruction Forfaitaires'!$E350*(VLOOKUP('Instruction Forfaitaires'!$D350,Listes!$A$54:$E$60,3,FALSE))+(VLOOKUP('Instruction Forfaitaires'!$D350,Listes!$A$54:$E$60,4,FALSE)))))))</f>
        <v/>
      </c>
      <c r="J350" s="158" t="str">
        <f>IF($G350="","",IF($C350=Listes!$B$31,IF('Instruction Forfaitaires'!$E350&lt;Listes!$B$42,('Instruction Forfaitaires'!$E350*(VLOOKUP('Instruction Forfaitaires'!$D350,Listes!$A$43:$E$49,2,FALSE))),IF('Instruction Forfaitaires'!$E350&gt;Listes!$D$42,('Instruction Forfaitaires'!$E350*(VLOOKUP('Instruction Forfaitaires'!$D350,Listes!$A$43:$E$49,5,FALSE))),('Instruction Forfaitaires'!$E350*(VLOOKUP('Instruction Forfaitaires'!$D350,Listes!$A$43:$E$49,3,FALSE))+(VLOOKUP('Instruction Forfaitaires'!$D350,Listes!$A$43:$E$49,4,FALSE)))))))</f>
        <v/>
      </c>
      <c r="K350" s="238" t="str">
        <f>IF($G350="","",IF($C350=Listes!$B$34,Listes!$I$31,IF($C350=Listes!$B$35,(VLOOKUP('Instruction Forfaitaires'!$F350,Listes!$E$31:$F$36,2,FALSE)),IF($C350=Listes!$B$33,IF('Instruction Forfaitaires'!$E350&lt;Listes!$A$64,'Instruction Forfaitaires'!$E350*Listes!$A$65,IF('Instruction Forfaitaires'!$E350&gt;Listes!$D$64,'Instruction Forfaitaires'!$E350*Listes!$D$65,(('Instruction Forfaitaires'!$E350*Listes!$B$65)+Listes!$C$65)))))))</f>
        <v/>
      </c>
      <c r="L350" s="268" t="str">
        <f>IF(Forfaitaires!I349="","",Forfaitaires!I349)</f>
        <v/>
      </c>
      <c r="M350" s="268" t="str">
        <f>IF(Forfaitaires!J349="","",Forfaitaires!J349)</f>
        <v/>
      </c>
      <c r="N350" s="177" t="str">
        <f>IF(Forfaitaires!N349="","",Forfaitaires!N349)</f>
        <v/>
      </c>
      <c r="O350" s="267" t="str">
        <f t="shared" si="25"/>
        <v/>
      </c>
      <c r="P350" s="259" t="str">
        <f t="shared" si="26"/>
        <v/>
      </c>
      <c r="Q350" s="280" t="str">
        <f t="shared" si="27"/>
        <v/>
      </c>
      <c r="R350" s="264" t="str">
        <f t="shared" si="28"/>
        <v/>
      </c>
      <c r="S350" s="262" t="str">
        <f t="shared" si="29"/>
        <v/>
      </c>
      <c r="T350" s="119"/>
    </row>
    <row r="351" spans="1:20" ht="20.100000000000001" customHeight="1" x14ac:dyDescent="0.25">
      <c r="A351" s="162">
        <v>345</v>
      </c>
      <c r="B351" s="158" t="str">
        <f>IF(Forfaitaires!B350="","",Forfaitaires!B350)</f>
        <v/>
      </c>
      <c r="C351" s="158" t="str">
        <f>IF(Forfaitaires!C350="","",Forfaitaires!C350)</f>
        <v/>
      </c>
      <c r="D351" s="158" t="str">
        <f>IF(Forfaitaires!D350="","",Forfaitaires!D350)</f>
        <v/>
      </c>
      <c r="E351" s="158" t="str">
        <f>IF(Forfaitaires!E350="","",Forfaitaires!E350)</f>
        <v/>
      </c>
      <c r="F351" s="158" t="str">
        <f>IF(Forfaitaires!F350="","",Forfaitaires!F350)</f>
        <v/>
      </c>
      <c r="G351" s="158" t="str">
        <f>IF(Forfaitaires!G350="","",Forfaitaires!G350)</f>
        <v/>
      </c>
      <c r="H351" s="158" t="str">
        <f>IF(Forfaitaires!H350="","",Forfaitaires!H350)</f>
        <v/>
      </c>
      <c r="I351" s="158" t="str">
        <f>IF($G351="","",IF($C351=Listes!$B$32,IF('Instruction Forfaitaires'!$E351&lt;Listes!$B$53,('Instruction Forfaitaires'!$E351*(VLOOKUP('Instruction Forfaitaires'!$D351,Listes!$A$54:$E$60,2,FALSE))),IF('Instruction Forfaitaires'!$E351&gt;Listes!$E$53,('Instruction Forfaitaires'!$E351*(VLOOKUP('Instruction Forfaitaires'!$D351,Listes!$A$54:$E$60,5,FALSE))),('Instruction Forfaitaires'!$E351*(VLOOKUP('Instruction Forfaitaires'!$D351,Listes!$A$54:$E$60,3,FALSE))+(VLOOKUP('Instruction Forfaitaires'!$D351,Listes!$A$54:$E$60,4,FALSE)))))))</f>
        <v/>
      </c>
      <c r="J351" s="158" t="str">
        <f>IF($G351="","",IF($C351=Listes!$B$31,IF('Instruction Forfaitaires'!$E351&lt;Listes!$B$42,('Instruction Forfaitaires'!$E351*(VLOOKUP('Instruction Forfaitaires'!$D351,Listes!$A$43:$E$49,2,FALSE))),IF('Instruction Forfaitaires'!$E351&gt;Listes!$D$42,('Instruction Forfaitaires'!$E351*(VLOOKUP('Instruction Forfaitaires'!$D351,Listes!$A$43:$E$49,5,FALSE))),('Instruction Forfaitaires'!$E351*(VLOOKUP('Instruction Forfaitaires'!$D351,Listes!$A$43:$E$49,3,FALSE))+(VLOOKUP('Instruction Forfaitaires'!$D351,Listes!$A$43:$E$49,4,FALSE)))))))</f>
        <v/>
      </c>
      <c r="K351" s="238" t="str">
        <f>IF($G351="","",IF($C351=Listes!$B$34,Listes!$I$31,IF($C351=Listes!$B$35,(VLOOKUP('Instruction Forfaitaires'!$F351,Listes!$E$31:$F$36,2,FALSE)),IF($C351=Listes!$B$33,IF('Instruction Forfaitaires'!$E351&lt;Listes!$A$64,'Instruction Forfaitaires'!$E351*Listes!$A$65,IF('Instruction Forfaitaires'!$E351&gt;Listes!$D$64,'Instruction Forfaitaires'!$E351*Listes!$D$65,(('Instruction Forfaitaires'!$E351*Listes!$B$65)+Listes!$C$65)))))))</f>
        <v/>
      </c>
      <c r="L351" s="268" t="str">
        <f>IF(Forfaitaires!I350="","",Forfaitaires!I350)</f>
        <v/>
      </c>
      <c r="M351" s="268" t="str">
        <f>IF(Forfaitaires!J350="","",Forfaitaires!J350)</f>
        <v/>
      </c>
      <c r="N351" s="177" t="str">
        <f>IF(Forfaitaires!N350="","",Forfaitaires!N350)</f>
        <v/>
      </c>
      <c r="O351" s="267" t="str">
        <f t="shared" si="25"/>
        <v/>
      </c>
      <c r="P351" s="259" t="str">
        <f t="shared" si="26"/>
        <v/>
      </c>
      <c r="Q351" s="280" t="str">
        <f t="shared" si="27"/>
        <v/>
      </c>
      <c r="R351" s="264" t="str">
        <f t="shared" si="28"/>
        <v/>
      </c>
      <c r="S351" s="262" t="str">
        <f t="shared" si="29"/>
        <v/>
      </c>
      <c r="T351" s="119"/>
    </row>
    <row r="352" spans="1:20" ht="20.100000000000001" customHeight="1" x14ac:dyDescent="0.25">
      <c r="A352" s="162">
        <v>346</v>
      </c>
      <c r="B352" s="158" t="str">
        <f>IF(Forfaitaires!B351="","",Forfaitaires!B351)</f>
        <v/>
      </c>
      <c r="C352" s="158" t="str">
        <f>IF(Forfaitaires!C351="","",Forfaitaires!C351)</f>
        <v/>
      </c>
      <c r="D352" s="158" t="str">
        <f>IF(Forfaitaires!D351="","",Forfaitaires!D351)</f>
        <v/>
      </c>
      <c r="E352" s="158" t="str">
        <f>IF(Forfaitaires!E351="","",Forfaitaires!E351)</f>
        <v/>
      </c>
      <c r="F352" s="158" t="str">
        <f>IF(Forfaitaires!F351="","",Forfaitaires!F351)</f>
        <v/>
      </c>
      <c r="G352" s="158" t="str">
        <f>IF(Forfaitaires!G351="","",Forfaitaires!G351)</f>
        <v/>
      </c>
      <c r="H352" s="158" t="str">
        <f>IF(Forfaitaires!H351="","",Forfaitaires!H351)</f>
        <v/>
      </c>
      <c r="I352" s="158" t="str">
        <f>IF($G352="","",IF($C352=Listes!$B$32,IF('Instruction Forfaitaires'!$E352&lt;Listes!$B$53,('Instruction Forfaitaires'!$E352*(VLOOKUP('Instruction Forfaitaires'!$D352,Listes!$A$54:$E$60,2,FALSE))),IF('Instruction Forfaitaires'!$E352&gt;Listes!$E$53,('Instruction Forfaitaires'!$E352*(VLOOKUP('Instruction Forfaitaires'!$D352,Listes!$A$54:$E$60,5,FALSE))),('Instruction Forfaitaires'!$E352*(VLOOKUP('Instruction Forfaitaires'!$D352,Listes!$A$54:$E$60,3,FALSE))+(VLOOKUP('Instruction Forfaitaires'!$D352,Listes!$A$54:$E$60,4,FALSE)))))))</f>
        <v/>
      </c>
      <c r="J352" s="158" t="str">
        <f>IF($G352="","",IF($C352=Listes!$B$31,IF('Instruction Forfaitaires'!$E352&lt;Listes!$B$42,('Instruction Forfaitaires'!$E352*(VLOOKUP('Instruction Forfaitaires'!$D352,Listes!$A$43:$E$49,2,FALSE))),IF('Instruction Forfaitaires'!$E352&gt;Listes!$D$42,('Instruction Forfaitaires'!$E352*(VLOOKUP('Instruction Forfaitaires'!$D352,Listes!$A$43:$E$49,5,FALSE))),('Instruction Forfaitaires'!$E352*(VLOOKUP('Instruction Forfaitaires'!$D352,Listes!$A$43:$E$49,3,FALSE))+(VLOOKUP('Instruction Forfaitaires'!$D352,Listes!$A$43:$E$49,4,FALSE)))))))</f>
        <v/>
      </c>
      <c r="K352" s="238" t="str">
        <f>IF($G352="","",IF($C352=Listes!$B$34,Listes!$I$31,IF($C352=Listes!$B$35,(VLOOKUP('Instruction Forfaitaires'!$F352,Listes!$E$31:$F$36,2,FALSE)),IF($C352=Listes!$B$33,IF('Instruction Forfaitaires'!$E352&lt;Listes!$A$64,'Instruction Forfaitaires'!$E352*Listes!$A$65,IF('Instruction Forfaitaires'!$E352&gt;Listes!$D$64,'Instruction Forfaitaires'!$E352*Listes!$D$65,(('Instruction Forfaitaires'!$E352*Listes!$B$65)+Listes!$C$65)))))))</f>
        <v/>
      </c>
      <c r="L352" s="268" t="str">
        <f>IF(Forfaitaires!I351="","",Forfaitaires!I351)</f>
        <v/>
      </c>
      <c r="M352" s="268" t="str">
        <f>IF(Forfaitaires!J351="","",Forfaitaires!J351)</f>
        <v/>
      </c>
      <c r="N352" s="177" t="str">
        <f>IF(Forfaitaires!N351="","",Forfaitaires!N351)</f>
        <v/>
      </c>
      <c r="O352" s="267" t="str">
        <f t="shared" si="25"/>
        <v/>
      </c>
      <c r="P352" s="259" t="str">
        <f t="shared" si="26"/>
        <v/>
      </c>
      <c r="Q352" s="280" t="str">
        <f t="shared" si="27"/>
        <v/>
      </c>
      <c r="R352" s="264" t="str">
        <f t="shared" si="28"/>
        <v/>
      </c>
      <c r="S352" s="262" t="str">
        <f t="shared" si="29"/>
        <v/>
      </c>
      <c r="T352" s="119"/>
    </row>
    <row r="353" spans="1:20" ht="20.100000000000001" customHeight="1" x14ac:dyDescent="0.25">
      <c r="A353" s="162">
        <v>347</v>
      </c>
      <c r="B353" s="158" t="str">
        <f>IF(Forfaitaires!B352="","",Forfaitaires!B352)</f>
        <v/>
      </c>
      <c r="C353" s="158" t="str">
        <f>IF(Forfaitaires!C352="","",Forfaitaires!C352)</f>
        <v/>
      </c>
      <c r="D353" s="158" t="str">
        <f>IF(Forfaitaires!D352="","",Forfaitaires!D352)</f>
        <v/>
      </c>
      <c r="E353" s="158" t="str">
        <f>IF(Forfaitaires!E352="","",Forfaitaires!E352)</f>
        <v/>
      </c>
      <c r="F353" s="158" t="str">
        <f>IF(Forfaitaires!F352="","",Forfaitaires!F352)</f>
        <v/>
      </c>
      <c r="G353" s="158" t="str">
        <f>IF(Forfaitaires!G352="","",Forfaitaires!G352)</f>
        <v/>
      </c>
      <c r="H353" s="158" t="str">
        <f>IF(Forfaitaires!H352="","",Forfaitaires!H352)</f>
        <v/>
      </c>
      <c r="I353" s="158" t="str">
        <f>IF($G353="","",IF($C353=Listes!$B$32,IF('Instruction Forfaitaires'!$E353&lt;Listes!$B$53,('Instruction Forfaitaires'!$E353*(VLOOKUP('Instruction Forfaitaires'!$D353,Listes!$A$54:$E$60,2,FALSE))),IF('Instruction Forfaitaires'!$E353&gt;Listes!$E$53,('Instruction Forfaitaires'!$E353*(VLOOKUP('Instruction Forfaitaires'!$D353,Listes!$A$54:$E$60,5,FALSE))),('Instruction Forfaitaires'!$E353*(VLOOKUP('Instruction Forfaitaires'!$D353,Listes!$A$54:$E$60,3,FALSE))+(VLOOKUP('Instruction Forfaitaires'!$D353,Listes!$A$54:$E$60,4,FALSE)))))))</f>
        <v/>
      </c>
      <c r="J353" s="158" t="str">
        <f>IF($G353="","",IF($C353=Listes!$B$31,IF('Instruction Forfaitaires'!$E353&lt;Listes!$B$42,('Instruction Forfaitaires'!$E353*(VLOOKUP('Instruction Forfaitaires'!$D353,Listes!$A$43:$E$49,2,FALSE))),IF('Instruction Forfaitaires'!$E353&gt;Listes!$D$42,('Instruction Forfaitaires'!$E353*(VLOOKUP('Instruction Forfaitaires'!$D353,Listes!$A$43:$E$49,5,FALSE))),('Instruction Forfaitaires'!$E353*(VLOOKUP('Instruction Forfaitaires'!$D353,Listes!$A$43:$E$49,3,FALSE))+(VLOOKUP('Instruction Forfaitaires'!$D353,Listes!$A$43:$E$49,4,FALSE)))))))</f>
        <v/>
      </c>
      <c r="K353" s="238" t="str">
        <f>IF($G353="","",IF($C353=Listes!$B$34,Listes!$I$31,IF($C353=Listes!$B$35,(VLOOKUP('Instruction Forfaitaires'!$F353,Listes!$E$31:$F$36,2,FALSE)),IF($C353=Listes!$B$33,IF('Instruction Forfaitaires'!$E353&lt;Listes!$A$64,'Instruction Forfaitaires'!$E353*Listes!$A$65,IF('Instruction Forfaitaires'!$E353&gt;Listes!$D$64,'Instruction Forfaitaires'!$E353*Listes!$D$65,(('Instruction Forfaitaires'!$E353*Listes!$B$65)+Listes!$C$65)))))))</f>
        <v/>
      </c>
      <c r="L353" s="268" t="str">
        <f>IF(Forfaitaires!I352="","",Forfaitaires!I352)</f>
        <v/>
      </c>
      <c r="M353" s="268" t="str">
        <f>IF(Forfaitaires!J352="","",Forfaitaires!J352)</f>
        <v/>
      </c>
      <c r="N353" s="177" t="str">
        <f>IF(Forfaitaires!N352="","",Forfaitaires!N352)</f>
        <v/>
      </c>
      <c r="O353" s="267" t="str">
        <f t="shared" si="25"/>
        <v/>
      </c>
      <c r="P353" s="259" t="str">
        <f t="shared" si="26"/>
        <v/>
      </c>
      <c r="Q353" s="280" t="str">
        <f t="shared" si="27"/>
        <v/>
      </c>
      <c r="R353" s="264" t="str">
        <f t="shared" si="28"/>
        <v/>
      </c>
      <c r="S353" s="262" t="str">
        <f t="shared" si="29"/>
        <v/>
      </c>
      <c r="T353" s="119"/>
    </row>
    <row r="354" spans="1:20" ht="20.100000000000001" customHeight="1" x14ac:dyDescent="0.25">
      <c r="A354" s="162">
        <v>348</v>
      </c>
      <c r="B354" s="158" t="str">
        <f>IF(Forfaitaires!B353="","",Forfaitaires!B353)</f>
        <v/>
      </c>
      <c r="C354" s="158" t="str">
        <f>IF(Forfaitaires!C353="","",Forfaitaires!C353)</f>
        <v/>
      </c>
      <c r="D354" s="158" t="str">
        <f>IF(Forfaitaires!D353="","",Forfaitaires!D353)</f>
        <v/>
      </c>
      <c r="E354" s="158" t="str">
        <f>IF(Forfaitaires!E353="","",Forfaitaires!E353)</f>
        <v/>
      </c>
      <c r="F354" s="158" t="str">
        <f>IF(Forfaitaires!F353="","",Forfaitaires!F353)</f>
        <v/>
      </c>
      <c r="G354" s="158" t="str">
        <f>IF(Forfaitaires!G353="","",Forfaitaires!G353)</f>
        <v/>
      </c>
      <c r="H354" s="158" t="str">
        <f>IF(Forfaitaires!H353="","",Forfaitaires!H353)</f>
        <v/>
      </c>
      <c r="I354" s="158" t="str">
        <f>IF($G354="","",IF($C354=Listes!$B$32,IF('Instruction Forfaitaires'!$E354&lt;Listes!$B$53,('Instruction Forfaitaires'!$E354*(VLOOKUP('Instruction Forfaitaires'!$D354,Listes!$A$54:$E$60,2,FALSE))),IF('Instruction Forfaitaires'!$E354&gt;Listes!$E$53,('Instruction Forfaitaires'!$E354*(VLOOKUP('Instruction Forfaitaires'!$D354,Listes!$A$54:$E$60,5,FALSE))),('Instruction Forfaitaires'!$E354*(VLOOKUP('Instruction Forfaitaires'!$D354,Listes!$A$54:$E$60,3,FALSE))+(VLOOKUP('Instruction Forfaitaires'!$D354,Listes!$A$54:$E$60,4,FALSE)))))))</f>
        <v/>
      </c>
      <c r="J354" s="158" t="str">
        <f>IF($G354="","",IF($C354=Listes!$B$31,IF('Instruction Forfaitaires'!$E354&lt;Listes!$B$42,('Instruction Forfaitaires'!$E354*(VLOOKUP('Instruction Forfaitaires'!$D354,Listes!$A$43:$E$49,2,FALSE))),IF('Instruction Forfaitaires'!$E354&gt;Listes!$D$42,('Instruction Forfaitaires'!$E354*(VLOOKUP('Instruction Forfaitaires'!$D354,Listes!$A$43:$E$49,5,FALSE))),('Instruction Forfaitaires'!$E354*(VLOOKUP('Instruction Forfaitaires'!$D354,Listes!$A$43:$E$49,3,FALSE))+(VLOOKUP('Instruction Forfaitaires'!$D354,Listes!$A$43:$E$49,4,FALSE)))))))</f>
        <v/>
      </c>
      <c r="K354" s="238" t="str">
        <f>IF($G354="","",IF($C354=Listes!$B$34,Listes!$I$31,IF($C354=Listes!$B$35,(VLOOKUP('Instruction Forfaitaires'!$F354,Listes!$E$31:$F$36,2,FALSE)),IF($C354=Listes!$B$33,IF('Instruction Forfaitaires'!$E354&lt;Listes!$A$64,'Instruction Forfaitaires'!$E354*Listes!$A$65,IF('Instruction Forfaitaires'!$E354&gt;Listes!$D$64,'Instruction Forfaitaires'!$E354*Listes!$D$65,(('Instruction Forfaitaires'!$E354*Listes!$B$65)+Listes!$C$65)))))))</f>
        <v/>
      </c>
      <c r="L354" s="268" t="str">
        <f>IF(Forfaitaires!I353="","",Forfaitaires!I353)</f>
        <v/>
      </c>
      <c r="M354" s="268" t="str">
        <f>IF(Forfaitaires!J353="","",Forfaitaires!J353)</f>
        <v/>
      </c>
      <c r="N354" s="177" t="str">
        <f>IF(Forfaitaires!N353="","",Forfaitaires!N353)</f>
        <v/>
      </c>
      <c r="O354" s="267" t="str">
        <f t="shared" si="25"/>
        <v/>
      </c>
      <c r="P354" s="259" t="str">
        <f t="shared" si="26"/>
        <v/>
      </c>
      <c r="Q354" s="280" t="str">
        <f t="shared" si="27"/>
        <v/>
      </c>
      <c r="R354" s="264" t="str">
        <f t="shared" si="28"/>
        <v/>
      </c>
      <c r="S354" s="262" t="str">
        <f t="shared" si="29"/>
        <v/>
      </c>
      <c r="T354" s="119"/>
    </row>
    <row r="355" spans="1:20" ht="20.100000000000001" customHeight="1" x14ac:dyDescent="0.25">
      <c r="A355" s="162">
        <v>349</v>
      </c>
      <c r="B355" s="158" t="str">
        <f>IF(Forfaitaires!B354="","",Forfaitaires!B354)</f>
        <v/>
      </c>
      <c r="C355" s="158" t="str">
        <f>IF(Forfaitaires!C354="","",Forfaitaires!C354)</f>
        <v/>
      </c>
      <c r="D355" s="158" t="str">
        <f>IF(Forfaitaires!D354="","",Forfaitaires!D354)</f>
        <v/>
      </c>
      <c r="E355" s="158" t="str">
        <f>IF(Forfaitaires!E354="","",Forfaitaires!E354)</f>
        <v/>
      </c>
      <c r="F355" s="158" t="str">
        <f>IF(Forfaitaires!F354="","",Forfaitaires!F354)</f>
        <v/>
      </c>
      <c r="G355" s="158" t="str">
        <f>IF(Forfaitaires!G354="","",Forfaitaires!G354)</f>
        <v/>
      </c>
      <c r="H355" s="158" t="str">
        <f>IF(Forfaitaires!H354="","",Forfaitaires!H354)</f>
        <v/>
      </c>
      <c r="I355" s="158" t="str">
        <f>IF($G355="","",IF($C355=Listes!$B$32,IF('Instruction Forfaitaires'!$E355&lt;Listes!$B$53,('Instruction Forfaitaires'!$E355*(VLOOKUP('Instruction Forfaitaires'!$D355,Listes!$A$54:$E$60,2,FALSE))),IF('Instruction Forfaitaires'!$E355&gt;Listes!$E$53,('Instruction Forfaitaires'!$E355*(VLOOKUP('Instruction Forfaitaires'!$D355,Listes!$A$54:$E$60,5,FALSE))),('Instruction Forfaitaires'!$E355*(VLOOKUP('Instruction Forfaitaires'!$D355,Listes!$A$54:$E$60,3,FALSE))+(VLOOKUP('Instruction Forfaitaires'!$D355,Listes!$A$54:$E$60,4,FALSE)))))))</f>
        <v/>
      </c>
      <c r="J355" s="158" t="str">
        <f>IF($G355="","",IF($C355=Listes!$B$31,IF('Instruction Forfaitaires'!$E355&lt;Listes!$B$42,('Instruction Forfaitaires'!$E355*(VLOOKUP('Instruction Forfaitaires'!$D355,Listes!$A$43:$E$49,2,FALSE))),IF('Instruction Forfaitaires'!$E355&gt;Listes!$D$42,('Instruction Forfaitaires'!$E355*(VLOOKUP('Instruction Forfaitaires'!$D355,Listes!$A$43:$E$49,5,FALSE))),('Instruction Forfaitaires'!$E355*(VLOOKUP('Instruction Forfaitaires'!$D355,Listes!$A$43:$E$49,3,FALSE))+(VLOOKUP('Instruction Forfaitaires'!$D355,Listes!$A$43:$E$49,4,FALSE)))))))</f>
        <v/>
      </c>
      <c r="K355" s="238" t="str">
        <f>IF($G355="","",IF($C355=Listes!$B$34,Listes!$I$31,IF($C355=Listes!$B$35,(VLOOKUP('Instruction Forfaitaires'!$F355,Listes!$E$31:$F$36,2,FALSE)),IF($C355=Listes!$B$33,IF('Instruction Forfaitaires'!$E355&lt;Listes!$A$64,'Instruction Forfaitaires'!$E355*Listes!$A$65,IF('Instruction Forfaitaires'!$E355&gt;Listes!$D$64,'Instruction Forfaitaires'!$E355*Listes!$D$65,(('Instruction Forfaitaires'!$E355*Listes!$B$65)+Listes!$C$65)))))))</f>
        <v/>
      </c>
      <c r="L355" s="268" t="str">
        <f>IF(Forfaitaires!I354="","",Forfaitaires!I354)</f>
        <v/>
      </c>
      <c r="M355" s="268" t="str">
        <f>IF(Forfaitaires!J354="","",Forfaitaires!J354)</f>
        <v/>
      </c>
      <c r="N355" s="177" t="str">
        <f>IF(Forfaitaires!N354="","",Forfaitaires!N354)</f>
        <v/>
      </c>
      <c r="O355" s="267" t="str">
        <f t="shared" si="25"/>
        <v/>
      </c>
      <c r="P355" s="259" t="str">
        <f t="shared" si="26"/>
        <v/>
      </c>
      <c r="Q355" s="280" t="str">
        <f t="shared" si="27"/>
        <v/>
      </c>
      <c r="R355" s="264" t="str">
        <f t="shared" si="28"/>
        <v/>
      </c>
      <c r="S355" s="262" t="str">
        <f t="shared" si="29"/>
        <v/>
      </c>
      <c r="T355" s="119"/>
    </row>
    <row r="356" spans="1:20" ht="20.100000000000001" customHeight="1" x14ac:dyDescent="0.25">
      <c r="A356" s="162">
        <v>350</v>
      </c>
      <c r="B356" s="158" t="str">
        <f>IF(Forfaitaires!B355="","",Forfaitaires!B355)</f>
        <v/>
      </c>
      <c r="C356" s="158" t="str">
        <f>IF(Forfaitaires!C355="","",Forfaitaires!C355)</f>
        <v/>
      </c>
      <c r="D356" s="158" t="str">
        <f>IF(Forfaitaires!D355="","",Forfaitaires!D355)</f>
        <v/>
      </c>
      <c r="E356" s="158" t="str">
        <f>IF(Forfaitaires!E355="","",Forfaitaires!E355)</f>
        <v/>
      </c>
      <c r="F356" s="158" t="str">
        <f>IF(Forfaitaires!F355="","",Forfaitaires!F355)</f>
        <v/>
      </c>
      <c r="G356" s="158" t="str">
        <f>IF(Forfaitaires!G355="","",Forfaitaires!G355)</f>
        <v/>
      </c>
      <c r="H356" s="158" t="str">
        <f>IF(Forfaitaires!H355="","",Forfaitaires!H355)</f>
        <v/>
      </c>
      <c r="I356" s="158" t="str">
        <f>IF($G356="","",IF($C356=Listes!$B$32,IF('Instruction Forfaitaires'!$E356&lt;Listes!$B$53,('Instruction Forfaitaires'!$E356*(VLOOKUP('Instruction Forfaitaires'!$D356,Listes!$A$54:$E$60,2,FALSE))),IF('Instruction Forfaitaires'!$E356&gt;Listes!$E$53,('Instruction Forfaitaires'!$E356*(VLOOKUP('Instruction Forfaitaires'!$D356,Listes!$A$54:$E$60,5,FALSE))),('Instruction Forfaitaires'!$E356*(VLOOKUP('Instruction Forfaitaires'!$D356,Listes!$A$54:$E$60,3,FALSE))+(VLOOKUP('Instruction Forfaitaires'!$D356,Listes!$A$54:$E$60,4,FALSE)))))))</f>
        <v/>
      </c>
      <c r="J356" s="158" t="str">
        <f>IF($G356="","",IF($C356=Listes!$B$31,IF('Instruction Forfaitaires'!$E356&lt;Listes!$B$42,('Instruction Forfaitaires'!$E356*(VLOOKUP('Instruction Forfaitaires'!$D356,Listes!$A$43:$E$49,2,FALSE))),IF('Instruction Forfaitaires'!$E356&gt;Listes!$D$42,('Instruction Forfaitaires'!$E356*(VLOOKUP('Instruction Forfaitaires'!$D356,Listes!$A$43:$E$49,5,FALSE))),('Instruction Forfaitaires'!$E356*(VLOOKUP('Instruction Forfaitaires'!$D356,Listes!$A$43:$E$49,3,FALSE))+(VLOOKUP('Instruction Forfaitaires'!$D356,Listes!$A$43:$E$49,4,FALSE)))))))</f>
        <v/>
      </c>
      <c r="K356" s="238" t="str">
        <f>IF($G356="","",IF($C356=Listes!$B$34,Listes!$I$31,IF($C356=Listes!$B$35,(VLOOKUP('Instruction Forfaitaires'!$F356,Listes!$E$31:$F$36,2,FALSE)),IF($C356=Listes!$B$33,IF('Instruction Forfaitaires'!$E356&lt;Listes!$A$64,'Instruction Forfaitaires'!$E356*Listes!$A$65,IF('Instruction Forfaitaires'!$E356&gt;Listes!$D$64,'Instruction Forfaitaires'!$E356*Listes!$D$65,(('Instruction Forfaitaires'!$E356*Listes!$B$65)+Listes!$C$65)))))))</f>
        <v/>
      </c>
      <c r="L356" s="268" t="str">
        <f>IF(Forfaitaires!I355="","",Forfaitaires!I355)</f>
        <v/>
      </c>
      <c r="M356" s="268" t="str">
        <f>IF(Forfaitaires!J355="","",Forfaitaires!J355)</f>
        <v/>
      </c>
      <c r="N356" s="177" t="str">
        <f>IF(Forfaitaires!N355="","",Forfaitaires!N355)</f>
        <v/>
      </c>
      <c r="O356" s="267" t="str">
        <f t="shared" si="25"/>
        <v/>
      </c>
      <c r="P356" s="259" t="str">
        <f t="shared" si="26"/>
        <v/>
      </c>
      <c r="Q356" s="280" t="str">
        <f t="shared" si="27"/>
        <v/>
      </c>
      <c r="R356" s="264" t="str">
        <f t="shared" si="28"/>
        <v/>
      </c>
      <c r="S356" s="262" t="str">
        <f t="shared" si="29"/>
        <v/>
      </c>
      <c r="T356" s="119"/>
    </row>
    <row r="357" spans="1:20" ht="20.100000000000001" customHeight="1" x14ac:dyDescent="0.25">
      <c r="A357" s="162">
        <v>351</v>
      </c>
      <c r="B357" s="158" t="str">
        <f>IF(Forfaitaires!B356="","",Forfaitaires!B356)</f>
        <v/>
      </c>
      <c r="C357" s="158" t="str">
        <f>IF(Forfaitaires!C356="","",Forfaitaires!C356)</f>
        <v/>
      </c>
      <c r="D357" s="158" t="str">
        <f>IF(Forfaitaires!D356="","",Forfaitaires!D356)</f>
        <v/>
      </c>
      <c r="E357" s="158" t="str">
        <f>IF(Forfaitaires!E356="","",Forfaitaires!E356)</f>
        <v/>
      </c>
      <c r="F357" s="158" t="str">
        <f>IF(Forfaitaires!F356="","",Forfaitaires!F356)</f>
        <v/>
      </c>
      <c r="G357" s="158" t="str">
        <f>IF(Forfaitaires!G356="","",Forfaitaires!G356)</f>
        <v/>
      </c>
      <c r="H357" s="158" t="str">
        <f>IF(Forfaitaires!H356="","",Forfaitaires!H356)</f>
        <v/>
      </c>
      <c r="I357" s="158" t="str">
        <f>IF($G357="","",IF($C357=Listes!$B$32,IF('Instruction Forfaitaires'!$E357&lt;Listes!$B$53,('Instruction Forfaitaires'!$E357*(VLOOKUP('Instruction Forfaitaires'!$D357,Listes!$A$54:$E$60,2,FALSE))),IF('Instruction Forfaitaires'!$E357&gt;Listes!$E$53,('Instruction Forfaitaires'!$E357*(VLOOKUP('Instruction Forfaitaires'!$D357,Listes!$A$54:$E$60,5,FALSE))),('Instruction Forfaitaires'!$E357*(VLOOKUP('Instruction Forfaitaires'!$D357,Listes!$A$54:$E$60,3,FALSE))+(VLOOKUP('Instruction Forfaitaires'!$D357,Listes!$A$54:$E$60,4,FALSE)))))))</f>
        <v/>
      </c>
      <c r="J357" s="158" t="str">
        <f>IF($G357="","",IF($C357=Listes!$B$31,IF('Instruction Forfaitaires'!$E357&lt;Listes!$B$42,('Instruction Forfaitaires'!$E357*(VLOOKUP('Instruction Forfaitaires'!$D357,Listes!$A$43:$E$49,2,FALSE))),IF('Instruction Forfaitaires'!$E357&gt;Listes!$D$42,('Instruction Forfaitaires'!$E357*(VLOOKUP('Instruction Forfaitaires'!$D357,Listes!$A$43:$E$49,5,FALSE))),('Instruction Forfaitaires'!$E357*(VLOOKUP('Instruction Forfaitaires'!$D357,Listes!$A$43:$E$49,3,FALSE))+(VLOOKUP('Instruction Forfaitaires'!$D357,Listes!$A$43:$E$49,4,FALSE)))))))</f>
        <v/>
      </c>
      <c r="K357" s="238" t="str">
        <f>IF($G357="","",IF($C357=Listes!$B$34,Listes!$I$31,IF($C357=Listes!$B$35,(VLOOKUP('Instruction Forfaitaires'!$F357,Listes!$E$31:$F$36,2,FALSE)),IF($C357=Listes!$B$33,IF('Instruction Forfaitaires'!$E357&lt;Listes!$A$64,'Instruction Forfaitaires'!$E357*Listes!$A$65,IF('Instruction Forfaitaires'!$E357&gt;Listes!$D$64,'Instruction Forfaitaires'!$E357*Listes!$D$65,(('Instruction Forfaitaires'!$E357*Listes!$B$65)+Listes!$C$65)))))))</f>
        <v/>
      </c>
      <c r="L357" s="268" t="str">
        <f>IF(Forfaitaires!I356="","",Forfaitaires!I356)</f>
        <v/>
      </c>
      <c r="M357" s="268" t="str">
        <f>IF(Forfaitaires!J356="","",Forfaitaires!J356)</f>
        <v/>
      </c>
      <c r="N357" s="177" t="str">
        <f>IF(Forfaitaires!N356="","",Forfaitaires!N356)</f>
        <v/>
      </c>
      <c r="O357" s="267" t="str">
        <f t="shared" si="25"/>
        <v/>
      </c>
      <c r="P357" s="259" t="str">
        <f t="shared" si="26"/>
        <v/>
      </c>
      <c r="Q357" s="280" t="str">
        <f t="shared" si="27"/>
        <v/>
      </c>
      <c r="R357" s="264" t="str">
        <f t="shared" si="28"/>
        <v/>
      </c>
      <c r="S357" s="262" t="str">
        <f t="shared" si="29"/>
        <v/>
      </c>
      <c r="T357" s="119"/>
    </row>
    <row r="358" spans="1:20" ht="20.100000000000001" customHeight="1" x14ac:dyDescent="0.25">
      <c r="A358" s="162">
        <v>352</v>
      </c>
      <c r="B358" s="158" t="str">
        <f>IF(Forfaitaires!B357="","",Forfaitaires!B357)</f>
        <v/>
      </c>
      <c r="C358" s="158" t="str">
        <f>IF(Forfaitaires!C357="","",Forfaitaires!C357)</f>
        <v/>
      </c>
      <c r="D358" s="158" t="str">
        <f>IF(Forfaitaires!D357="","",Forfaitaires!D357)</f>
        <v/>
      </c>
      <c r="E358" s="158" t="str">
        <f>IF(Forfaitaires!E357="","",Forfaitaires!E357)</f>
        <v/>
      </c>
      <c r="F358" s="158" t="str">
        <f>IF(Forfaitaires!F357="","",Forfaitaires!F357)</f>
        <v/>
      </c>
      <c r="G358" s="158" t="str">
        <f>IF(Forfaitaires!G357="","",Forfaitaires!G357)</f>
        <v/>
      </c>
      <c r="H358" s="158" t="str">
        <f>IF(Forfaitaires!H357="","",Forfaitaires!H357)</f>
        <v/>
      </c>
      <c r="I358" s="158" t="str">
        <f>IF($G358="","",IF($C358=Listes!$B$32,IF('Instruction Forfaitaires'!$E358&lt;Listes!$B$53,('Instruction Forfaitaires'!$E358*(VLOOKUP('Instruction Forfaitaires'!$D358,Listes!$A$54:$E$60,2,FALSE))),IF('Instruction Forfaitaires'!$E358&gt;Listes!$E$53,('Instruction Forfaitaires'!$E358*(VLOOKUP('Instruction Forfaitaires'!$D358,Listes!$A$54:$E$60,5,FALSE))),('Instruction Forfaitaires'!$E358*(VLOOKUP('Instruction Forfaitaires'!$D358,Listes!$A$54:$E$60,3,FALSE))+(VLOOKUP('Instruction Forfaitaires'!$D358,Listes!$A$54:$E$60,4,FALSE)))))))</f>
        <v/>
      </c>
      <c r="J358" s="158" t="str">
        <f>IF($G358="","",IF($C358=Listes!$B$31,IF('Instruction Forfaitaires'!$E358&lt;Listes!$B$42,('Instruction Forfaitaires'!$E358*(VLOOKUP('Instruction Forfaitaires'!$D358,Listes!$A$43:$E$49,2,FALSE))),IF('Instruction Forfaitaires'!$E358&gt;Listes!$D$42,('Instruction Forfaitaires'!$E358*(VLOOKUP('Instruction Forfaitaires'!$D358,Listes!$A$43:$E$49,5,FALSE))),('Instruction Forfaitaires'!$E358*(VLOOKUP('Instruction Forfaitaires'!$D358,Listes!$A$43:$E$49,3,FALSE))+(VLOOKUP('Instruction Forfaitaires'!$D358,Listes!$A$43:$E$49,4,FALSE)))))))</f>
        <v/>
      </c>
      <c r="K358" s="238" t="str">
        <f>IF($G358="","",IF($C358=Listes!$B$34,Listes!$I$31,IF($C358=Listes!$B$35,(VLOOKUP('Instruction Forfaitaires'!$F358,Listes!$E$31:$F$36,2,FALSE)),IF($C358=Listes!$B$33,IF('Instruction Forfaitaires'!$E358&lt;Listes!$A$64,'Instruction Forfaitaires'!$E358*Listes!$A$65,IF('Instruction Forfaitaires'!$E358&gt;Listes!$D$64,'Instruction Forfaitaires'!$E358*Listes!$D$65,(('Instruction Forfaitaires'!$E358*Listes!$B$65)+Listes!$C$65)))))))</f>
        <v/>
      </c>
      <c r="L358" s="268" t="str">
        <f>IF(Forfaitaires!I357="","",Forfaitaires!I357)</f>
        <v/>
      </c>
      <c r="M358" s="268" t="str">
        <f>IF(Forfaitaires!J357="","",Forfaitaires!J357)</f>
        <v/>
      </c>
      <c r="N358" s="177" t="str">
        <f>IF(Forfaitaires!N357="","",Forfaitaires!N357)</f>
        <v/>
      </c>
      <c r="O358" s="267" t="str">
        <f t="shared" si="25"/>
        <v/>
      </c>
      <c r="P358" s="259" t="str">
        <f t="shared" si="26"/>
        <v/>
      </c>
      <c r="Q358" s="280" t="str">
        <f t="shared" si="27"/>
        <v/>
      </c>
      <c r="R358" s="264" t="str">
        <f t="shared" si="28"/>
        <v/>
      </c>
      <c r="S358" s="262" t="str">
        <f t="shared" si="29"/>
        <v/>
      </c>
      <c r="T358" s="119"/>
    </row>
    <row r="359" spans="1:20" ht="20.100000000000001" customHeight="1" x14ac:dyDescent="0.25">
      <c r="A359" s="162">
        <v>353</v>
      </c>
      <c r="B359" s="158" t="str">
        <f>IF(Forfaitaires!B358="","",Forfaitaires!B358)</f>
        <v/>
      </c>
      <c r="C359" s="158" t="str">
        <f>IF(Forfaitaires!C358="","",Forfaitaires!C358)</f>
        <v/>
      </c>
      <c r="D359" s="158" t="str">
        <f>IF(Forfaitaires!D358="","",Forfaitaires!D358)</f>
        <v/>
      </c>
      <c r="E359" s="158" t="str">
        <f>IF(Forfaitaires!E358="","",Forfaitaires!E358)</f>
        <v/>
      </c>
      <c r="F359" s="158" t="str">
        <f>IF(Forfaitaires!F358="","",Forfaitaires!F358)</f>
        <v/>
      </c>
      <c r="G359" s="158" t="str">
        <f>IF(Forfaitaires!G358="","",Forfaitaires!G358)</f>
        <v/>
      </c>
      <c r="H359" s="158" t="str">
        <f>IF(Forfaitaires!H358="","",Forfaitaires!H358)</f>
        <v/>
      </c>
      <c r="I359" s="158" t="str">
        <f>IF($G359="","",IF($C359=Listes!$B$32,IF('Instruction Forfaitaires'!$E359&lt;Listes!$B$53,('Instruction Forfaitaires'!$E359*(VLOOKUP('Instruction Forfaitaires'!$D359,Listes!$A$54:$E$60,2,FALSE))),IF('Instruction Forfaitaires'!$E359&gt;Listes!$E$53,('Instruction Forfaitaires'!$E359*(VLOOKUP('Instruction Forfaitaires'!$D359,Listes!$A$54:$E$60,5,FALSE))),('Instruction Forfaitaires'!$E359*(VLOOKUP('Instruction Forfaitaires'!$D359,Listes!$A$54:$E$60,3,FALSE))+(VLOOKUP('Instruction Forfaitaires'!$D359,Listes!$A$54:$E$60,4,FALSE)))))))</f>
        <v/>
      </c>
      <c r="J359" s="158" t="str">
        <f>IF($G359="","",IF($C359=Listes!$B$31,IF('Instruction Forfaitaires'!$E359&lt;Listes!$B$42,('Instruction Forfaitaires'!$E359*(VLOOKUP('Instruction Forfaitaires'!$D359,Listes!$A$43:$E$49,2,FALSE))),IF('Instruction Forfaitaires'!$E359&gt;Listes!$D$42,('Instruction Forfaitaires'!$E359*(VLOOKUP('Instruction Forfaitaires'!$D359,Listes!$A$43:$E$49,5,FALSE))),('Instruction Forfaitaires'!$E359*(VLOOKUP('Instruction Forfaitaires'!$D359,Listes!$A$43:$E$49,3,FALSE))+(VLOOKUP('Instruction Forfaitaires'!$D359,Listes!$A$43:$E$49,4,FALSE)))))))</f>
        <v/>
      </c>
      <c r="K359" s="238" t="str">
        <f>IF($G359="","",IF($C359=Listes!$B$34,Listes!$I$31,IF($C359=Listes!$B$35,(VLOOKUP('Instruction Forfaitaires'!$F359,Listes!$E$31:$F$36,2,FALSE)),IF($C359=Listes!$B$33,IF('Instruction Forfaitaires'!$E359&lt;Listes!$A$64,'Instruction Forfaitaires'!$E359*Listes!$A$65,IF('Instruction Forfaitaires'!$E359&gt;Listes!$D$64,'Instruction Forfaitaires'!$E359*Listes!$D$65,(('Instruction Forfaitaires'!$E359*Listes!$B$65)+Listes!$C$65)))))))</f>
        <v/>
      </c>
      <c r="L359" s="268" t="str">
        <f>IF(Forfaitaires!I358="","",Forfaitaires!I358)</f>
        <v/>
      </c>
      <c r="M359" s="268" t="str">
        <f>IF(Forfaitaires!J358="","",Forfaitaires!J358)</f>
        <v/>
      </c>
      <c r="N359" s="177" t="str">
        <f>IF(Forfaitaires!N358="","",Forfaitaires!N358)</f>
        <v/>
      </c>
      <c r="O359" s="267" t="str">
        <f t="shared" si="25"/>
        <v/>
      </c>
      <c r="P359" s="259" t="str">
        <f t="shared" si="26"/>
        <v/>
      </c>
      <c r="Q359" s="280" t="str">
        <f t="shared" si="27"/>
        <v/>
      </c>
      <c r="R359" s="264" t="str">
        <f t="shared" si="28"/>
        <v/>
      </c>
      <c r="S359" s="262" t="str">
        <f t="shared" si="29"/>
        <v/>
      </c>
      <c r="T359" s="119"/>
    </row>
    <row r="360" spans="1:20" ht="20.100000000000001" customHeight="1" x14ac:dyDescent="0.25">
      <c r="A360" s="162">
        <v>354</v>
      </c>
      <c r="B360" s="158" t="str">
        <f>IF(Forfaitaires!B359="","",Forfaitaires!B359)</f>
        <v/>
      </c>
      <c r="C360" s="158" t="str">
        <f>IF(Forfaitaires!C359="","",Forfaitaires!C359)</f>
        <v/>
      </c>
      <c r="D360" s="158" t="str">
        <f>IF(Forfaitaires!D359="","",Forfaitaires!D359)</f>
        <v/>
      </c>
      <c r="E360" s="158" t="str">
        <f>IF(Forfaitaires!E359="","",Forfaitaires!E359)</f>
        <v/>
      </c>
      <c r="F360" s="158" t="str">
        <f>IF(Forfaitaires!F359="","",Forfaitaires!F359)</f>
        <v/>
      </c>
      <c r="G360" s="158" t="str">
        <f>IF(Forfaitaires!G359="","",Forfaitaires!G359)</f>
        <v/>
      </c>
      <c r="H360" s="158" t="str">
        <f>IF(Forfaitaires!H359="","",Forfaitaires!H359)</f>
        <v/>
      </c>
      <c r="I360" s="158" t="str">
        <f>IF($G360="","",IF($C360=Listes!$B$32,IF('Instruction Forfaitaires'!$E360&lt;Listes!$B$53,('Instruction Forfaitaires'!$E360*(VLOOKUP('Instruction Forfaitaires'!$D360,Listes!$A$54:$E$60,2,FALSE))),IF('Instruction Forfaitaires'!$E360&gt;Listes!$E$53,('Instruction Forfaitaires'!$E360*(VLOOKUP('Instruction Forfaitaires'!$D360,Listes!$A$54:$E$60,5,FALSE))),('Instruction Forfaitaires'!$E360*(VLOOKUP('Instruction Forfaitaires'!$D360,Listes!$A$54:$E$60,3,FALSE))+(VLOOKUP('Instruction Forfaitaires'!$D360,Listes!$A$54:$E$60,4,FALSE)))))))</f>
        <v/>
      </c>
      <c r="J360" s="158" t="str">
        <f>IF($G360="","",IF($C360=Listes!$B$31,IF('Instruction Forfaitaires'!$E360&lt;Listes!$B$42,('Instruction Forfaitaires'!$E360*(VLOOKUP('Instruction Forfaitaires'!$D360,Listes!$A$43:$E$49,2,FALSE))),IF('Instruction Forfaitaires'!$E360&gt;Listes!$D$42,('Instruction Forfaitaires'!$E360*(VLOOKUP('Instruction Forfaitaires'!$D360,Listes!$A$43:$E$49,5,FALSE))),('Instruction Forfaitaires'!$E360*(VLOOKUP('Instruction Forfaitaires'!$D360,Listes!$A$43:$E$49,3,FALSE))+(VLOOKUP('Instruction Forfaitaires'!$D360,Listes!$A$43:$E$49,4,FALSE)))))))</f>
        <v/>
      </c>
      <c r="K360" s="238" t="str">
        <f>IF($G360="","",IF($C360=Listes!$B$34,Listes!$I$31,IF($C360=Listes!$B$35,(VLOOKUP('Instruction Forfaitaires'!$F360,Listes!$E$31:$F$36,2,FALSE)),IF($C360=Listes!$B$33,IF('Instruction Forfaitaires'!$E360&lt;Listes!$A$64,'Instruction Forfaitaires'!$E360*Listes!$A$65,IF('Instruction Forfaitaires'!$E360&gt;Listes!$D$64,'Instruction Forfaitaires'!$E360*Listes!$D$65,(('Instruction Forfaitaires'!$E360*Listes!$B$65)+Listes!$C$65)))))))</f>
        <v/>
      </c>
      <c r="L360" s="268" t="str">
        <f>IF(Forfaitaires!I359="","",Forfaitaires!I359)</f>
        <v/>
      </c>
      <c r="M360" s="268" t="str">
        <f>IF(Forfaitaires!J359="","",Forfaitaires!J359)</f>
        <v/>
      </c>
      <c r="N360" s="177" t="str">
        <f>IF(Forfaitaires!N359="","",Forfaitaires!N359)</f>
        <v/>
      </c>
      <c r="O360" s="267" t="str">
        <f t="shared" si="25"/>
        <v/>
      </c>
      <c r="P360" s="259" t="str">
        <f t="shared" si="26"/>
        <v/>
      </c>
      <c r="Q360" s="280" t="str">
        <f t="shared" si="27"/>
        <v/>
      </c>
      <c r="R360" s="264" t="str">
        <f t="shared" si="28"/>
        <v/>
      </c>
      <c r="S360" s="262" t="str">
        <f t="shared" si="29"/>
        <v/>
      </c>
      <c r="T360" s="119"/>
    </row>
    <row r="361" spans="1:20" ht="20.100000000000001" customHeight="1" x14ac:dyDescent="0.25">
      <c r="A361" s="162">
        <v>355</v>
      </c>
      <c r="B361" s="158" t="str">
        <f>IF(Forfaitaires!B360="","",Forfaitaires!B360)</f>
        <v/>
      </c>
      <c r="C361" s="158" t="str">
        <f>IF(Forfaitaires!C360="","",Forfaitaires!C360)</f>
        <v/>
      </c>
      <c r="D361" s="158" t="str">
        <f>IF(Forfaitaires!D360="","",Forfaitaires!D360)</f>
        <v/>
      </c>
      <c r="E361" s="158" t="str">
        <f>IF(Forfaitaires!E360="","",Forfaitaires!E360)</f>
        <v/>
      </c>
      <c r="F361" s="158" t="str">
        <f>IF(Forfaitaires!F360="","",Forfaitaires!F360)</f>
        <v/>
      </c>
      <c r="G361" s="158" t="str">
        <f>IF(Forfaitaires!G360="","",Forfaitaires!G360)</f>
        <v/>
      </c>
      <c r="H361" s="158" t="str">
        <f>IF(Forfaitaires!H360="","",Forfaitaires!H360)</f>
        <v/>
      </c>
      <c r="I361" s="158" t="str">
        <f>IF($G361="","",IF($C361=Listes!$B$32,IF('Instruction Forfaitaires'!$E361&lt;Listes!$B$53,('Instruction Forfaitaires'!$E361*(VLOOKUP('Instruction Forfaitaires'!$D361,Listes!$A$54:$E$60,2,FALSE))),IF('Instruction Forfaitaires'!$E361&gt;Listes!$E$53,('Instruction Forfaitaires'!$E361*(VLOOKUP('Instruction Forfaitaires'!$D361,Listes!$A$54:$E$60,5,FALSE))),('Instruction Forfaitaires'!$E361*(VLOOKUP('Instruction Forfaitaires'!$D361,Listes!$A$54:$E$60,3,FALSE))+(VLOOKUP('Instruction Forfaitaires'!$D361,Listes!$A$54:$E$60,4,FALSE)))))))</f>
        <v/>
      </c>
      <c r="J361" s="158" t="str">
        <f>IF($G361="","",IF($C361=Listes!$B$31,IF('Instruction Forfaitaires'!$E361&lt;Listes!$B$42,('Instruction Forfaitaires'!$E361*(VLOOKUP('Instruction Forfaitaires'!$D361,Listes!$A$43:$E$49,2,FALSE))),IF('Instruction Forfaitaires'!$E361&gt;Listes!$D$42,('Instruction Forfaitaires'!$E361*(VLOOKUP('Instruction Forfaitaires'!$D361,Listes!$A$43:$E$49,5,FALSE))),('Instruction Forfaitaires'!$E361*(VLOOKUP('Instruction Forfaitaires'!$D361,Listes!$A$43:$E$49,3,FALSE))+(VLOOKUP('Instruction Forfaitaires'!$D361,Listes!$A$43:$E$49,4,FALSE)))))))</f>
        <v/>
      </c>
      <c r="K361" s="238" t="str">
        <f>IF($G361="","",IF($C361=Listes!$B$34,Listes!$I$31,IF($C361=Listes!$B$35,(VLOOKUP('Instruction Forfaitaires'!$F361,Listes!$E$31:$F$36,2,FALSE)),IF($C361=Listes!$B$33,IF('Instruction Forfaitaires'!$E361&lt;Listes!$A$64,'Instruction Forfaitaires'!$E361*Listes!$A$65,IF('Instruction Forfaitaires'!$E361&gt;Listes!$D$64,'Instruction Forfaitaires'!$E361*Listes!$D$65,(('Instruction Forfaitaires'!$E361*Listes!$B$65)+Listes!$C$65)))))))</f>
        <v/>
      </c>
      <c r="L361" s="268" t="str">
        <f>IF(Forfaitaires!I360="","",Forfaitaires!I360)</f>
        <v/>
      </c>
      <c r="M361" s="268" t="str">
        <f>IF(Forfaitaires!J360="","",Forfaitaires!J360)</f>
        <v/>
      </c>
      <c r="N361" s="177" t="str">
        <f>IF(Forfaitaires!N360="","",Forfaitaires!N360)</f>
        <v/>
      </c>
      <c r="O361" s="267" t="str">
        <f t="shared" si="25"/>
        <v/>
      </c>
      <c r="P361" s="259" t="str">
        <f t="shared" si="26"/>
        <v/>
      </c>
      <c r="Q361" s="280" t="str">
        <f t="shared" si="27"/>
        <v/>
      </c>
      <c r="R361" s="264" t="str">
        <f t="shared" si="28"/>
        <v/>
      </c>
      <c r="S361" s="262" t="str">
        <f t="shared" si="29"/>
        <v/>
      </c>
      <c r="T361" s="119"/>
    </row>
    <row r="362" spans="1:20" ht="20.100000000000001" customHeight="1" x14ac:dyDescent="0.25">
      <c r="A362" s="162">
        <v>356</v>
      </c>
      <c r="B362" s="158" t="str">
        <f>IF(Forfaitaires!B361="","",Forfaitaires!B361)</f>
        <v/>
      </c>
      <c r="C362" s="158" t="str">
        <f>IF(Forfaitaires!C361="","",Forfaitaires!C361)</f>
        <v/>
      </c>
      <c r="D362" s="158" t="str">
        <f>IF(Forfaitaires!D361="","",Forfaitaires!D361)</f>
        <v/>
      </c>
      <c r="E362" s="158" t="str">
        <f>IF(Forfaitaires!E361="","",Forfaitaires!E361)</f>
        <v/>
      </c>
      <c r="F362" s="158" t="str">
        <f>IF(Forfaitaires!F361="","",Forfaitaires!F361)</f>
        <v/>
      </c>
      <c r="G362" s="158" t="str">
        <f>IF(Forfaitaires!G361="","",Forfaitaires!G361)</f>
        <v/>
      </c>
      <c r="H362" s="158" t="str">
        <f>IF(Forfaitaires!H361="","",Forfaitaires!H361)</f>
        <v/>
      </c>
      <c r="I362" s="158" t="str">
        <f>IF($G362="","",IF($C362=Listes!$B$32,IF('Instruction Forfaitaires'!$E362&lt;Listes!$B$53,('Instruction Forfaitaires'!$E362*(VLOOKUP('Instruction Forfaitaires'!$D362,Listes!$A$54:$E$60,2,FALSE))),IF('Instruction Forfaitaires'!$E362&gt;Listes!$E$53,('Instruction Forfaitaires'!$E362*(VLOOKUP('Instruction Forfaitaires'!$D362,Listes!$A$54:$E$60,5,FALSE))),('Instruction Forfaitaires'!$E362*(VLOOKUP('Instruction Forfaitaires'!$D362,Listes!$A$54:$E$60,3,FALSE))+(VLOOKUP('Instruction Forfaitaires'!$D362,Listes!$A$54:$E$60,4,FALSE)))))))</f>
        <v/>
      </c>
      <c r="J362" s="158" t="str">
        <f>IF($G362="","",IF($C362=Listes!$B$31,IF('Instruction Forfaitaires'!$E362&lt;Listes!$B$42,('Instruction Forfaitaires'!$E362*(VLOOKUP('Instruction Forfaitaires'!$D362,Listes!$A$43:$E$49,2,FALSE))),IF('Instruction Forfaitaires'!$E362&gt;Listes!$D$42,('Instruction Forfaitaires'!$E362*(VLOOKUP('Instruction Forfaitaires'!$D362,Listes!$A$43:$E$49,5,FALSE))),('Instruction Forfaitaires'!$E362*(VLOOKUP('Instruction Forfaitaires'!$D362,Listes!$A$43:$E$49,3,FALSE))+(VLOOKUP('Instruction Forfaitaires'!$D362,Listes!$A$43:$E$49,4,FALSE)))))))</f>
        <v/>
      </c>
      <c r="K362" s="238" t="str">
        <f>IF($G362="","",IF($C362=Listes!$B$34,Listes!$I$31,IF($C362=Listes!$B$35,(VLOOKUP('Instruction Forfaitaires'!$F362,Listes!$E$31:$F$36,2,FALSE)),IF($C362=Listes!$B$33,IF('Instruction Forfaitaires'!$E362&lt;Listes!$A$64,'Instruction Forfaitaires'!$E362*Listes!$A$65,IF('Instruction Forfaitaires'!$E362&gt;Listes!$D$64,'Instruction Forfaitaires'!$E362*Listes!$D$65,(('Instruction Forfaitaires'!$E362*Listes!$B$65)+Listes!$C$65)))))))</f>
        <v/>
      </c>
      <c r="L362" s="268" t="str">
        <f>IF(Forfaitaires!I361="","",Forfaitaires!I361)</f>
        <v/>
      </c>
      <c r="M362" s="268" t="str">
        <f>IF(Forfaitaires!J361="","",Forfaitaires!J361)</f>
        <v/>
      </c>
      <c r="N362" s="177" t="str">
        <f>IF(Forfaitaires!N361="","",Forfaitaires!N361)</f>
        <v/>
      </c>
      <c r="O362" s="267" t="str">
        <f t="shared" si="25"/>
        <v/>
      </c>
      <c r="P362" s="259" t="str">
        <f t="shared" si="26"/>
        <v/>
      </c>
      <c r="Q362" s="280" t="str">
        <f t="shared" si="27"/>
        <v/>
      </c>
      <c r="R362" s="264" t="str">
        <f t="shared" si="28"/>
        <v/>
      </c>
      <c r="S362" s="262" t="str">
        <f t="shared" si="29"/>
        <v/>
      </c>
      <c r="T362" s="119"/>
    </row>
    <row r="363" spans="1:20" ht="20.100000000000001" customHeight="1" x14ac:dyDescent="0.25">
      <c r="A363" s="162">
        <v>357</v>
      </c>
      <c r="B363" s="158" t="str">
        <f>IF(Forfaitaires!B362="","",Forfaitaires!B362)</f>
        <v/>
      </c>
      <c r="C363" s="158" t="str">
        <f>IF(Forfaitaires!C362="","",Forfaitaires!C362)</f>
        <v/>
      </c>
      <c r="D363" s="158" t="str">
        <f>IF(Forfaitaires!D362="","",Forfaitaires!D362)</f>
        <v/>
      </c>
      <c r="E363" s="158" t="str">
        <f>IF(Forfaitaires!E362="","",Forfaitaires!E362)</f>
        <v/>
      </c>
      <c r="F363" s="158" t="str">
        <f>IF(Forfaitaires!F362="","",Forfaitaires!F362)</f>
        <v/>
      </c>
      <c r="G363" s="158" t="str">
        <f>IF(Forfaitaires!G362="","",Forfaitaires!G362)</f>
        <v/>
      </c>
      <c r="H363" s="158" t="str">
        <f>IF(Forfaitaires!H362="","",Forfaitaires!H362)</f>
        <v/>
      </c>
      <c r="I363" s="158" t="str">
        <f>IF($G363="","",IF($C363=Listes!$B$32,IF('Instruction Forfaitaires'!$E363&lt;Listes!$B$53,('Instruction Forfaitaires'!$E363*(VLOOKUP('Instruction Forfaitaires'!$D363,Listes!$A$54:$E$60,2,FALSE))),IF('Instruction Forfaitaires'!$E363&gt;Listes!$E$53,('Instruction Forfaitaires'!$E363*(VLOOKUP('Instruction Forfaitaires'!$D363,Listes!$A$54:$E$60,5,FALSE))),('Instruction Forfaitaires'!$E363*(VLOOKUP('Instruction Forfaitaires'!$D363,Listes!$A$54:$E$60,3,FALSE))+(VLOOKUP('Instruction Forfaitaires'!$D363,Listes!$A$54:$E$60,4,FALSE)))))))</f>
        <v/>
      </c>
      <c r="J363" s="158" t="str">
        <f>IF($G363="","",IF($C363=Listes!$B$31,IF('Instruction Forfaitaires'!$E363&lt;Listes!$B$42,('Instruction Forfaitaires'!$E363*(VLOOKUP('Instruction Forfaitaires'!$D363,Listes!$A$43:$E$49,2,FALSE))),IF('Instruction Forfaitaires'!$E363&gt;Listes!$D$42,('Instruction Forfaitaires'!$E363*(VLOOKUP('Instruction Forfaitaires'!$D363,Listes!$A$43:$E$49,5,FALSE))),('Instruction Forfaitaires'!$E363*(VLOOKUP('Instruction Forfaitaires'!$D363,Listes!$A$43:$E$49,3,FALSE))+(VLOOKUP('Instruction Forfaitaires'!$D363,Listes!$A$43:$E$49,4,FALSE)))))))</f>
        <v/>
      </c>
      <c r="K363" s="238" t="str">
        <f>IF($G363="","",IF($C363=Listes!$B$34,Listes!$I$31,IF($C363=Listes!$B$35,(VLOOKUP('Instruction Forfaitaires'!$F363,Listes!$E$31:$F$36,2,FALSE)),IF($C363=Listes!$B$33,IF('Instruction Forfaitaires'!$E363&lt;Listes!$A$64,'Instruction Forfaitaires'!$E363*Listes!$A$65,IF('Instruction Forfaitaires'!$E363&gt;Listes!$D$64,'Instruction Forfaitaires'!$E363*Listes!$D$65,(('Instruction Forfaitaires'!$E363*Listes!$B$65)+Listes!$C$65)))))))</f>
        <v/>
      </c>
      <c r="L363" s="268" t="str">
        <f>IF(Forfaitaires!I362="","",Forfaitaires!I362)</f>
        <v/>
      </c>
      <c r="M363" s="268" t="str">
        <f>IF(Forfaitaires!J362="","",Forfaitaires!J362)</f>
        <v/>
      </c>
      <c r="N363" s="177" t="str">
        <f>IF(Forfaitaires!N362="","",Forfaitaires!N362)</f>
        <v/>
      </c>
      <c r="O363" s="267" t="str">
        <f t="shared" si="25"/>
        <v/>
      </c>
      <c r="P363" s="259" t="str">
        <f t="shared" si="26"/>
        <v/>
      </c>
      <c r="Q363" s="280" t="str">
        <f t="shared" si="27"/>
        <v/>
      </c>
      <c r="R363" s="264" t="str">
        <f t="shared" si="28"/>
        <v/>
      </c>
      <c r="S363" s="262" t="str">
        <f t="shared" si="29"/>
        <v/>
      </c>
      <c r="T363" s="119"/>
    </row>
    <row r="364" spans="1:20" ht="20.100000000000001" customHeight="1" x14ac:dyDescent="0.25">
      <c r="A364" s="162">
        <v>358</v>
      </c>
      <c r="B364" s="158" t="str">
        <f>IF(Forfaitaires!B363="","",Forfaitaires!B363)</f>
        <v/>
      </c>
      <c r="C364" s="158" t="str">
        <f>IF(Forfaitaires!C363="","",Forfaitaires!C363)</f>
        <v/>
      </c>
      <c r="D364" s="158" t="str">
        <f>IF(Forfaitaires!D363="","",Forfaitaires!D363)</f>
        <v/>
      </c>
      <c r="E364" s="158" t="str">
        <f>IF(Forfaitaires!E363="","",Forfaitaires!E363)</f>
        <v/>
      </c>
      <c r="F364" s="158" t="str">
        <f>IF(Forfaitaires!F363="","",Forfaitaires!F363)</f>
        <v/>
      </c>
      <c r="G364" s="158" t="str">
        <f>IF(Forfaitaires!G363="","",Forfaitaires!G363)</f>
        <v/>
      </c>
      <c r="H364" s="158" t="str">
        <f>IF(Forfaitaires!H363="","",Forfaitaires!H363)</f>
        <v/>
      </c>
      <c r="I364" s="158" t="str">
        <f>IF($G364="","",IF($C364=Listes!$B$32,IF('Instruction Forfaitaires'!$E364&lt;Listes!$B$53,('Instruction Forfaitaires'!$E364*(VLOOKUP('Instruction Forfaitaires'!$D364,Listes!$A$54:$E$60,2,FALSE))),IF('Instruction Forfaitaires'!$E364&gt;Listes!$E$53,('Instruction Forfaitaires'!$E364*(VLOOKUP('Instruction Forfaitaires'!$D364,Listes!$A$54:$E$60,5,FALSE))),('Instruction Forfaitaires'!$E364*(VLOOKUP('Instruction Forfaitaires'!$D364,Listes!$A$54:$E$60,3,FALSE))+(VLOOKUP('Instruction Forfaitaires'!$D364,Listes!$A$54:$E$60,4,FALSE)))))))</f>
        <v/>
      </c>
      <c r="J364" s="158" t="str">
        <f>IF($G364="","",IF($C364=Listes!$B$31,IF('Instruction Forfaitaires'!$E364&lt;Listes!$B$42,('Instruction Forfaitaires'!$E364*(VLOOKUP('Instruction Forfaitaires'!$D364,Listes!$A$43:$E$49,2,FALSE))),IF('Instruction Forfaitaires'!$E364&gt;Listes!$D$42,('Instruction Forfaitaires'!$E364*(VLOOKUP('Instruction Forfaitaires'!$D364,Listes!$A$43:$E$49,5,FALSE))),('Instruction Forfaitaires'!$E364*(VLOOKUP('Instruction Forfaitaires'!$D364,Listes!$A$43:$E$49,3,FALSE))+(VLOOKUP('Instruction Forfaitaires'!$D364,Listes!$A$43:$E$49,4,FALSE)))))))</f>
        <v/>
      </c>
      <c r="K364" s="238" t="str">
        <f>IF($G364="","",IF($C364=Listes!$B$34,Listes!$I$31,IF($C364=Listes!$B$35,(VLOOKUP('Instruction Forfaitaires'!$F364,Listes!$E$31:$F$36,2,FALSE)),IF($C364=Listes!$B$33,IF('Instruction Forfaitaires'!$E364&lt;Listes!$A$64,'Instruction Forfaitaires'!$E364*Listes!$A$65,IF('Instruction Forfaitaires'!$E364&gt;Listes!$D$64,'Instruction Forfaitaires'!$E364*Listes!$D$65,(('Instruction Forfaitaires'!$E364*Listes!$B$65)+Listes!$C$65)))))))</f>
        <v/>
      </c>
      <c r="L364" s="268" t="str">
        <f>IF(Forfaitaires!I363="","",Forfaitaires!I363)</f>
        <v/>
      </c>
      <c r="M364" s="268" t="str">
        <f>IF(Forfaitaires!J363="","",Forfaitaires!J363)</f>
        <v/>
      </c>
      <c r="N364" s="177" t="str">
        <f>IF(Forfaitaires!N363="","",Forfaitaires!N363)</f>
        <v/>
      </c>
      <c r="O364" s="267" t="str">
        <f t="shared" si="25"/>
        <v/>
      </c>
      <c r="P364" s="259" t="str">
        <f t="shared" si="26"/>
        <v/>
      </c>
      <c r="Q364" s="280" t="str">
        <f t="shared" si="27"/>
        <v/>
      </c>
      <c r="R364" s="264" t="str">
        <f t="shared" si="28"/>
        <v/>
      </c>
      <c r="S364" s="262" t="str">
        <f t="shared" si="29"/>
        <v/>
      </c>
      <c r="T364" s="119"/>
    </row>
    <row r="365" spans="1:20" ht="20.100000000000001" customHeight="1" x14ac:dyDescent="0.25">
      <c r="A365" s="162">
        <v>359</v>
      </c>
      <c r="B365" s="158" t="str">
        <f>IF(Forfaitaires!B364="","",Forfaitaires!B364)</f>
        <v/>
      </c>
      <c r="C365" s="158" t="str">
        <f>IF(Forfaitaires!C364="","",Forfaitaires!C364)</f>
        <v/>
      </c>
      <c r="D365" s="158" t="str">
        <f>IF(Forfaitaires!D364="","",Forfaitaires!D364)</f>
        <v/>
      </c>
      <c r="E365" s="158" t="str">
        <f>IF(Forfaitaires!E364="","",Forfaitaires!E364)</f>
        <v/>
      </c>
      <c r="F365" s="158" t="str">
        <f>IF(Forfaitaires!F364="","",Forfaitaires!F364)</f>
        <v/>
      </c>
      <c r="G365" s="158" t="str">
        <f>IF(Forfaitaires!G364="","",Forfaitaires!G364)</f>
        <v/>
      </c>
      <c r="H365" s="158" t="str">
        <f>IF(Forfaitaires!H364="","",Forfaitaires!H364)</f>
        <v/>
      </c>
      <c r="I365" s="158" t="str">
        <f>IF($G365="","",IF($C365=Listes!$B$32,IF('Instruction Forfaitaires'!$E365&lt;Listes!$B$53,('Instruction Forfaitaires'!$E365*(VLOOKUP('Instruction Forfaitaires'!$D365,Listes!$A$54:$E$60,2,FALSE))),IF('Instruction Forfaitaires'!$E365&gt;Listes!$E$53,('Instruction Forfaitaires'!$E365*(VLOOKUP('Instruction Forfaitaires'!$D365,Listes!$A$54:$E$60,5,FALSE))),('Instruction Forfaitaires'!$E365*(VLOOKUP('Instruction Forfaitaires'!$D365,Listes!$A$54:$E$60,3,FALSE))+(VLOOKUP('Instruction Forfaitaires'!$D365,Listes!$A$54:$E$60,4,FALSE)))))))</f>
        <v/>
      </c>
      <c r="J365" s="158" t="str">
        <f>IF($G365="","",IF($C365=Listes!$B$31,IF('Instruction Forfaitaires'!$E365&lt;Listes!$B$42,('Instruction Forfaitaires'!$E365*(VLOOKUP('Instruction Forfaitaires'!$D365,Listes!$A$43:$E$49,2,FALSE))),IF('Instruction Forfaitaires'!$E365&gt;Listes!$D$42,('Instruction Forfaitaires'!$E365*(VLOOKUP('Instruction Forfaitaires'!$D365,Listes!$A$43:$E$49,5,FALSE))),('Instruction Forfaitaires'!$E365*(VLOOKUP('Instruction Forfaitaires'!$D365,Listes!$A$43:$E$49,3,FALSE))+(VLOOKUP('Instruction Forfaitaires'!$D365,Listes!$A$43:$E$49,4,FALSE)))))))</f>
        <v/>
      </c>
      <c r="K365" s="238" t="str">
        <f>IF($G365="","",IF($C365=Listes!$B$34,Listes!$I$31,IF($C365=Listes!$B$35,(VLOOKUP('Instruction Forfaitaires'!$F365,Listes!$E$31:$F$36,2,FALSE)),IF($C365=Listes!$B$33,IF('Instruction Forfaitaires'!$E365&lt;Listes!$A$64,'Instruction Forfaitaires'!$E365*Listes!$A$65,IF('Instruction Forfaitaires'!$E365&gt;Listes!$D$64,'Instruction Forfaitaires'!$E365*Listes!$D$65,(('Instruction Forfaitaires'!$E365*Listes!$B$65)+Listes!$C$65)))))))</f>
        <v/>
      </c>
      <c r="L365" s="268" t="str">
        <f>IF(Forfaitaires!I364="","",Forfaitaires!I364)</f>
        <v/>
      </c>
      <c r="M365" s="268" t="str">
        <f>IF(Forfaitaires!J364="","",Forfaitaires!J364)</f>
        <v/>
      </c>
      <c r="N365" s="177" t="str">
        <f>IF(Forfaitaires!N364="","",Forfaitaires!N364)</f>
        <v/>
      </c>
      <c r="O365" s="267" t="str">
        <f t="shared" si="25"/>
        <v/>
      </c>
      <c r="P365" s="259" t="str">
        <f t="shared" si="26"/>
        <v/>
      </c>
      <c r="Q365" s="280" t="str">
        <f t="shared" si="27"/>
        <v/>
      </c>
      <c r="R365" s="264" t="str">
        <f t="shared" si="28"/>
        <v/>
      </c>
      <c r="S365" s="262" t="str">
        <f t="shared" si="29"/>
        <v/>
      </c>
      <c r="T365" s="119"/>
    </row>
    <row r="366" spans="1:20" ht="20.100000000000001" customHeight="1" x14ac:dyDescent="0.25">
      <c r="A366" s="162">
        <v>360</v>
      </c>
      <c r="B366" s="158" t="str">
        <f>IF(Forfaitaires!B365="","",Forfaitaires!B365)</f>
        <v/>
      </c>
      <c r="C366" s="158" t="str">
        <f>IF(Forfaitaires!C365="","",Forfaitaires!C365)</f>
        <v/>
      </c>
      <c r="D366" s="158" t="str">
        <f>IF(Forfaitaires!D365="","",Forfaitaires!D365)</f>
        <v/>
      </c>
      <c r="E366" s="158" t="str">
        <f>IF(Forfaitaires!E365="","",Forfaitaires!E365)</f>
        <v/>
      </c>
      <c r="F366" s="158" t="str">
        <f>IF(Forfaitaires!F365="","",Forfaitaires!F365)</f>
        <v/>
      </c>
      <c r="G366" s="158" t="str">
        <f>IF(Forfaitaires!G365="","",Forfaitaires!G365)</f>
        <v/>
      </c>
      <c r="H366" s="158" t="str">
        <f>IF(Forfaitaires!H365="","",Forfaitaires!H365)</f>
        <v/>
      </c>
      <c r="I366" s="158" t="str">
        <f>IF($G366="","",IF($C366=Listes!$B$32,IF('Instruction Forfaitaires'!$E366&lt;Listes!$B$53,('Instruction Forfaitaires'!$E366*(VLOOKUP('Instruction Forfaitaires'!$D366,Listes!$A$54:$E$60,2,FALSE))),IF('Instruction Forfaitaires'!$E366&gt;Listes!$E$53,('Instruction Forfaitaires'!$E366*(VLOOKUP('Instruction Forfaitaires'!$D366,Listes!$A$54:$E$60,5,FALSE))),('Instruction Forfaitaires'!$E366*(VLOOKUP('Instruction Forfaitaires'!$D366,Listes!$A$54:$E$60,3,FALSE))+(VLOOKUP('Instruction Forfaitaires'!$D366,Listes!$A$54:$E$60,4,FALSE)))))))</f>
        <v/>
      </c>
      <c r="J366" s="158" t="str">
        <f>IF($G366="","",IF($C366=Listes!$B$31,IF('Instruction Forfaitaires'!$E366&lt;Listes!$B$42,('Instruction Forfaitaires'!$E366*(VLOOKUP('Instruction Forfaitaires'!$D366,Listes!$A$43:$E$49,2,FALSE))),IF('Instruction Forfaitaires'!$E366&gt;Listes!$D$42,('Instruction Forfaitaires'!$E366*(VLOOKUP('Instruction Forfaitaires'!$D366,Listes!$A$43:$E$49,5,FALSE))),('Instruction Forfaitaires'!$E366*(VLOOKUP('Instruction Forfaitaires'!$D366,Listes!$A$43:$E$49,3,FALSE))+(VLOOKUP('Instruction Forfaitaires'!$D366,Listes!$A$43:$E$49,4,FALSE)))))))</f>
        <v/>
      </c>
      <c r="K366" s="238" t="str">
        <f>IF($G366="","",IF($C366=Listes!$B$34,Listes!$I$31,IF($C366=Listes!$B$35,(VLOOKUP('Instruction Forfaitaires'!$F366,Listes!$E$31:$F$36,2,FALSE)),IF($C366=Listes!$B$33,IF('Instruction Forfaitaires'!$E366&lt;Listes!$A$64,'Instruction Forfaitaires'!$E366*Listes!$A$65,IF('Instruction Forfaitaires'!$E366&gt;Listes!$D$64,'Instruction Forfaitaires'!$E366*Listes!$D$65,(('Instruction Forfaitaires'!$E366*Listes!$B$65)+Listes!$C$65)))))))</f>
        <v/>
      </c>
      <c r="L366" s="268" t="str">
        <f>IF(Forfaitaires!I365="","",Forfaitaires!I365)</f>
        <v/>
      </c>
      <c r="M366" s="268" t="str">
        <f>IF(Forfaitaires!J365="","",Forfaitaires!J365)</f>
        <v/>
      </c>
      <c r="N366" s="177" t="str">
        <f>IF(Forfaitaires!N365="","",Forfaitaires!N365)</f>
        <v/>
      </c>
      <c r="O366" s="267" t="str">
        <f t="shared" si="25"/>
        <v/>
      </c>
      <c r="P366" s="259" t="str">
        <f t="shared" si="26"/>
        <v/>
      </c>
      <c r="Q366" s="280" t="str">
        <f t="shared" si="27"/>
        <v/>
      </c>
      <c r="R366" s="264" t="str">
        <f t="shared" si="28"/>
        <v/>
      </c>
      <c r="S366" s="262" t="str">
        <f t="shared" si="29"/>
        <v/>
      </c>
      <c r="T366" s="119"/>
    </row>
    <row r="367" spans="1:20" ht="20.100000000000001" customHeight="1" x14ac:dyDescent="0.25">
      <c r="A367" s="162">
        <v>361</v>
      </c>
      <c r="B367" s="158" t="str">
        <f>IF(Forfaitaires!B366="","",Forfaitaires!B366)</f>
        <v/>
      </c>
      <c r="C367" s="158" t="str">
        <f>IF(Forfaitaires!C366="","",Forfaitaires!C366)</f>
        <v/>
      </c>
      <c r="D367" s="158" t="str">
        <f>IF(Forfaitaires!D366="","",Forfaitaires!D366)</f>
        <v/>
      </c>
      <c r="E367" s="158" t="str">
        <f>IF(Forfaitaires!E366="","",Forfaitaires!E366)</f>
        <v/>
      </c>
      <c r="F367" s="158" t="str">
        <f>IF(Forfaitaires!F366="","",Forfaitaires!F366)</f>
        <v/>
      </c>
      <c r="G367" s="158" t="str">
        <f>IF(Forfaitaires!G366="","",Forfaitaires!G366)</f>
        <v/>
      </c>
      <c r="H367" s="158" t="str">
        <f>IF(Forfaitaires!H366="","",Forfaitaires!H366)</f>
        <v/>
      </c>
      <c r="I367" s="158" t="str">
        <f>IF($G367="","",IF($C367=Listes!$B$32,IF('Instruction Forfaitaires'!$E367&lt;Listes!$B$53,('Instruction Forfaitaires'!$E367*(VLOOKUP('Instruction Forfaitaires'!$D367,Listes!$A$54:$E$60,2,FALSE))),IF('Instruction Forfaitaires'!$E367&gt;Listes!$E$53,('Instruction Forfaitaires'!$E367*(VLOOKUP('Instruction Forfaitaires'!$D367,Listes!$A$54:$E$60,5,FALSE))),('Instruction Forfaitaires'!$E367*(VLOOKUP('Instruction Forfaitaires'!$D367,Listes!$A$54:$E$60,3,FALSE))+(VLOOKUP('Instruction Forfaitaires'!$D367,Listes!$A$54:$E$60,4,FALSE)))))))</f>
        <v/>
      </c>
      <c r="J367" s="158" t="str">
        <f>IF($G367="","",IF($C367=Listes!$B$31,IF('Instruction Forfaitaires'!$E367&lt;Listes!$B$42,('Instruction Forfaitaires'!$E367*(VLOOKUP('Instruction Forfaitaires'!$D367,Listes!$A$43:$E$49,2,FALSE))),IF('Instruction Forfaitaires'!$E367&gt;Listes!$D$42,('Instruction Forfaitaires'!$E367*(VLOOKUP('Instruction Forfaitaires'!$D367,Listes!$A$43:$E$49,5,FALSE))),('Instruction Forfaitaires'!$E367*(VLOOKUP('Instruction Forfaitaires'!$D367,Listes!$A$43:$E$49,3,FALSE))+(VLOOKUP('Instruction Forfaitaires'!$D367,Listes!$A$43:$E$49,4,FALSE)))))))</f>
        <v/>
      </c>
      <c r="K367" s="238" t="str">
        <f>IF($G367="","",IF($C367=Listes!$B$34,Listes!$I$31,IF($C367=Listes!$B$35,(VLOOKUP('Instruction Forfaitaires'!$F367,Listes!$E$31:$F$36,2,FALSE)),IF($C367=Listes!$B$33,IF('Instruction Forfaitaires'!$E367&lt;Listes!$A$64,'Instruction Forfaitaires'!$E367*Listes!$A$65,IF('Instruction Forfaitaires'!$E367&gt;Listes!$D$64,'Instruction Forfaitaires'!$E367*Listes!$D$65,(('Instruction Forfaitaires'!$E367*Listes!$B$65)+Listes!$C$65)))))))</f>
        <v/>
      </c>
      <c r="L367" s="268" t="str">
        <f>IF(Forfaitaires!I366="","",Forfaitaires!I366)</f>
        <v/>
      </c>
      <c r="M367" s="268" t="str">
        <f>IF(Forfaitaires!J366="","",Forfaitaires!J366)</f>
        <v/>
      </c>
      <c r="N367" s="177" t="str">
        <f>IF(Forfaitaires!N366="","",Forfaitaires!N366)</f>
        <v/>
      </c>
      <c r="O367" s="267" t="str">
        <f t="shared" si="25"/>
        <v/>
      </c>
      <c r="P367" s="259" t="str">
        <f t="shared" si="26"/>
        <v/>
      </c>
      <c r="Q367" s="280" t="str">
        <f t="shared" si="27"/>
        <v/>
      </c>
      <c r="R367" s="264" t="str">
        <f t="shared" si="28"/>
        <v/>
      </c>
      <c r="S367" s="262" t="str">
        <f t="shared" si="29"/>
        <v/>
      </c>
      <c r="T367" s="119"/>
    </row>
    <row r="368" spans="1:20" ht="20.100000000000001" customHeight="1" x14ac:dyDescent="0.25">
      <c r="A368" s="162">
        <v>362</v>
      </c>
      <c r="B368" s="158" t="str">
        <f>IF(Forfaitaires!B367="","",Forfaitaires!B367)</f>
        <v/>
      </c>
      <c r="C368" s="158" t="str">
        <f>IF(Forfaitaires!C367="","",Forfaitaires!C367)</f>
        <v/>
      </c>
      <c r="D368" s="158" t="str">
        <f>IF(Forfaitaires!D367="","",Forfaitaires!D367)</f>
        <v/>
      </c>
      <c r="E368" s="158" t="str">
        <f>IF(Forfaitaires!E367="","",Forfaitaires!E367)</f>
        <v/>
      </c>
      <c r="F368" s="158" t="str">
        <f>IF(Forfaitaires!F367="","",Forfaitaires!F367)</f>
        <v/>
      </c>
      <c r="G368" s="158" t="str">
        <f>IF(Forfaitaires!G367="","",Forfaitaires!G367)</f>
        <v/>
      </c>
      <c r="H368" s="158" t="str">
        <f>IF(Forfaitaires!H367="","",Forfaitaires!H367)</f>
        <v/>
      </c>
      <c r="I368" s="158" t="str">
        <f>IF($G368="","",IF($C368=Listes!$B$32,IF('Instruction Forfaitaires'!$E368&lt;Listes!$B$53,('Instruction Forfaitaires'!$E368*(VLOOKUP('Instruction Forfaitaires'!$D368,Listes!$A$54:$E$60,2,FALSE))),IF('Instruction Forfaitaires'!$E368&gt;Listes!$E$53,('Instruction Forfaitaires'!$E368*(VLOOKUP('Instruction Forfaitaires'!$D368,Listes!$A$54:$E$60,5,FALSE))),('Instruction Forfaitaires'!$E368*(VLOOKUP('Instruction Forfaitaires'!$D368,Listes!$A$54:$E$60,3,FALSE))+(VLOOKUP('Instruction Forfaitaires'!$D368,Listes!$A$54:$E$60,4,FALSE)))))))</f>
        <v/>
      </c>
      <c r="J368" s="158" t="str">
        <f>IF($G368="","",IF($C368=Listes!$B$31,IF('Instruction Forfaitaires'!$E368&lt;Listes!$B$42,('Instruction Forfaitaires'!$E368*(VLOOKUP('Instruction Forfaitaires'!$D368,Listes!$A$43:$E$49,2,FALSE))),IF('Instruction Forfaitaires'!$E368&gt;Listes!$D$42,('Instruction Forfaitaires'!$E368*(VLOOKUP('Instruction Forfaitaires'!$D368,Listes!$A$43:$E$49,5,FALSE))),('Instruction Forfaitaires'!$E368*(VLOOKUP('Instruction Forfaitaires'!$D368,Listes!$A$43:$E$49,3,FALSE))+(VLOOKUP('Instruction Forfaitaires'!$D368,Listes!$A$43:$E$49,4,FALSE)))))))</f>
        <v/>
      </c>
      <c r="K368" s="238" t="str">
        <f>IF($G368="","",IF($C368=Listes!$B$34,Listes!$I$31,IF($C368=Listes!$B$35,(VLOOKUP('Instruction Forfaitaires'!$F368,Listes!$E$31:$F$36,2,FALSE)),IF($C368=Listes!$B$33,IF('Instruction Forfaitaires'!$E368&lt;Listes!$A$64,'Instruction Forfaitaires'!$E368*Listes!$A$65,IF('Instruction Forfaitaires'!$E368&gt;Listes!$D$64,'Instruction Forfaitaires'!$E368*Listes!$D$65,(('Instruction Forfaitaires'!$E368*Listes!$B$65)+Listes!$C$65)))))))</f>
        <v/>
      </c>
      <c r="L368" s="268" t="str">
        <f>IF(Forfaitaires!I367="","",Forfaitaires!I367)</f>
        <v/>
      </c>
      <c r="M368" s="268" t="str">
        <f>IF(Forfaitaires!J367="","",Forfaitaires!J367)</f>
        <v/>
      </c>
      <c r="N368" s="177" t="str">
        <f>IF(Forfaitaires!N367="","",Forfaitaires!N367)</f>
        <v/>
      </c>
      <c r="O368" s="267" t="str">
        <f t="shared" si="25"/>
        <v/>
      </c>
      <c r="P368" s="259" t="str">
        <f t="shared" si="26"/>
        <v/>
      </c>
      <c r="Q368" s="280" t="str">
        <f t="shared" si="27"/>
        <v/>
      </c>
      <c r="R368" s="264" t="str">
        <f t="shared" si="28"/>
        <v/>
      </c>
      <c r="S368" s="262" t="str">
        <f t="shared" si="29"/>
        <v/>
      </c>
      <c r="T368" s="119"/>
    </row>
    <row r="369" spans="1:20" ht="20.100000000000001" customHeight="1" x14ac:dyDescent="0.25">
      <c r="A369" s="162">
        <v>363</v>
      </c>
      <c r="B369" s="158" t="str">
        <f>IF(Forfaitaires!B368="","",Forfaitaires!B368)</f>
        <v/>
      </c>
      <c r="C369" s="158" t="str">
        <f>IF(Forfaitaires!C368="","",Forfaitaires!C368)</f>
        <v/>
      </c>
      <c r="D369" s="158" t="str">
        <f>IF(Forfaitaires!D368="","",Forfaitaires!D368)</f>
        <v/>
      </c>
      <c r="E369" s="158" t="str">
        <f>IF(Forfaitaires!E368="","",Forfaitaires!E368)</f>
        <v/>
      </c>
      <c r="F369" s="158" t="str">
        <f>IF(Forfaitaires!F368="","",Forfaitaires!F368)</f>
        <v/>
      </c>
      <c r="G369" s="158" t="str">
        <f>IF(Forfaitaires!G368="","",Forfaitaires!G368)</f>
        <v/>
      </c>
      <c r="H369" s="158" t="str">
        <f>IF(Forfaitaires!H368="","",Forfaitaires!H368)</f>
        <v/>
      </c>
      <c r="I369" s="158" t="str">
        <f>IF($G369="","",IF($C369=Listes!$B$32,IF('Instruction Forfaitaires'!$E369&lt;Listes!$B$53,('Instruction Forfaitaires'!$E369*(VLOOKUP('Instruction Forfaitaires'!$D369,Listes!$A$54:$E$60,2,FALSE))),IF('Instruction Forfaitaires'!$E369&gt;Listes!$E$53,('Instruction Forfaitaires'!$E369*(VLOOKUP('Instruction Forfaitaires'!$D369,Listes!$A$54:$E$60,5,FALSE))),('Instruction Forfaitaires'!$E369*(VLOOKUP('Instruction Forfaitaires'!$D369,Listes!$A$54:$E$60,3,FALSE))+(VLOOKUP('Instruction Forfaitaires'!$D369,Listes!$A$54:$E$60,4,FALSE)))))))</f>
        <v/>
      </c>
      <c r="J369" s="158" t="str">
        <f>IF($G369="","",IF($C369=Listes!$B$31,IF('Instruction Forfaitaires'!$E369&lt;Listes!$B$42,('Instruction Forfaitaires'!$E369*(VLOOKUP('Instruction Forfaitaires'!$D369,Listes!$A$43:$E$49,2,FALSE))),IF('Instruction Forfaitaires'!$E369&gt;Listes!$D$42,('Instruction Forfaitaires'!$E369*(VLOOKUP('Instruction Forfaitaires'!$D369,Listes!$A$43:$E$49,5,FALSE))),('Instruction Forfaitaires'!$E369*(VLOOKUP('Instruction Forfaitaires'!$D369,Listes!$A$43:$E$49,3,FALSE))+(VLOOKUP('Instruction Forfaitaires'!$D369,Listes!$A$43:$E$49,4,FALSE)))))))</f>
        <v/>
      </c>
      <c r="K369" s="238" t="str">
        <f>IF($G369="","",IF($C369=Listes!$B$34,Listes!$I$31,IF($C369=Listes!$B$35,(VLOOKUP('Instruction Forfaitaires'!$F369,Listes!$E$31:$F$36,2,FALSE)),IF($C369=Listes!$B$33,IF('Instruction Forfaitaires'!$E369&lt;Listes!$A$64,'Instruction Forfaitaires'!$E369*Listes!$A$65,IF('Instruction Forfaitaires'!$E369&gt;Listes!$D$64,'Instruction Forfaitaires'!$E369*Listes!$D$65,(('Instruction Forfaitaires'!$E369*Listes!$B$65)+Listes!$C$65)))))))</f>
        <v/>
      </c>
      <c r="L369" s="268" t="str">
        <f>IF(Forfaitaires!I368="","",Forfaitaires!I368)</f>
        <v/>
      </c>
      <c r="M369" s="268" t="str">
        <f>IF(Forfaitaires!J368="","",Forfaitaires!J368)</f>
        <v/>
      </c>
      <c r="N369" s="177" t="str">
        <f>IF(Forfaitaires!N368="","",Forfaitaires!N368)</f>
        <v/>
      </c>
      <c r="O369" s="267" t="str">
        <f t="shared" si="25"/>
        <v/>
      </c>
      <c r="P369" s="259" t="str">
        <f t="shared" si="26"/>
        <v/>
      </c>
      <c r="Q369" s="280" t="str">
        <f t="shared" si="27"/>
        <v/>
      </c>
      <c r="R369" s="264" t="str">
        <f t="shared" si="28"/>
        <v/>
      </c>
      <c r="S369" s="262" t="str">
        <f t="shared" si="29"/>
        <v/>
      </c>
      <c r="T369" s="119"/>
    </row>
    <row r="370" spans="1:20" ht="20.100000000000001" customHeight="1" x14ac:dyDescent="0.25">
      <c r="A370" s="162">
        <v>364</v>
      </c>
      <c r="B370" s="158" t="str">
        <f>IF(Forfaitaires!B369="","",Forfaitaires!B369)</f>
        <v/>
      </c>
      <c r="C370" s="158" t="str">
        <f>IF(Forfaitaires!C369="","",Forfaitaires!C369)</f>
        <v/>
      </c>
      <c r="D370" s="158" t="str">
        <f>IF(Forfaitaires!D369="","",Forfaitaires!D369)</f>
        <v/>
      </c>
      <c r="E370" s="158" t="str">
        <f>IF(Forfaitaires!E369="","",Forfaitaires!E369)</f>
        <v/>
      </c>
      <c r="F370" s="158" t="str">
        <f>IF(Forfaitaires!F369="","",Forfaitaires!F369)</f>
        <v/>
      </c>
      <c r="G370" s="158" t="str">
        <f>IF(Forfaitaires!G369="","",Forfaitaires!G369)</f>
        <v/>
      </c>
      <c r="H370" s="158" t="str">
        <f>IF(Forfaitaires!H369="","",Forfaitaires!H369)</f>
        <v/>
      </c>
      <c r="I370" s="158" t="str">
        <f>IF($G370="","",IF($C370=Listes!$B$32,IF('Instruction Forfaitaires'!$E370&lt;Listes!$B$53,('Instruction Forfaitaires'!$E370*(VLOOKUP('Instruction Forfaitaires'!$D370,Listes!$A$54:$E$60,2,FALSE))),IF('Instruction Forfaitaires'!$E370&gt;Listes!$E$53,('Instruction Forfaitaires'!$E370*(VLOOKUP('Instruction Forfaitaires'!$D370,Listes!$A$54:$E$60,5,FALSE))),('Instruction Forfaitaires'!$E370*(VLOOKUP('Instruction Forfaitaires'!$D370,Listes!$A$54:$E$60,3,FALSE))+(VLOOKUP('Instruction Forfaitaires'!$D370,Listes!$A$54:$E$60,4,FALSE)))))))</f>
        <v/>
      </c>
      <c r="J370" s="158" t="str">
        <f>IF($G370="","",IF($C370=Listes!$B$31,IF('Instruction Forfaitaires'!$E370&lt;Listes!$B$42,('Instruction Forfaitaires'!$E370*(VLOOKUP('Instruction Forfaitaires'!$D370,Listes!$A$43:$E$49,2,FALSE))),IF('Instruction Forfaitaires'!$E370&gt;Listes!$D$42,('Instruction Forfaitaires'!$E370*(VLOOKUP('Instruction Forfaitaires'!$D370,Listes!$A$43:$E$49,5,FALSE))),('Instruction Forfaitaires'!$E370*(VLOOKUP('Instruction Forfaitaires'!$D370,Listes!$A$43:$E$49,3,FALSE))+(VLOOKUP('Instruction Forfaitaires'!$D370,Listes!$A$43:$E$49,4,FALSE)))))))</f>
        <v/>
      </c>
      <c r="K370" s="238" t="str">
        <f>IF($G370="","",IF($C370=Listes!$B$34,Listes!$I$31,IF($C370=Listes!$B$35,(VLOOKUP('Instruction Forfaitaires'!$F370,Listes!$E$31:$F$36,2,FALSE)),IF($C370=Listes!$B$33,IF('Instruction Forfaitaires'!$E370&lt;Listes!$A$64,'Instruction Forfaitaires'!$E370*Listes!$A$65,IF('Instruction Forfaitaires'!$E370&gt;Listes!$D$64,'Instruction Forfaitaires'!$E370*Listes!$D$65,(('Instruction Forfaitaires'!$E370*Listes!$B$65)+Listes!$C$65)))))))</f>
        <v/>
      </c>
      <c r="L370" s="268" t="str">
        <f>IF(Forfaitaires!I369="","",Forfaitaires!I369)</f>
        <v/>
      </c>
      <c r="M370" s="268" t="str">
        <f>IF(Forfaitaires!J369="","",Forfaitaires!J369)</f>
        <v/>
      </c>
      <c r="N370" s="177" t="str">
        <f>IF(Forfaitaires!N369="","",Forfaitaires!N369)</f>
        <v/>
      </c>
      <c r="O370" s="267" t="str">
        <f t="shared" si="25"/>
        <v/>
      </c>
      <c r="P370" s="259" t="str">
        <f t="shared" si="26"/>
        <v/>
      </c>
      <c r="Q370" s="280" t="str">
        <f t="shared" si="27"/>
        <v/>
      </c>
      <c r="R370" s="264" t="str">
        <f t="shared" si="28"/>
        <v/>
      </c>
      <c r="S370" s="262" t="str">
        <f t="shared" si="29"/>
        <v/>
      </c>
      <c r="T370" s="119"/>
    </row>
    <row r="371" spans="1:20" ht="20.100000000000001" customHeight="1" x14ac:dyDescent="0.25">
      <c r="A371" s="162">
        <v>365</v>
      </c>
      <c r="B371" s="158" t="str">
        <f>IF(Forfaitaires!B370="","",Forfaitaires!B370)</f>
        <v/>
      </c>
      <c r="C371" s="158" t="str">
        <f>IF(Forfaitaires!C370="","",Forfaitaires!C370)</f>
        <v/>
      </c>
      <c r="D371" s="158" t="str">
        <f>IF(Forfaitaires!D370="","",Forfaitaires!D370)</f>
        <v/>
      </c>
      <c r="E371" s="158" t="str">
        <f>IF(Forfaitaires!E370="","",Forfaitaires!E370)</f>
        <v/>
      </c>
      <c r="F371" s="158" t="str">
        <f>IF(Forfaitaires!F370="","",Forfaitaires!F370)</f>
        <v/>
      </c>
      <c r="G371" s="158" t="str">
        <f>IF(Forfaitaires!G370="","",Forfaitaires!G370)</f>
        <v/>
      </c>
      <c r="H371" s="158" t="str">
        <f>IF(Forfaitaires!H370="","",Forfaitaires!H370)</f>
        <v/>
      </c>
      <c r="I371" s="158" t="str">
        <f>IF($G371="","",IF($C371=Listes!$B$32,IF('Instruction Forfaitaires'!$E371&lt;Listes!$B$53,('Instruction Forfaitaires'!$E371*(VLOOKUP('Instruction Forfaitaires'!$D371,Listes!$A$54:$E$60,2,FALSE))),IF('Instruction Forfaitaires'!$E371&gt;Listes!$E$53,('Instruction Forfaitaires'!$E371*(VLOOKUP('Instruction Forfaitaires'!$D371,Listes!$A$54:$E$60,5,FALSE))),('Instruction Forfaitaires'!$E371*(VLOOKUP('Instruction Forfaitaires'!$D371,Listes!$A$54:$E$60,3,FALSE))+(VLOOKUP('Instruction Forfaitaires'!$D371,Listes!$A$54:$E$60,4,FALSE)))))))</f>
        <v/>
      </c>
      <c r="J371" s="158" t="str">
        <f>IF($G371="","",IF($C371=Listes!$B$31,IF('Instruction Forfaitaires'!$E371&lt;Listes!$B$42,('Instruction Forfaitaires'!$E371*(VLOOKUP('Instruction Forfaitaires'!$D371,Listes!$A$43:$E$49,2,FALSE))),IF('Instruction Forfaitaires'!$E371&gt;Listes!$D$42,('Instruction Forfaitaires'!$E371*(VLOOKUP('Instruction Forfaitaires'!$D371,Listes!$A$43:$E$49,5,FALSE))),('Instruction Forfaitaires'!$E371*(VLOOKUP('Instruction Forfaitaires'!$D371,Listes!$A$43:$E$49,3,FALSE))+(VLOOKUP('Instruction Forfaitaires'!$D371,Listes!$A$43:$E$49,4,FALSE)))))))</f>
        <v/>
      </c>
      <c r="K371" s="238" t="str">
        <f>IF($G371="","",IF($C371=Listes!$B$34,Listes!$I$31,IF($C371=Listes!$B$35,(VLOOKUP('Instruction Forfaitaires'!$F371,Listes!$E$31:$F$36,2,FALSE)),IF($C371=Listes!$B$33,IF('Instruction Forfaitaires'!$E371&lt;Listes!$A$64,'Instruction Forfaitaires'!$E371*Listes!$A$65,IF('Instruction Forfaitaires'!$E371&gt;Listes!$D$64,'Instruction Forfaitaires'!$E371*Listes!$D$65,(('Instruction Forfaitaires'!$E371*Listes!$B$65)+Listes!$C$65)))))))</f>
        <v/>
      </c>
      <c r="L371" s="268" t="str">
        <f>IF(Forfaitaires!I370="","",Forfaitaires!I370)</f>
        <v/>
      </c>
      <c r="M371" s="268" t="str">
        <f>IF(Forfaitaires!J370="","",Forfaitaires!J370)</f>
        <v/>
      </c>
      <c r="N371" s="177" t="str">
        <f>IF(Forfaitaires!N370="","",Forfaitaires!N370)</f>
        <v/>
      </c>
      <c r="O371" s="267" t="str">
        <f t="shared" si="25"/>
        <v/>
      </c>
      <c r="P371" s="259" t="str">
        <f t="shared" si="26"/>
        <v/>
      </c>
      <c r="Q371" s="280" t="str">
        <f t="shared" si="27"/>
        <v/>
      </c>
      <c r="R371" s="264" t="str">
        <f t="shared" si="28"/>
        <v/>
      </c>
      <c r="S371" s="262" t="str">
        <f t="shared" si="29"/>
        <v/>
      </c>
      <c r="T371" s="119"/>
    </row>
    <row r="372" spans="1:20" ht="20.100000000000001" customHeight="1" x14ac:dyDescent="0.25">
      <c r="A372" s="162">
        <v>366</v>
      </c>
      <c r="B372" s="158" t="str">
        <f>IF(Forfaitaires!B371="","",Forfaitaires!B371)</f>
        <v/>
      </c>
      <c r="C372" s="158" t="str">
        <f>IF(Forfaitaires!C371="","",Forfaitaires!C371)</f>
        <v/>
      </c>
      <c r="D372" s="158" t="str">
        <f>IF(Forfaitaires!D371="","",Forfaitaires!D371)</f>
        <v/>
      </c>
      <c r="E372" s="158" t="str">
        <f>IF(Forfaitaires!E371="","",Forfaitaires!E371)</f>
        <v/>
      </c>
      <c r="F372" s="158" t="str">
        <f>IF(Forfaitaires!F371="","",Forfaitaires!F371)</f>
        <v/>
      </c>
      <c r="G372" s="158" t="str">
        <f>IF(Forfaitaires!G371="","",Forfaitaires!G371)</f>
        <v/>
      </c>
      <c r="H372" s="158" t="str">
        <f>IF(Forfaitaires!H371="","",Forfaitaires!H371)</f>
        <v/>
      </c>
      <c r="I372" s="158" t="str">
        <f>IF($G372="","",IF($C372=Listes!$B$32,IF('Instruction Forfaitaires'!$E372&lt;Listes!$B$53,('Instruction Forfaitaires'!$E372*(VLOOKUP('Instruction Forfaitaires'!$D372,Listes!$A$54:$E$60,2,FALSE))),IF('Instruction Forfaitaires'!$E372&gt;Listes!$E$53,('Instruction Forfaitaires'!$E372*(VLOOKUP('Instruction Forfaitaires'!$D372,Listes!$A$54:$E$60,5,FALSE))),('Instruction Forfaitaires'!$E372*(VLOOKUP('Instruction Forfaitaires'!$D372,Listes!$A$54:$E$60,3,FALSE))+(VLOOKUP('Instruction Forfaitaires'!$D372,Listes!$A$54:$E$60,4,FALSE)))))))</f>
        <v/>
      </c>
      <c r="J372" s="158" t="str">
        <f>IF($G372="","",IF($C372=Listes!$B$31,IF('Instruction Forfaitaires'!$E372&lt;Listes!$B$42,('Instruction Forfaitaires'!$E372*(VLOOKUP('Instruction Forfaitaires'!$D372,Listes!$A$43:$E$49,2,FALSE))),IF('Instruction Forfaitaires'!$E372&gt;Listes!$D$42,('Instruction Forfaitaires'!$E372*(VLOOKUP('Instruction Forfaitaires'!$D372,Listes!$A$43:$E$49,5,FALSE))),('Instruction Forfaitaires'!$E372*(VLOOKUP('Instruction Forfaitaires'!$D372,Listes!$A$43:$E$49,3,FALSE))+(VLOOKUP('Instruction Forfaitaires'!$D372,Listes!$A$43:$E$49,4,FALSE)))))))</f>
        <v/>
      </c>
      <c r="K372" s="238" t="str">
        <f>IF($G372="","",IF($C372=Listes!$B$34,Listes!$I$31,IF($C372=Listes!$B$35,(VLOOKUP('Instruction Forfaitaires'!$F372,Listes!$E$31:$F$36,2,FALSE)),IF($C372=Listes!$B$33,IF('Instruction Forfaitaires'!$E372&lt;Listes!$A$64,'Instruction Forfaitaires'!$E372*Listes!$A$65,IF('Instruction Forfaitaires'!$E372&gt;Listes!$D$64,'Instruction Forfaitaires'!$E372*Listes!$D$65,(('Instruction Forfaitaires'!$E372*Listes!$B$65)+Listes!$C$65)))))))</f>
        <v/>
      </c>
      <c r="L372" s="268" t="str">
        <f>IF(Forfaitaires!I371="","",Forfaitaires!I371)</f>
        <v/>
      </c>
      <c r="M372" s="268" t="str">
        <f>IF(Forfaitaires!J371="","",Forfaitaires!J371)</f>
        <v/>
      </c>
      <c r="N372" s="177" t="str">
        <f>IF(Forfaitaires!N371="","",Forfaitaires!N371)</f>
        <v/>
      </c>
      <c r="O372" s="267" t="str">
        <f t="shared" si="25"/>
        <v/>
      </c>
      <c r="P372" s="259" t="str">
        <f t="shared" si="26"/>
        <v/>
      </c>
      <c r="Q372" s="280" t="str">
        <f t="shared" si="27"/>
        <v/>
      </c>
      <c r="R372" s="264" t="str">
        <f t="shared" si="28"/>
        <v/>
      </c>
      <c r="S372" s="262" t="str">
        <f t="shared" si="29"/>
        <v/>
      </c>
      <c r="T372" s="119"/>
    </row>
    <row r="373" spans="1:20" ht="20.100000000000001" customHeight="1" x14ac:dyDescent="0.25">
      <c r="A373" s="162">
        <v>367</v>
      </c>
      <c r="B373" s="158" t="str">
        <f>IF(Forfaitaires!B372="","",Forfaitaires!B372)</f>
        <v/>
      </c>
      <c r="C373" s="158" t="str">
        <f>IF(Forfaitaires!C372="","",Forfaitaires!C372)</f>
        <v/>
      </c>
      <c r="D373" s="158" t="str">
        <f>IF(Forfaitaires!D372="","",Forfaitaires!D372)</f>
        <v/>
      </c>
      <c r="E373" s="158" t="str">
        <f>IF(Forfaitaires!E372="","",Forfaitaires!E372)</f>
        <v/>
      </c>
      <c r="F373" s="158" t="str">
        <f>IF(Forfaitaires!F372="","",Forfaitaires!F372)</f>
        <v/>
      </c>
      <c r="G373" s="158" t="str">
        <f>IF(Forfaitaires!G372="","",Forfaitaires!G372)</f>
        <v/>
      </c>
      <c r="H373" s="158" t="str">
        <f>IF(Forfaitaires!H372="","",Forfaitaires!H372)</f>
        <v/>
      </c>
      <c r="I373" s="158" t="str">
        <f>IF($G373="","",IF($C373=Listes!$B$32,IF('Instruction Forfaitaires'!$E373&lt;Listes!$B$53,('Instruction Forfaitaires'!$E373*(VLOOKUP('Instruction Forfaitaires'!$D373,Listes!$A$54:$E$60,2,FALSE))),IF('Instruction Forfaitaires'!$E373&gt;Listes!$E$53,('Instruction Forfaitaires'!$E373*(VLOOKUP('Instruction Forfaitaires'!$D373,Listes!$A$54:$E$60,5,FALSE))),('Instruction Forfaitaires'!$E373*(VLOOKUP('Instruction Forfaitaires'!$D373,Listes!$A$54:$E$60,3,FALSE))+(VLOOKUP('Instruction Forfaitaires'!$D373,Listes!$A$54:$E$60,4,FALSE)))))))</f>
        <v/>
      </c>
      <c r="J373" s="158" t="str">
        <f>IF($G373="","",IF($C373=Listes!$B$31,IF('Instruction Forfaitaires'!$E373&lt;Listes!$B$42,('Instruction Forfaitaires'!$E373*(VLOOKUP('Instruction Forfaitaires'!$D373,Listes!$A$43:$E$49,2,FALSE))),IF('Instruction Forfaitaires'!$E373&gt;Listes!$D$42,('Instruction Forfaitaires'!$E373*(VLOOKUP('Instruction Forfaitaires'!$D373,Listes!$A$43:$E$49,5,FALSE))),('Instruction Forfaitaires'!$E373*(VLOOKUP('Instruction Forfaitaires'!$D373,Listes!$A$43:$E$49,3,FALSE))+(VLOOKUP('Instruction Forfaitaires'!$D373,Listes!$A$43:$E$49,4,FALSE)))))))</f>
        <v/>
      </c>
      <c r="K373" s="238" t="str">
        <f>IF($G373="","",IF($C373=Listes!$B$34,Listes!$I$31,IF($C373=Listes!$B$35,(VLOOKUP('Instruction Forfaitaires'!$F373,Listes!$E$31:$F$36,2,FALSE)),IF($C373=Listes!$B$33,IF('Instruction Forfaitaires'!$E373&lt;Listes!$A$64,'Instruction Forfaitaires'!$E373*Listes!$A$65,IF('Instruction Forfaitaires'!$E373&gt;Listes!$D$64,'Instruction Forfaitaires'!$E373*Listes!$D$65,(('Instruction Forfaitaires'!$E373*Listes!$B$65)+Listes!$C$65)))))))</f>
        <v/>
      </c>
      <c r="L373" s="268" t="str">
        <f>IF(Forfaitaires!I372="","",Forfaitaires!I372)</f>
        <v/>
      </c>
      <c r="M373" s="268" t="str">
        <f>IF(Forfaitaires!J372="","",Forfaitaires!J372)</f>
        <v/>
      </c>
      <c r="N373" s="177" t="str">
        <f>IF(Forfaitaires!N372="","",Forfaitaires!N372)</f>
        <v/>
      </c>
      <c r="O373" s="267" t="str">
        <f t="shared" si="25"/>
        <v/>
      </c>
      <c r="P373" s="259" t="str">
        <f t="shared" si="26"/>
        <v/>
      </c>
      <c r="Q373" s="280" t="str">
        <f t="shared" si="27"/>
        <v/>
      </c>
      <c r="R373" s="264" t="str">
        <f t="shared" si="28"/>
        <v/>
      </c>
      <c r="S373" s="262" t="str">
        <f t="shared" si="29"/>
        <v/>
      </c>
      <c r="T373" s="119"/>
    </row>
    <row r="374" spans="1:20" ht="20.100000000000001" customHeight="1" x14ac:dyDescent="0.25">
      <c r="A374" s="162">
        <v>368</v>
      </c>
      <c r="B374" s="158" t="str">
        <f>IF(Forfaitaires!B373="","",Forfaitaires!B373)</f>
        <v/>
      </c>
      <c r="C374" s="158" t="str">
        <f>IF(Forfaitaires!C373="","",Forfaitaires!C373)</f>
        <v/>
      </c>
      <c r="D374" s="158" t="str">
        <f>IF(Forfaitaires!D373="","",Forfaitaires!D373)</f>
        <v/>
      </c>
      <c r="E374" s="158" t="str">
        <f>IF(Forfaitaires!E373="","",Forfaitaires!E373)</f>
        <v/>
      </c>
      <c r="F374" s="158" t="str">
        <f>IF(Forfaitaires!F373="","",Forfaitaires!F373)</f>
        <v/>
      </c>
      <c r="G374" s="158" t="str">
        <f>IF(Forfaitaires!G373="","",Forfaitaires!G373)</f>
        <v/>
      </c>
      <c r="H374" s="158" t="str">
        <f>IF(Forfaitaires!H373="","",Forfaitaires!H373)</f>
        <v/>
      </c>
      <c r="I374" s="158" t="str">
        <f>IF($G374="","",IF($C374=Listes!$B$32,IF('Instruction Forfaitaires'!$E374&lt;Listes!$B$53,('Instruction Forfaitaires'!$E374*(VLOOKUP('Instruction Forfaitaires'!$D374,Listes!$A$54:$E$60,2,FALSE))),IF('Instruction Forfaitaires'!$E374&gt;Listes!$E$53,('Instruction Forfaitaires'!$E374*(VLOOKUP('Instruction Forfaitaires'!$D374,Listes!$A$54:$E$60,5,FALSE))),('Instruction Forfaitaires'!$E374*(VLOOKUP('Instruction Forfaitaires'!$D374,Listes!$A$54:$E$60,3,FALSE))+(VLOOKUP('Instruction Forfaitaires'!$D374,Listes!$A$54:$E$60,4,FALSE)))))))</f>
        <v/>
      </c>
      <c r="J374" s="158" t="str">
        <f>IF($G374="","",IF($C374=Listes!$B$31,IF('Instruction Forfaitaires'!$E374&lt;Listes!$B$42,('Instruction Forfaitaires'!$E374*(VLOOKUP('Instruction Forfaitaires'!$D374,Listes!$A$43:$E$49,2,FALSE))),IF('Instruction Forfaitaires'!$E374&gt;Listes!$D$42,('Instruction Forfaitaires'!$E374*(VLOOKUP('Instruction Forfaitaires'!$D374,Listes!$A$43:$E$49,5,FALSE))),('Instruction Forfaitaires'!$E374*(VLOOKUP('Instruction Forfaitaires'!$D374,Listes!$A$43:$E$49,3,FALSE))+(VLOOKUP('Instruction Forfaitaires'!$D374,Listes!$A$43:$E$49,4,FALSE)))))))</f>
        <v/>
      </c>
      <c r="K374" s="238" t="str">
        <f>IF($G374="","",IF($C374=Listes!$B$34,Listes!$I$31,IF($C374=Listes!$B$35,(VLOOKUP('Instruction Forfaitaires'!$F374,Listes!$E$31:$F$36,2,FALSE)),IF($C374=Listes!$B$33,IF('Instruction Forfaitaires'!$E374&lt;Listes!$A$64,'Instruction Forfaitaires'!$E374*Listes!$A$65,IF('Instruction Forfaitaires'!$E374&gt;Listes!$D$64,'Instruction Forfaitaires'!$E374*Listes!$D$65,(('Instruction Forfaitaires'!$E374*Listes!$B$65)+Listes!$C$65)))))))</f>
        <v/>
      </c>
      <c r="L374" s="268" t="str">
        <f>IF(Forfaitaires!I373="","",Forfaitaires!I373)</f>
        <v/>
      </c>
      <c r="M374" s="268" t="str">
        <f>IF(Forfaitaires!J373="","",Forfaitaires!J373)</f>
        <v/>
      </c>
      <c r="N374" s="177" t="str">
        <f>IF(Forfaitaires!N373="","",Forfaitaires!N373)</f>
        <v/>
      </c>
      <c r="O374" s="267" t="str">
        <f t="shared" si="25"/>
        <v/>
      </c>
      <c r="P374" s="259" t="str">
        <f t="shared" si="26"/>
        <v/>
      </c>
      <c r="Q374" s="280" t="str">
        <f t="shared" si="27"/>
        <v/>
      </c>
      <c r="R374" s="264" t="str">
        <f t="shared" si="28"/>
        <v/>
      </c>
      <c r="S374" s="262" t="str">
        <f t="shared" si="29"/>
        <v/>
      </c>
      <c r="T374" s="119"/>
    </row>
    <row r="375" spans="1:20" ht="20.100000000000001" customHeight="1" x14ac:dyDescent="0.25">
      <c r="A375" s="162">
        <v>369</v>
      </c>
      <c r="B375" s="158" t="str">
        <f>IF(Forfaitaires!B374="","",Forfaitaires!B374)</f>
        <v/>
      </c>
      <c r="C375" s="158" t="str">
        <f>IF(Forfaitaires!C374="","",Forfaitaires!C374)</f>
        <v/>
      </c>
      <c r="D375" s="158" t="str">
        <f>IF(Forfaitaires!D374="","",Forfaitaires!D374)</f>
        <v/>
      </c>
      <c r="E375" s="158" t="str">
        <f>IF(Forfaitaires!E374="","",Forfaitaires!E374)</f>
        <v/>
      </c>
      <c r="F375" s="158" t="str">
        <f>IF(Forfaitaires!F374="","",Forfaitaires!F374)</f>
        <v/>
      </c>
      <c r="G375" s="158" t="str">
        <f>IF(Forfaitaires!G374="","",Forfaitaires!G374)</f>
        <v/>
      </c>
      <c r="H375" s="158" t="str">
        <f>IF(Forfaitaires!H374="","",Forfaitaires!H374)</f>
        <v/>
      </c>
      <c r="I375" s="158" t="str">
        <f>IF($G375="","",IF($C375=Listes!$B$32,IF('Instruction Forfaitaires'!$E375&lt;Listes!$B$53,('Instruction Forfaitaires'!$E375*(VLOOKUP('Instruction Forfaitaires'!$D375,Listes!$A$54:$E$60,2,FALSE))),IF('Instruction Forfaitaires'!$E375&gt;Listes!$E$53,('Instruction Forfaitaires'!$E375*(VLOOKUP('Instruction Forfaitaires'!$D375,Listes!$A$54:$E$60,5,FALSE))),('Instruction Forfaitaires'!$E375*(VLOOKUP('Instruction Forfaitaires'!$D375,Listes!$A$54:$E$60,3,FALSE))+(VLOOKUP('Instruction Forfaitaires'!$D375,Listes!$A$54:$E$60,4,FALSE)))))))</f>
        <v/>
      </c>
      <c r="J375" s="158" t="str">
        <f>IF($G375="","",IF($C375=Listes!$B$31,IF('Instruction Forfaitaires'!$E375&lt;Listes!$B$42,('Instruction Forfaitaires'!$E375*(VLOOKUP('Instruction Forfaitaires'!$D375,Listes!$A$43:$E$49,2,FALSE))),IF('Instruction Forfaitaires'!$E375&gt;Listes!$D$42,('Instruction Forfaitaires'!$E375*(VLOOKUP('Instruction Forfaitaires'!$D375,Listes!$A$43:$E$49,5,FALSE))),('Instruction Forfaitaires'!$E375*(VLOOKUP('Instruction Forfaitaires'!$D375,Listes!$A$43:$E$49,3,FALSE))+(VLOOKUP('Instruction Forfaitaires'!$D375,Listes!$A$43:$E$49,4,FALSE)))))))</f>
        <v/>
      </c>
      <c r="K375" s="238" t="str">
        <f>IF($G375="","",IF($C375=Listes!$B$34,Listes!$I$31,IF($C375=Listes!$B$35,(VLOOKUP('Instruction Forfaitaires'!$F375,Listes!$E$31:$F$36,2,FALSE)),IF($C375=Listes!$B$33,IF('Instruction Forfaitaires'!$E375&lt;Listes!$A$64,'Instruction Forfaitaires'!$E375*Listes!$A$65,IF('Instruction Forfaitaires'!$E375&gt;Listes!$D$64,'Instruction Forfaitaires'!$E375*Listes!$D$65,(('Instruction Forfaitaires'!$E375*Listes!$B$65)+Listes!$C$65)))))))</f>
        <v/>
      </c>
      <c r="L375" s="268" t="str">
        <f>IF(Forfaitaires!I374="","",Forfaitaires!I374)</f>
        <v/>
      </c>
      <c r="M375" s="268" t="str">
        <f>IF(Forfaitaires!J374="","",Forfaitaires!J374)</f>
        <v/>
      </c>
      <c r="N375" s="177" t="str">
        <f>IF(Forfaitaires!N374="","",Forfaitaires!N374)</f>
        <v/>
      </c>
      <c r="O375" s="267" t="str">
        <f t="shared" si="25"/>
        <v/>
      </c>
      <c r="P375" s="259" t="str">
        <f t="shared" si="26"/>
        <v/>
      </c>
      <c r="Q375" s="280" t="str">
        <f t="shared" si="27"/>
        <v/>
      </c>
      <c r="R375" s="264" t="str">
        <f t="shared" si="28"/>
        <v/>
      </c>
      <c r="S375" s="262" t="str">
        <f t="shared" si="29"/>
        <v/>
      </c>
      <c r="T375" s="119"/>
    </row>
    <row r="376" spans="1:20" ht="20.100000000000001" customHeight="1" x14ac:dyDescent="0.25">
      <c r="A376" s="162">
        <v>370</v>
      </c>
      <c r="B376" s="158" t="str">
        <f>IF(Forfaitaires!B375="","",Forfaitaires!B375)</f>
        <v/>
      </c>
      <c r="C376" s="158" t="str">
        <f>IF(Forfaitaires!C375="","",Forfaitaires!C375)</f>
        <v/>
      </c>
      <c r="D376" s="158" t="str">
        <f>IF(Forfaitaires!D375="","",Forfaitaires!D375)</f>
        <v/>
      </c>
      <c r="E376" s="158" t="str">
        <f>IF(Forfaitaires!E375="","",Forfaitaires!E375)</f>
        <v/>
      </c>
      <c r="F376" s="158" t="str">
        <f>IF(Forfaitaires!F375="","",Forfaitaires!F375)</f>
        <v/>
      </c>
      <c r="G376" s="158" t="str">
        <f>IF(Forfaitaires!G375="","",Forfaitaires!G375)</f>
        <v/>
      </c>
      <c r="H376" s="158" t="str">
        <f>IF(Forfaitaires!H375="","",Forfaitaires!H375)</f>
        <v/>
      </c>
      <c r="I376" s="158" t="str">
        <f>IF($G376="","",IF($C376=Listes!$B$32,IF('Instruction Forfaitaires'!$E376&lt;Listes!$B$53,('Instruction Forfaitaires'!$E376*(VLOOKUP('Instruction Forfaitaires'!$D376,Listes!$A$54:$E$60,2,FALSE))),IF('Instruction Forfaitaires'!$E376&gt;Listes!$E$53,('Instruction Forfaitaires'!$E376*(VLOOKUP('Instruction Forfaitaires'!$D376,Listes!$A$54:$E$60,5,FALSE))),('Instruction Forfaitaires'!$E376*(VLOOKUP('Instruction Forfaitaires'!$D376,Listes!$A$54:$E$60,3,FALSE))+(VLOOKUP('Instruction Forfaitaires'!$D376,Listes!$A$54:$E$60,4,FALSE)))))))</f>
        <v/>
      </c>
      <c r="J376" s="158" t="str">
        <f>IF($G376="","",IF($C376=Listes!$B$31,IF('Instruction Forfaitaires'!$E376&lt;Listes!$B$42,('Instruction Forfaitaires'!$E376*(VLOOKUP('Instruction Forfaitaires'!$D376,Listes!$A$43:$E$49,2,FALSE))),IF('Instruction Forfaitaires'!$E376&gt;Listes!$D$42,('Instruction Forfaitaires'!$E376*(VLOOKUP('Instruction Forfaitaires'!$D376,Listes!$A$43:$E$49,5,FALSE))),('Instruction Forfaitaires'!$E376*(VLOOKUP('Instruction Forfaitaires'!$D376,Listes!$A$43:$E$49,3,FALSE))+(VLOOKUP('Instruction Forfaitaires'!$D376,Listes!$A$43:$E$49,4,FALSE)))))))</f>
        <v/>
      </c>
      <c r="K376" s="238" t="str">
        <f>IF($G376="","",IF($C376=Listes!$B$34,Listes!$I$31,IF($C376=Listes!$B$35,(VLOOKUP('Instruction Forfaitaires'!$F376,Listes!$E$31:$F$36,2,FALSE)),IF($C376=Listes!$B$33,IF('Instruction Forfaitaires'!$E376&lt;Listes!$A$64,'Instruction Forfaitaires'!$E376*Listes!$A$65,IF('Instruction Forfaitaires'!$E376&gt;Listes!$D$64,'Instruction Forfaitaires'!$E376*Listes!$D$65,(('Instruction Forfaitaires'!$E376*Listes!$B$65)+Listes!$C$65)))))))</f>
        <v/>
      </c>
      <c r="L376" s="268" t="str">
        <f>IF(Forfaitaires!I375="","",Forfaitaires!I375)</f>
        <v/>
      </c>
      <c r="M376" s="268" t="str">
        <f>IF(Forfaitaires!J375="","",Forfaitaires!J375)</f>
        <v/>
      </c>
      <c r="N376" s="177" t="str">
        <f>IF(Forfaitaires!N375="","",Forfaitaires!N375)</f>
        <v/>
      </c>
      <c r="O376" s="267" t="str">
        <f t="shared" si="25"/>
        <v/>
      </c>
      <c r="P376" s="259" t="str">
        <f t="shared" si="26"/>
        <v/>
      </c>
      <c r="Q376" s="280" t="str">
        <f t="shared" si="27"/>
        <v/>
      </c>
      <c r="R376" s="264" t="str">
        <f t="shared" si="28"/>
        <v/>
      </c>
      <c r="S376" s="262" t="str">
        <f t="shared" si="29"/>
        <v/>
      </c>
      <c r="T376" s="119"/>
    </row>
    <row r="377" spans="1:20" ht="20.100000000000001" customHeight="1" x14ac:dyDescent="0.25">
      <c r="A377" s="162">
        <v>371</v>
      </c>
      <c r="B377" s="158" t="str">
        <f>IF(Forfaitaires!B376="","",Forfaitaires!B376)</f>
        <v/>
      </c>
      <c r="C377" s="158" t="str">
        <f>IF(Forfaitaires!C376="","",Forfaitaires!C376)</f>
        <v/>
      </c>
      <c r="D377" s="158" t="str">
        <f>IF(Forfaitaires!D376="","",Forfaitaires!D376)</f>
        <v/>
      </c>
      <c r="E377" s="158" t="str">
        <f>IF(Forfaitaires!E376="","",Forfaitaires!E376)</f>
        <v/>
      </c>
      <c r="F377" s="158" t="str">
        <f>IF(Forfaitaires!F376="","",Forfaitaires!F376)</f>
        <v/>
      </c>
      <c r="G377" s="158" t="str">
        <f>IF(Forfaitaires!G376="","",Forfaitaires!G376)</f>
        <v/>
      </c>
      <c r="H377" s="158" t="str">
        <f>IF(Forfaitaires!H376="","",Forfaitaires!H376)</f>
        <v/>
      </c>
      <c r="I377" s="158" t="str">
        <f>IF($G377="","",IF($C377=Listes!$B$32,IF('Instruction Forfaitaires'!$E377&lt;Listes!$B$53,('Instruction Forfaitaires'!$E377*(VLOOKUP('Instruction Forfaitaires'!$D377,Listes!$A$54:$E$60,2,FALSE))),IF('Instruction Forfaitaires'!$E377&gt;Listes!$E$53,('Instruction Forfaitaires'!$E377*(VLOOKUP('Instruction Forfaitaires'!$D377,Listes!$A$54:$E$60,5,FALSE))),('Instruction Forfaitaires'!$E377*(VLOOKUP('Instruction Forfaitaires'!$D377,Listes!$A$54:$E$60,3,FALSE))+(VLOOKUP('Instruction Forfaitaires'!$D377,Listes!$A$54:$E$60,4,FALSE)))))))</f>
        <v/>
      </c>
      <c r="J377" s="158" t="str">
        <f>IF($G377="","",IF($C377=Listes!$B$31,IF('Instruction Forfaitaires'!$E377&lt;Listes!$B$42,('Instruction Forfaitaires'!$E377*(VLOOKUP('Instruction Forfaitaires'!$D377,Listes!$A$43:$E$49,2,FALSE))),IF('Instruction Forfaitaires'!$E377&gt;Listes!$D$42,('Instruction Forfaitaires'!$E377*(VLOOKUP('Instruction Forfaitaires'!$D377,Listes!$A$43:$E$49,5,FALSE))),('Instruction Forfaitaires'!$E377*(VLOOKUP('Instruction Forfaitaires'!$D377,Listes!$A$43:$E$49,3,FALSE))+(VLOOKUP('Instruction Forfaitaires'!$D377,Listes!$A$43:$E$49,4,FALSE)))))))</f>
        <v/>
      </c>
      <c r="K377" s="238" t="str">
        <f>IF($G377="","",IF($C377=Listes!$B$34,Listes!$I$31,IF($C377=Listes!$B$35,(VLOOKUP('Instruction Forfaitaires'!$F377,Listes!$E$31:$F$36,2,FALSE)),IF($C377=Listes!$B$33,IF('Instruction Forfaitaires'!$E377&lt;Listes!$A$64,'Instruction Forfaitaires'!$E377*Listes!$A$65,IF('Instruction Forfaitaires'!$E377&gt;Listes!$D$64,'Instruction Forfaitaires'!$E377*Listes!$D$65,(('Instruction Forfaitaires'!$E377*Listes!$B$65)+Listes!$C$65)))))))</f>
        <v/>
      </c>
      <c r="L377" s="268" t="str">
        <f>IF(Forfaitaires!I376="","",Forfaitaires!I376)</f>
        <v/>
      </c>
      <c r="M377" s="268" t="str">
        <f>IF(Forfaitaires!J376="","",Forfaitaires!J376)</f>
        <v/>
      </c>
      <c r="N377" s="177" t="str">
        <f>IF(Forfaitaires!N376="","",Forfaitaires!N376)</f>
        <v/>
      </c>
      <c r="O377" s="267" t="str">
        <f t="shared" si="25"/>
        <v/>
      </c>
      <c r="P377" s="259" t="str">
        <f t="shared" si="26"/>
        <v/>
      </c>
      <c r="Q377" s="280" t="str">
        <f t="shared" si="27"/>
        <v/>
      </c>
      <c r="R377" s="264" t="str">
        <f t="shared" si="28"/>
        <v/>
      </c>
      <c r="S377" s="262" t="str">
        <f t="shared" si="29"/>
        <v/>
      </c>
      <c r="T377" s="119"/>
    </row>
    <row r="378" spans="1:20" ht="20.100000000000001" customHeight="1" x14ac:dyDescent="0.25">
      <c r="A378" s="162">
        <v>372</v>
      </c>
      <c r="B378" s="158" t="str">
        <f>IF(Forfaitaires!B377="","",Forfaitaires!B377)</f>
        <v/>
      </c>
      <c r="C378" s="158" t="str">
        <f>IF(Forfaitaires!C377="","",Forfaitaires!C377)</f>
        <v/>
      </c>
      <c r="D378" s="158" t="str">
        <f>IF(Forfaitaires!D377="","",Forfaitaires!D377)</f>
        <v/>
      </c>
      <c r="E378" s="158" t="str">
        <f>IF(Forfaitaires!E377="","",Forfaitaires!E377)</f>
        <v/>
      </c>
      <c r="F378" s="158" t="str">
        <f>IF(Forfaitaires!F377="","",Forfaitaires!F377)</f>
        <v/>
      </c>
      <c r="G378" s="158" t="str">
        <f>IF(Forfaitaires!G377="","",Forfaitaires!G377)</f>
        <v/>
      </c>
      <c r="H378" s="158" t="str">
        <f>IF(Forfaitaires!H377="","",Forfaitaires!H377)</f>
        <v/>
      </c>
      <c r="I378" s="158" t="str">
        <f>IF($G378="","",IF($C378=Listes!$B$32,IF('Instruction Forfaitaires'!$E378&lt;Listes!$B$53,('Instruction Forfaitaires'!$E378*(VLOOKUP('Instruction Forfaitaires'!$D378,Listes!$A$54:$E$60,2,FALSE))),IF('Instruction Forfaitaires'!$E378&gt;Listes!$E$53,('Instruction Forfaitaires'!$E378*(VLOOKUP('Instruction Forfaitaires'!$D378,Listes!$A$54:$E$60,5,FALSE))),('Instruction Forfaitaires'!$E378*(VLOOKUP('Instruction Forfaitaires'!$D378,Listes!$A$54:$E$60,3,FALSE))+(VLOOKUP('Instruction Forfaitaires'!$D378,Listes!$A$54:$E$60,4,FALSE)))))))</f>
        <v/>
      </c>
      <c r="J378" s="158" t="str">
        <f>IF($G378="","",IF($C378=Listes!$B$31,IF('Instruction Forfaitaires'!$E378&lt;Listes!$B$42,('Instruction Forfaitaires'!$E378*(VLOOKUP('Instruction Forfaitaires'!$D378,Listes!$A$43:$E$49,2,FALSE))),IF('Instruction Forfaitaires'!$E378&gt;Listes!$D$42,('Instruction Forfaitaires'!$E378*(VLOOKUP('Instruction Forfaitaires'!$D378,Listes!$A$43:$E$49,5,FALSE))),('Instruction Forfaitaires'!$E378*(VLOOKUP('Instruction Forfaitaires'!$D378,Listes!$A$43:$E$49,3,FALSE))+(VLOOKUP('Instruction Forfaitaires'!$D378,Listes!$A$43:$E$49,4,FALSE)))))))</f>
        <v/>
      </c>
      <c r="K378" s="238" t="str">
        <f>IF($G378="","",IF($C378=Listes!$B$34,Listes!$I$31,IF($C378=Listes!$B$35,(VLOOKUP('Instruction Forfaitaires'!$F378,Listes!$E$31:$F$36,2,FALSE)),IF($C378=Listes!$B$33,IF('Instruction Forfaitaires'!$E378&lt;Listes!$A$64,'Instruction Forfaitaires'!$E378*Listes!$A$65,IF('Instruction Forfaitaires'!$E378&gt;Listes!$D$64,'Instruction Forfaitaires'!$E378*Listes!$D$65,(('Instruction Forfaitaires'!$E378*Listes!$B$65)+Listes!$C$65)))))))</f>
        <v/>
      </c>
      <c r="L378" s="268" t="str">
        <f>IF(Forfaitaires!I377="","",Forfaitaires!I377)</f>
        <v/>
      </c>
      <c r="M378" s="268" t="str">
        <f>IF(Forfaitaires!J377="","",Forfaitaires!J377)</f>
        <v/>
      </c>
      <c r="N378" s="177" t="str">
        <f>IF(Forfaitaires!N377="","",Forfaitaires!N377)</f>
        <v/>
      </c>
      <c r="O378" s="267" t="str">
        <f t="shared" si="25"/>
        <v/>
      </c>
      <c r="P378" s="259" t="str">
        <f t="shared" si="26"/>
        <v/>
      </c>
      <c r="Q378" s="280" t="str">
        <f t="shared" si="27"/>
        <v/>
      </c>
      <c r="R378" s="264" t="str">
        <f t="shared" si="28"/>
        <v/>
      </c>
      <c r="S378" s="262" t="str">
        <f t="shared" si="29"/>
        <v/>
      </c>
      <c r="T378" s="119"/>
    </row>
    <row r="379" spans="1:20" ht="20.100000000000001" customHeight="1" x14ac:dyDescent="0.25">
      <c r="A379" s="162">
        <v>373</v>
      </c>
      <c r="B379" s="158" t="str">
        <f>IF(Forfaitaires!B378="","",Forfaitaires!B378)</f>
        <v/>
      </c>
      <c r="C379" s="158" t="str">
        <f>IF(Forfaitaires!C378="","",Forfaitaires!C378)</f>
        <v/>
      </c>
      <c r="D379" s="158" t="str">
        <f>IF(Forfaitaires!D378="","",Forfaitaires!D378)</f>
        <v/>
      </c>
      <c r="E379" s="158" t="str">
        <f>IF(Forfaitaires!E378="","",Forfaitaires!E378)</f>
        <v/>
      </c>
      <c r="F379" s="158" t="str">
        <f>IF(Forfaitaires!F378="","",Forfaitaires!F378)</f>
        <v/>
      </c>
      <c r="G379" s="158" t="str">
        <f>IF(Forfaitaires!G378="","",Forfaitaires!G378)</f>
        <v/>
      </c>
      <c r="H379" s="158" t="str">
        <f>IF(Forfaitaires!H378="","",Forfaitaires!H378)</f>
        <v/>
      </c>
      <c r="I379" s="158" t="str">
        <f>IF($G379="","",IF($C379=Listes!$B$32,IF('Instruction Forfaitaires'!$E379&lt;Listes!$B$53,('Instruction Forfaitaires'!$E379*(VLOOKUP('Instruction Forfaitaires'!$D379,Listes!$A$54:$E$60,2,FALSE))),IF('Instruction Forfaitaires'!$E379&gt;Listes!$E$53,('Instruction Forfaitaires'!$E379*(VLOOKUP('Instruction Forfaitaires'!$D379,Listes!$A$54:$E$60,5,FALSE))),('Instruction Forfaitaires'!$E379*(VLOOKUP('Instruction Forfaitaires'!$D379,Listes!$A$54:$E$60,3,FALSE))+(VLOOKUP('Instruction Forfaitaires'!$D379,Listes!$A$54:$E$60,4,FALSE)))))))</f>
        <v/>
      </c>
      <c r="J379" s="158" t="str">
        <f>IF($G379="","",IF($C379=Listes!$B$31,IF('Instruction Forfaitaires'!$E379&lt;Listes!$B$42,('Instruction Forfaitaires'!$E379*(VLOOKUP('Instruction Forfaitaires'!$D379,Listes!$A$43:$E$49,2,FALSE))),IF('Instruction Forfaitaires'!$E379&gt;Listes!$D$42,('Instruction Forfaitaires'!$E379*(VLOOKUP('Instruction Forfaitaires'!$D379,Listes!$A$43:$E$49,5,FALSE))),('Instruction Forfaitaires'!$E379*(VLOOKUP('Instruction Forfaitaires'!$D379,Listes!$A$43:$E$49,3,FALSE))+(VLOOKUP('Instruction Forfaitaires'!$D379,Listes!$A$43:$E$49,4,FALSE)))))))</f>
        <v/>
      </c>
      <c r="K379" s="238" t="str">
        <f>IF($G379="","",IF($C379=Listes!$B$34,Listes!$I$31,IF($C379=Listes!$B$35,(VLOOKUP('Instruction Forfaitaires'!$F379,Listes!$E$31:$F$36,2,FALSE)),IF($C379=Listes!$B$33,IF('Instruction Forfaitaires'!$E379&lt;Listes!$A$64,'Instruction Forfaitaires'!$E379*Listes!$A$65,IF('Instruction Forfaitaires'!$E379&gt;Listes!$D$64,'Instruction Forfaitaires'!$E379*Listes!$D$65,(('Instruction Forfaitaires'!$E379*Listes!$B$65)+Listes!$C$65)))))))</f>
        <v/>
      </c>
      <c r="L379" s="268" t="str">
        <f>IF(Forfaitaires!I378="","",Forfaitaires!I378)</f>
        <v/>
      </c>
      <c r="M379" s="268" t="str">
        <f>IF(Forfaitaires!J378="","",Forfaitaires!J378)</f>
        <v/>
      </c>
      <c r="N379" s="177" t="str">
        <f>IF(Forfaitaires!N378="","",Forfaitaires!N378)</f>
        <v/>
      </c>
      <c r="O379" s="267" t="str">
        <f t="shared" si="25"/>
        <v/>
      </c>
      <c r="P379" s="259" t="str">
        <f t="shared" si="26"/>
        <v/>
      </c>
      <c r="Q379" s="280" t="str">
        <f t="shared" si="27"/>
        <v/>
      </c>
      <c r="R379" s="264" t="str">
        <f t="shared" si="28"/>
        <v/>
      </c>
      <c r="S379" s="262" t="str">
        <f t="shared" si="29"/>
        <v/>
      </c>
      <c r="T379" s="119"/>
    </row>
    <row r="380" spans="1:20" ht="20.100000000000001" customHeight="1" x14ac:dyDescent="0.25">
      <c r="A380" s="162">
        <v>374</v>
      </c>
      <c r="B380" s="158" t="str">
        <f>IF(Forfaitaires!B379="","",Forfaitaires!B379)</f>
        <v/>
      </c>
      <c r="C380" s="158" t="str">
        <f>IF(Forfaitaires!C379="","",Forfaitaires!C379)</f>
        <v/>
      </c>
      <c r="D380" s="158" t="str">
        <f>IF(Forfaitaires!D379="","",Forfaitaires!D379)</f>
        <v/>
      </c>
      <c r="E380" s="158" t="str">
        <f>IF(Forfaitaires!E379="","",Forfaitaires!E379)</f>
        <v/>
      </c>
      <c r="F380" s="158" t="str">
        <f>IF(Forfaitaires!F379="","",Forfaitaires!F379)</f>
        <v/>
      </c>
      <c r="G380" s="158" t="str">
        <f>IF(Forfaitaires!G379="","",Forfaitaires!G379)</f>
        <v/>
      </c>
      <c r="H380" s="158" t="str">
        <f>IF(Forfaitaires!H379="","",Forfaitaires!H379)</f>
        <v/>
      </c>
      <c r="I380" s="158" t="str">
        <f>IF($G380="","",IF($C380=Listes!$B$32,IF('Instruction Forfaitaires'!$E380&lt;Listes!$B$53,('Instruction Forfaitaires'!$E380*(VLOOKUP('Instruction Forfaitaires'!$D380,Listes!$A$54:$E$60,2,FALSE))),IF('Instruction Forfaitaires'!$E380&gt;Listes!$E$53,('Instruction Forfaitaires'!$E380*(VLOOKUP('Instruction Forfaitaires'!$D380,Listes!$A$54:$E$60,5,FALSE))),('Instruction Forfaitaires'!$E380*(VLOOKUP('Instruction Forfaitaires'!$D380,Listes!$A$54:$E$60,3,FALSE))+(VLOOKUP('Instruction Forfaitaires'!$D380,Listes!$A$54:$E$60,4,FALSE)))))))</f>
        <v/>
      </c>
      <c r="J380" s="158" t="str">
        <f>IF($G380="","",IF($C380=Listes!$B$31,IF('Instruction Forfaitaires'!$E380&lt;Listes!$B$42,('Instruction Forfaitaires'!$E380*(VLOOKUP('Instruction Forfaitaires'!$D380,Listes!$A$43:$E$49,2,FALSE))),IF('Instruction Forfaitaires'!$E380&gt;Listes!$D$42,('Instruction Forfaitaires'!$E380*(VLOOKUP('Instruction Forfaitaires'!$D380,Listes!$A$43:$E$49,5,FALSE))),('Instruction Forfaitaires'!$E380*(VLOOKUP('Instruction Forfaitaires'!$D380,Listes!$A$43:$E$49,3,FALSE))+(VLOOKUP('Instruction Forfaitaires'!$D380,Listes!$A$43:$E$49,4,FALSE)))))))</f>
        <v/>
      </c>
      <c r="K380" s="238" t="str">
        <f>IF($G380="","",IF($C380=Listes!$B$34,Listes!$I$31,IF($C380=Listes!$B$35,(VLOOKUP('Instruction Forfaitaires'!$F380,Listes!$E$31:$F$36,2,FALSE)),IF($C380=Listes!$B$33,IF('Instruction Forfaitaires'!$E380&lt;Listes!$A$64,'Instruction Forfaitaires'!$E380*Listes!$A$65,IF('Instruction Forfaitaires'!$E380&gt;Listes!$D$64,'Instruction Forfaitaires'!$E380*Listes!$D$65,(('Instruction Forfaitaires'!$E380*Listes!$B$65)+Listes!$C$65)))))))</f>
        <v/>
      </c>
      <c r="L380" s="268" t="str">
        <f>IF(Forfaitaires!I379="","",Forfaitaires!I379)</f>
        <v/>
      </c>
      <c r="M380" s="268" t="str">
        <f>IF(Forfaitaires!J379="","",Forfaitaires!J379)</f>
        <v/>
      </c>
      <c r="N380" s="177" t="str">
        <f>IF(Forfaitaires!N379="","",Forfaitaires!N379)</f>
        <v/>
      </c>
      <c r="O380" s="267" t="str">
        <f t="shared" si="25"/>
        <v/>
      </c>
      <c r="P380" s="259" t="str">
        <f t="shared" si="26"/>
        <v/>
      </c>
      <c r="Q380" s="280" t="str">
        <f t="shared" si="27"/>
        <v/>
      </c>
      <c r="R380" s="264" t="str">
        <f t="shared" si="28"/>
        <v/>
      </c>
      <c r="S380" s="262" t="str">
        <f t="shared" si="29"/>
        <v/>
      </c>
      <c r="T380" s="119"/>
    </row>
    <row r="381" spans="1:20" ht="20.100000000000001" customHeight="1" x14ac:dyDescent="0.25">
      <c r="A381" s="162">
        <v>375</v>
      </c>
      <c r="B381" s="158" t="str">
        <f>IF(Forfaitaires!B380="","",Forfaitaires!B380)</f>
        <v/>
      </c>
      <c r="C381" s="158" t="str">
        <f>IF(Forfaitaires!C380="","",Forfaitaires!C380)</f>
        <v/>
      </c>
      <c r="D381" s="158" t="str">
        <f>IF(Forfaitaires!D380="","",Forfaitaires!D380)</f>
        <v/>
      </c>
      <c r="E381" s="158" t="str">
        <f>IF(Forfaitaires!E380="","",Forfaitaires!E380)</f>
        <v/>
      </c>
      <c r="F381" s="158" t="str">
        <f>IF(Forfaitaires!F380="","",Forfaitaires!F380)</f>
        <v/>
      </c>
      <c r="G381" s="158" t="str">
        <f>IF(Forfaitaires!G380="","",Forfaitaires!G380)</f>
        <v/>
      </c>
      <c r="H381" s="158" t="str">
        <f>IF(Forfaitaires!H380="","",Forfaitaires!H380)</f>
        <v/>
      </c>
      <c r="I381" s="158" t="str">
        <f>IF($G381="","",IF($C381=Listes!$B$32,IF('Instruction Forfaitaires'!$E381&lt;Listes!$B$53,('Instruction Forfaitaires'!$E381*(VLOOKUP('Instruction Forfaitaires'!$D381,Listes!$A$54:$E$60,2,FALSE))),IF('Instruction Forfaitaires'!$E381&gt;Listes!$E$53,('Instruction Forfaitaires'!$E381*(VLOOKUP('Instruction Forfaitaires'!$D381,Listes!$A$54:$E$60,5,FALSE))),('Instruction Forfaitaires'!$E381*(VLOOKUP('Instruction Forfaitaires'!$D381,Listes!$A$54:$E$60,3,FALSE))+(VLOOKUP('Instruction Forfaitaires'!$D381,Listes!$A$54:$E$60,4,FALSE)))))))</f>
        <v/>
      </c>
      <c r="J381" s="158" t="str">
        <f>IF($G381="","",IF($C381=Listes!$B$31,IF('Instruction Forfaitaires'!$E381&lt;Listes!$B$42,('Instruction Forfaitaires'!$E381*(VLOOKUP('Instruction Forfaitaires'!$D381,Listes!$A$43:$E$49,2,FALSE))),IF('Instruction Forfaitaires'!$E381&gt;Listes!$D$42,('Instruction Forfaitaires'!$E381*(VLOOKUP('Instruction Forfaitaires'!$D381,Listes!$A$43:$E$49,5,FALSE))),('Instruction Forfaitaires'!$E381*(VLOOKUP('Instruction Forfaitaires'!$D381,Listes!$A$43:$E$49,3,FALSE))+(VLOOKUP('Instruction Forfaitaires'!$D381,Listes!$A$43:$E$49,4,FALSE)))))))</f>
        <v/>
      </c>
      <c r="K381" s="238" t="str">
        <f>IF($G381="","",IF($C381=Listes!$B$34,Listes!$I$31,IF($C381=Listes!$B$35,(VLOOKUP('Instruction Forfaitaires'!$F381,Listes!$E$31:$F$36,2,FALSE)),IF($C381=Listes!$B$33,IF('Instruction Forfaitaires'!$E381&lt;Listes!$A$64,'Instruction Forfaitaires'!$E381*Listes!$A$65,IF('Instruction Forfaitaires'!$E381&gt;Listes!$D$64,'Instruction Forfaitaires'!$E381*Listes!$D$65,(('Instruction Forfaitaires'!$E381*Listes!$B$65)+Listes!$C$65)))))))</f>
        <v/>
      </c>
      <c r="L381" s="268" t="str">
        <f>IF(Forfaitaires!I380="","",Forfaitaires!I380)</f>
        <v/>
      </c>
      <c r="M381" s="268" t="str">
        <f>IF(Forfaitaires!J380="","",Forfaitaires!J380)</f>
        <v/>
      </c>
      <c r="N381" s="177" t="str">
        <f>IF(Forfaitaires!N380="","",Forfaitaires!N380)</f>
        <v/>
      </c>
      <c r="O381" s="267" t="str">
        <f t="shared" si="25"/>
        <v/>
      </c>
      <c r="P381" s="259" t="str">
        <f t="shared" si="26"/>
        <v/>
      </c>
      <c r="Q381" s="280" t="str">
        <f t="shared" si="27"/>
        <v/>
      </c>
      <c r="R381" s="264" t="str">
        <f t="shared" si="28"/>
        <v/>
      </c>
      <c r="S381" s="262" t="str">
        <f t="shared" si="29"/>
        <v/>
      </c>
      <c r="T381" s="119"/>
    </row>
    <row r="382" spans="1:20" ht="20.100000000000001" customHeight="1" x14ac:dyDescent="0.25">
      <c r="A382" s="162">
        <v>376</v>
      </c>
      <c r="B382" s="158" t="str">
        <f>IF(Forfaitaires!B381="","",Forfaitaires!B381)</f>
        <v/>
      </c>
      <c r="C382" s="158" t="str">
        <f>IF(Forfaitaires!C381="","",Forfaitaires!C381)</f>
        <v/>
      </c>
      <c r="D382" s="158" t="str">
        <f>IF(Forfaitaires!D381="","",Forfaitaires!D381)</f>
        <v/>
      </c>
      <c r="E382" s="158" t="str">
        <f>IF(Forfaitaires!E381="","",Forfaitaires!E381)</f>
        <v/>
      </c>
      <c r="F382" s="158" t="str">
        <f>IF(Forfaitaires!F381="","",Forfaitaires!F381)</f>
        <v/>
      </c>
      <c r="G382" s="158" t="str">
        <f>IF(Forfaitaires!G381="","",Forfaitaires!G381)</f>
        <v/>
      </c>
      <c r="H382" s="158" t="str">
        <f>IF(Forfaitaires!H381="","",Forfaitaires!H381)</f>
        <v/>
      </c>
      <c r="I382" s="158" t="str">
        <f>IF($G382="","",IF($C382=Listes!$B$32,IF('Instruction Forfaitaires'!$E382&lt;Listes!$B$53,('Instruction Forfaitaires'!$E382*(VLOOKUP('Instruction Forfaitaires'!$D382,Listes!$A$54:$E$60,2,FALSE))),IF('Instruction Forfaitaires'!$E382&gt;Listes!$E$53,('Instruction Forfaitaires'!$E382*(VLOOKUP('Instruction Forfaitaires'!$D382,Listes!$A$54:$E$60,5,FALSE))),('Instruction Forfaitaires'!$E382*(VLOOKUP('Instruction Forfaitaires'!$D382,Listes!$A$54:$E$60,3,FALSE))+(VLOOKUP('Instruction Forfaitaires'!$D382,Listes!$A$54:$E$60,4,FALSE)))))))</f>
        <v/>
      </c>
      <c r="J382" s="158" t="str">
        <f>IF($G382="","",IF($C382=Listes!$B$31,IF('Instruction Forfaitaires'!$E382&lt;Listes!$B$42,('Instruction Forfaitaires'!$E382*(VLOOKUP('Instruction Forfaitaires'!$D382,Listes!$A$43:$E$49,2,FALSE))),IF('Instruction Forfaitaires'!$E382&gt;Listes!$D$42,('Instruction Forfaitaires'!$E382*(VLOOKUP('Instruction Forfaitaires'!$D382,Listes!$A$43:$E$49,5,FALSE))),('Instruction Forfaitaires'!$E382*(VLOOKUP('Instruction Forfaitaires'!$D382,Listes!$A$43:$E$49,3,FALSE))+(VLOOKUP('Instruction Forfaitaires'!$D382,Listes!$A$43:$E$49,4,FALSE)))))))</f>
        <v/>
      </c>
      <c r="K382" s="238" t="str">
        <f>IF($G382="","",IF($C382=Listes!$B$34,Listes!$I$31,IF($C382=Listes!$B$35,(VLOOKUP('Instruction Forfaitaires'!$F382,Listes!$E$31:$F$36,2,FALSE)),IF($C382=Listes!$B$33,IF('Instruction Forfaitaires'!$E382&lt;Listes!$A$64,'Instruction Forfaitaires'!$E382*Listes!$A$65,IF('Instruction Forfaitaires'!$E382&gt;Listes!$D$64,'Instruction Forfaitaires'!$E382*Listes!$D$65,(('Instruction Forfaitaires'!$E382*Listes!$B$65)+Listes!$C$65)))))))</f>
        <v/>
      </c>
      <c r="L382" s="268" t="str">
        <f>IF(Forfaitaires!I381="","",Forfaitaires!I381)</f>
        <v/>
      </c>
      <c r="M382" s="268" t="str">
        <f>IF(Forfaitaires!J381="","",Forfaitaires!J381)</f>
        <v/>
      </c>
      <c r="N382" s="177" t="str">
        <f>IF(Forfaitaires!N381="","",Forfaitaires!N381)</f>
        <v/>
      </c>
      <c r="O382" s="267" t="str">
        <f t="shared" si="25"/>
        <v/>
      </c>
      <c r="P382" s="259" t="str">
        <f t="shared" si="26"/>
        <v/>
      </c>
      <c r="Q382" s="280" t="str">
        <f t="shared" si="27"/>
        <v/>
      </c>
      <c r="R382" s="264" t="str">
        <f t="shared" si="28"/>
        <v/>
      </c>
      <c r="S382" s="262" t="str">
        <f t="shared" si="29"/>
        <v/>
      </c>
      <c r="T382" s="119"/>
    </row>
    <row r="383" spans="1:20" ht="20.100000000000001" customHeight="1" x14ac:dyDescent="0.25">
      <c r="A383" s="162">
        <v>377</v>
      </c>
      <c r="B383" s="158" t="str">
        <f>IF(Forfaitaires!B382="","",Forfaitaires!B382)</f>
        <v/>
      </c>
      <c r="C383" s="158" t="str">
        <f>IF(Forfaitaires!C382="","",Forfaitaires!C382)</f>
        <v/>
      </c>
      <c r="D383" s="158" t="str">
        <f>IF(Forfaitaires!D382="","",Forfaitaires!D382)</f>
        <v/>
      </c>
      <c r="E383" s="158" t="str">
        <f>IF(Forfaitaires!E382="","",Forfaitaires!E382)</f>
        <v/>
      </c>
      <c r="F383" s="158" t="str">
        <f>IF(Forfaitaires!F382="","",Forfaitaires!F382)</f>
        <v/>
      </c>
      <c r="G383" s="158" t="str">
        <f>IF(Forfaitaires!G382="","",Forfaitaires!G382)</f>
        <v/>
      </c>
      <c r="H383" s="158" t="str">
        <f>IF(Forfaitaires!H382="","",Forfaitaires!H382)</f>
        <v/>
      </c>
      <c r="I383" s="158" t="str">
        <f>IF($G383="","",IF($C383=Listes!$B$32,IF('Instruction Forfaitaires'!$E383&lt;Listes!$B$53,('Instruction Forfaitaires'!$E383*(VLOOKUP('Instruction Forfaitaires'!$D383,Listes!$A$54:$E$60,2,FALSE))),IF('Instruction Forfaitaires'!$E383&gt;Listes!$E$53,('Instruction Forfaitaires'!$E383*(VLOOKUP('Instruction Forfaitaires'!$D383,Listes!$A$54:$E$60,5,FALSE))),('Instruction Forfaitaires'!$E383*(VLOOKUP('Instruction Forfaitaires'!$D383,Listes!$A$54:$E$60,3,FALSE))+(VLOOKUP('Instruction Forfaitaires'!$D383,Listes!$A$54:$E$60,4,FALSE)))))))</f>
        <v/>
      </c>
      <c r="J383" s="158" t="str">
        <f>IF($G383="","",IF($C383=Listes!$B$31,IF('Instruction Forfaitaires'!$E383&lt;Listes!$B$42,('Instruction Forfaitaires'!$E383*(VLOOKUP('Instruction Forfaitaires'!$D383,Listes!$A$43:$E$49,2,FALSE))),IF('Instruction Forfaitaires'!$E383&gt;Listes!$D$42,('Instruction Forfaitaires'!$E383*(VLOOKUP('Instruction Forfaitaires'!$D383,Listes!$A$43:$E$49,5,FALSE))),('Instruction Forfaitaires'!$E383*(VLOOKUP('Instruction Forfaitaires'!$D383,Listes!$A$43:$E$49,3,FALSE))+(VLOOKUP('Instruction Forfaitaires'!$D383,Listes!$A$43:$E$49,4,FALSE)))))))</f>
        <v/>
      </c>
      <c r="K383" s="238" t="str">
        <f>IF($G383="","",IF($C383=Listes!$B$34,Listes!$I$31,IF($C383=Listes!$B$35,(VLOOKUP('Instruction Forfaitaires'!$F383,Listes!$E$31:$F$36,2,FALSE)),IF($C383=Listes!$B$33,IF('Instruction Forfaitaires'!$E383&lt;Listes!$A$64,'Instruction Forfaitaires'!$E383*Listes!$A$65,IF('Instruction Forfaitaires'!$E383&gt;Listes!$D$64,'Instruction Forfaitaires'!$E383*Listes!$D$65,(('Instruction Forfaitaires'!$E383*Listes!$B$65)+Listes!$C$65)))))))</f>
        <v/>
      </c>
      <c r="L383" s="268" t="str">
        <f>IF(Forfaitaires!I382="","",Forfaitaires!I382)</f>
        <v/>
      </c>
      <c r="M383" s="268" t="str">
        <f>IF(Forfaitaires!J382="","",Forfaitaires!J382)</f>
        <v/>
      </c>
      <c r="N383" s="177" t="str">
        <f>IF(Forfaitaires!N382="","",Forfaitaires!N382)</f>
        <v/>
      </c>
      <c r="O383" s="267" t="str">
        <f t="shared" si="25"/>
        <v/>
      </c>
      <c r="P383" s="259" t="str">
        <f t="shared" si="26"/>
        <v/>
      </c>
      <c r="Q383" s="280" t="str">
        <f t="shared" si="27"/>
        <v/>
      </c>
      <c r="R383" s="264" t="str">
        <f t="shared" si="28"/>
        <v/>
      </c>
      <c r="S383" s="262" t="str">
        <f t="shared" si="29"/>
        <v/>
      </c>
      <c r="T383" s="119"/>
    </row>
    <row r="384" spans="1:20" ht="20.100000000000001" customHeight="1" x14ac:dyDescent="0.25">
      <c r="A384" s="162">
        <v>378</v>
      </c>
      <c r="B384" s="158" t="str">
        <f>IF(Forfaitaires!B383="","",Forfaitaires!B383)</f>
        <v/>
      </c>
      <c r="C384" s="158" t="str">
        <f>IF(Forfaitaires!C383="","",Forfaitaires!C383)</f>
        <v/>
      </c>
      <c r="D384" s="158" t="str">
        <f>IF(Forfaitaires!D383="","",Forfaitaires!D383)</f>
        <v/>
      </c>
      <c r="E384" s="158" t="str">
        <f>IF(Forfaitaires!E383="","",Forfaitaires!E383)</f>
        <v/>
      </c>
      <c r="F384" s="158" t="str">
        <f>IF(Forfaitaires!F383="","",Forfaitaires!F383)</f>
        <v/>
      </c>
      <c r="G384" s="158" t="str">
        <f>IF(Forfaitaires!G383="","",Forfaitaires!G383)</f>
        <v/>
      </c>
      <c r="H384" s="158" t="str">
        <f>IF(Forfaitaires!H383="","",Forfaitaires!H383)</f>
        <v/>
      </c>
      <c r="I384" s="158" t="str">
        <f>IF($G384="","",IF($C384=Listes!$B$32,IF('Instruction Forfaitaires'!$E384&lt;Listes!$B$53,('Instruction Forfaitaires'!$E384*(VLOOKUP('Instruction Forfaitaires'!$D384,Listes!$A$54:$E$60,2,FALSE))),IF('Instruction Forfaitaires'!$E384&gt;Listes!$E$53,('Instruction Forfaitaires'!$E384*(VLOOKUP('Instruction Forfaitaires'!$D384,Listes!$A$54:$E$60,5,FALSE))),('Instruction Forfaitaires'!$E384*(VLOOKUP('Instruction Forfaitaires'!$D384,Listes!$A$54:$E$60,3,FALSE))+(VLOOKUP('Instruction Forfaitaires'!$D384,Listes!$A$54:$E$60,4,FALSE)))))))</f>
        <v/>
      </c>
      <c r="J384" s="158" t="str">
        <f>IF($G384="","",IF($C384=Listes!$B$31,IF('Instruction Forfaitaires'!$E384&lt;Listes!$B$42,('Instruction Forfaitaires'!$E384*(VLOOKUP('Instruction Forfaitaires'!$D384,Listes!$A$43:$E$49,2,FALSE))),IF('Instruction Forfaitaires'!$E384&gt;Listes!$D$42,('Instruction Forfaitaires'!$E384*(VLOOKUP('Instruction Forfaitaires'!$D384,Listes!$A$43:$E$49,5,FALSE))),('Instruction Forfaitaires'!$E384*(VLOOKUP('Instruction Forfaitaires'!$D384,Listes!$A$43:$E$49,3,FALSE))+(VLOOKUP('Instruction Forfaitaires'!$D384,Listes!$A$43:$E$49,4,FALSE)))))))</f>
        <v/>
      </c>
      <c r="K384" s="238" t="str">
        <f>IF($G384="","",IF($C384=Listes!$B$34,Listes!$I$31,IF($C384=Listes!$B$35,(VLOOKUP('Instruction Forfaitaires'!$F384,Listes!$E$31:$F$36,2,FALSE)),IF($C384=Listes!$B$33,IF('Instruction Forfaitaires'!$E384&lt;Listes!$A$64,'Instruction Forfaitaires'!$E384*Listes!$A$65,IF('Instruction Forfaitaires'!$E384&gt;Listes!$D$64,'Instruction Forfaitaires'!$E384*Listes!$D$65,(('Instruction Forfaitaires'!$E384*Listes!$B$65)+Listes!$C$65)))))))</f>
        <v/>
      </c>
      <c r="L384" s="268" t="str">
        <f>IF(Forfaitaires!I383="","",Forfaitaires!I383)</f>
        <v/>
      </c>
      <c r="M384" s="268" t="str">
        <f>IF(Forfaitaires!J383="","",Forfaitaires!J383)</f>
        <v/>
      </c>
      <c r="N384" s="177" t="str">
        <f>IF(Forfaitaires!N383="","",Forfaitaires!N383)</f>
        <v/>
      </c>
      <c r="O384" s="267" t="str">
        <f t="shared" si="25"/>
        <v/>
      </c>
      <c r="P384" s="259" t="str">
        <f t="shared" si="26"/>
        <v/>
      </c>
      <c r="Q384" s="280" t="str">
        <f t="shared" si="27"/>
        <v/>
      </c>
      <c r="R384" s="264" t="str">
        <f t="shared" si="28"/>
        <v/>
      </c>
      <c r="S384" s="262" t="str">
        <f t="shared" si="29"/>
        <v/>
      </c>
      <c r="T384" s="119"/>
    </row>
    <row r="385" spans="1:20" ht="20.100000000000001" customHeight="1" x14ac:dyDescent="0.25">
      <c r="A385" s="162">
        <v>379</v>
      </c>
      <c r="B385" s="158" t="str">
        <f>IF(Forfaitaires!B384="","",Forfaitaires!B384)</f>
        <v/>
      </c>
      <c r="C385" s="158" t="str">
        <f>IF(Forfaitaires!C384="","",Forfaitaires!C384)</f>
        <v/>
      </c>
      <c r="D385" s="158" t="str">
        <f>IF(Forfaitaires!D384="","",Forfaitaires!D384)</f>
        <v/>
      </c>
      <c r="E385" s="158" t="str">
        <f>IF(Forfaitaires!E384="","",Forfaitaires!E384)</f>
        <v/>
      </c>
      <c r="F385" s="158" t="str">
        <f>IF(Forfaitaires!F384="","",Forfaitaires!F384)</f>
        <v/>
      </c>
      <c r="G385" s="158" t="str">
        <f>IF(Forfaitaires!G384="","",Forfaitaires!G384)</f>
        <v/>
      </c>
      <c r="H385" s="158" t="str">
        <f>IF(Forfaitaires!H384="","",Forfaitaires!H384)</f>
        <v/>
      </c>
      <c r="I385" s="158" t="str">
        <f>IF($G385="","",IF($C385=Listes!$B$32,IF('Instruction Forfaitaires'!$E385&lt;Listes!$B$53,('Instruction Forfaitaires'!$E385*(VLOOKUP('Instruction Forfaitaires'!$D385,Listes!$A$54:$E$60,2,FALSE))),IF('Instruction Forfaitaires'!$E385&gt;Listes!$E$53,('Instruction Forfaitaires'!$E385*(VLOOKUP('Instruction Forfaitaires'!$D385,Listes!$A$54:$E$60,5,FALSE))),('Instruction Forfaitaires'!$E385*(VLOOKUP('Instruction Forfaitaires'!$D385,Listes!$A$54:$E$60,3,FALSE))+(VLOOKUP('Instruction Forfaitaires'!$D385,Listes!$A$54:$E$60,4,FALSE)))))))</f>
        <v/>
      </c>
      <c r="J385" s="158" t="str">
        <f>IF($G385="","",IF($C385=Listes!$B$31,IF('Instruction Forfaitaires'!$E385&lt;Listes!$B$42,('Instruction Forfaitaires'!$E385*(VLOOKUP('Instruction Forfaitaires'!$D385,Listes!$A$43:$E$49,2,FALSE))),IF('Instruction Forfaitaires'!$E385&gt;Listes!$D$42,('Instruction Forfaitaires'!$E385*(VLOOKUP('Instruction Forfaitaires'!$D385,Listes!$A$43:$E$49,5,FALSE))),('Instruction Forfaitaires'!$E385*(VLOOKUP('Instruction Forfaitaires'!$D385,Listes!$A$43:$E$49,3,FALSE))+(VLOOKUP('Instruction Forfaitaires'!$D385,Listes!$A$43:$E$49,4,FALSE)))))))</f>
        <v/>
      </c>
      <c r="K385" s="238" t="str">
        <f>IF($G385="","",IF($C385=Listes!$B$34,Listes!$I$31,IF($C385=Listes!$B$35,(VLOOKUP('Instruction Forfaitaires'!$F385,Listes!$E$31:$F$36,2,FALSE)),IF($C385=Listes!$B$33,IF('Instruction Forfaitaires'!$E385&lt;Listes!$A$64,'Instruction Forfaitaires'!$E385*Listes!$A$65,IF('Instruction Forfaitaires'!$E385&gt;Listes!$D$64,'Instruction Forfaitaires'!$E385*Listes!$D$65,(('Instruction Forfaitaires'!$E385*Listes!$B$65)+Listes!$C$65)))))))</f>
        <v/>
      </c>
      <c r="L385" s="268" t="str">
        <f>IF(Forfaitaires!I384="","",Forfaitaires!I384)</f>
        <v/>
      </c>
      <c r="M385" s="268" t="str">
        <f>IF(Forfaitaires!J384="","",Forfaitaires!J384)</f>
        <v/>
      </c>
      <c r="N385" s="177" t="str">
        <f>IF(Forfaitaires!N384="","",Forfaitaires!N384)</f>
        <v/>
      </c>
      <c r="O385" s="267" t="str">
        <f t="shared" si="25"/>
        <v/>
      </c>
      <c r="P385" s="259" t="str">
        <f t="shared" si="26"/>
        <v/>
      </c>
      <c r="Q385" s="280" t="str">
        <f t="shared" si="27"/>
        <v/>
      </c>
      <c r="R385" s="264" t="str">
        <f t="shared" si="28"/>
        <v/>
      </c>
      <c r="S385" s="262" t="str">
        <f t="shared" si="29"/>
        <v/>
      </c>
      <c r="T385" s="119"/>
    </row>
    <row r="386" spans="1:20" ht="20.100000000000001" customHeight="1" x14ac:dyDescent="0.25">
      <c r="A386" s="162">
        <v>380</v>
      </c>
      <c r="B386" s="158" t="str">
        <f>IF(Forfaitaires!B385="","",Forfaitaires!B385)</f>
        <v/>
      </c>
      <c r="C386" s="158" t="str">
        <f>IF(Forfaitaires!C385="","",Forfaitaires!C385)</f>
        <v/>
      </c>
      <c r="D386" s="158" t="str">
        <f>IF(Forfaitaires!D385="","",Forfaitaires!D385)</f>
        <v/>
      </c>
      <c r="E386" s="158" t="str">
        <f>IF(Forfaitaires!E385="","",Forfaitaires!E385)</f>
        <v/>
      </c>
      <c r="F386" s="158" t="str">
        <f>IF(Forfaitaires!F385="","",Forfaitaires!F385)</f>
        <v/>
      </c>
      <c r="G386" s="158" t="str">
        <f>IF(Forfaitaires!G385="","",Forfaitaires!G385)</f>
        <v/>
      </c>
      <c r="H386" s="158" t="str">
        <f>IF(Forfaitaires!H385="","",Forfaitaires!H385)</f>
        <v/>
      </c>
      <c r="I386" s="158" t="str">
        <f>IF($G386="","",IF($C386=Listes!$B$32,IF('Instruction Forfaitaires'!$E386&lt;Listes!$B$53,('Instruction Forfaitaires'!$E386*(VLOOKUP('Instruction Forfaitaires'!$D386,Listes!$A$54:$E$60,2,FALSE))),IF('Instruction Forfaitaires'!$E386&gt;Listes!$E$53,('Instruction Forfaitaires'!$E386*(VLOOKUP('Instruction Forfaitaires'!$D386,Listes!$A$54:$E$60,5,FALSE))),('Instruction Forfaitaires'!$E386*(VLOOKUP('Instruction Forfaitaires'!$D386,Listes!$A$54:$E$60,3,FALSE))+(VLOOKUP('Instruction Forfaitaires'!$D386,Listes!$A$54:$E$60,4,FALSE)))))))</f>
        <v/>
      </c>
      <c r="J386" s="158" t="str">
        <f>IF($G386="","",IF($C386=Listes!$B$31,IF('Instruction Forfaitaires'!$E386&lt;Listes!$B$42,('Instruction Forfaitaires'!$E386*(VLOOKUP('Instruction Forfaitaires'!$D386,Listes!$A$43:$E$49,2,FALSE))),IF('Instruction Forfaitaires'!$E386&gt;Listes!$D$42,('Instruction Forfaitaires'!$E386*(VLOOKUP('Instruction Forfaitaires'!$D386,Listes!$A$43:$E$49,5,FALSE))),('Instruction Forfaitaires'!$E386*(VLOOKUP('Instruction Forfaitaires'!$D386,Listes!$A$43:$E$49,3,FALSE))+(VLOOKUP('Instruction Forfaitaires'!$D386,Listes!$A$43:$E$49,4,FALSE)))))))</f>
        <v/>
      </c>
      <c r="K386" s="238" t="str">
        <f>IF($G386="","",IF($C386=Listes!$B$34,Listes!$I$31,IF($C386=Listes!$B$35,(VLOOKUP('Instruction Forfaitaires'!$F386,Listes!$E$31:$F$36,2,FALSE)),IF($C386=Listes!$B$33,IF('Instruction Forfaitaires'!$E386&lt;Listes!$A$64,'Instruction Forfaitaires'!$E386*Listes!$A$65,IF('Instruction Forfaitaires'!$E386&gt;Listes!$D$64,'Instruction Forfaitaires'!$E386*Listes!$D$65,(('Instruction Forfaitaires'!$E386*Listes!$B$65)+Listes!$C$65)))))))</f>
        <v/>
      </c>
      <c r="L386" s="268" t="str">
        <f>IF(Forfaitaires!I385="","",Forfaitaires!I385)</f>
        <v/>
      </c>
      <c r="M386" s="268" t="str">
        <f>IF(Forfaitaires!J385="","",Forfaitaires!J385)</f>
        <v/>
      </c>
      <c r="N386" s="177" t="str">
        <f>IF(Forfaitaires!N385="","",Forfaitaires!N385)</f>
        <v/>
      </c>
      <c r="O386" s="267" t="str">
        <f t="shared" si="25"/>
        <v/>
      </c>
      <c r="P386" s="259" t="str">
        <f t="shared" si="26"/>
        <v/>
      </c>
      <c r="Q386" s="280" t="str">
        <f t="shared" si="27"/>
        <v/>
      </c>
      <c r="R386" s="264" t="str">
        <f t="shared" si="28"/>
        <v/>
      </c>
      <c r="S386" s="262" t="str">
        <f t="shared" si="29"/>
        <v/>
      </c>
      <c r="T386" s="119"/>
    </row>
    <row r="387" spans="1:20" ht="20.100000000000001" customHeight="1" x14ac:dyDescent="0.25">
      <c r="A387" s="162">
        <v>381</v>
      </c>
      <c r="B387" s="158" t="str">
        <f>IF(Forfaitaires!B386="","",Forfaitaires!B386)</f>
        <v/>
      </c>
      <c r="C387" s="158" t="str">
        <f>IF(Forfaitaires!C386="","",Forfaitaires!C386)</f>
        <v/>
      </c>
      <c r="D387" s="158" t="str">
        <f>IF(Forfaitaires!D386="","",Forfaitaires!D386)</f>
        <v/>
      </c>
      <c r="E387" s="158" t="str">
        <f>IF(Forfaitaires!E386="","",Forfaitaires!E386)</f>
        <v/>
      </c>
      <c r="F387" s="158" t="str">
        <f>IF(Forfaitaires!F386="","",Forfaitaires!F386)</f>
        <v/>
      </c>
      <c r="G387" s="158" t="str">
        <f>IF(Forfaitaires!G386="","",Forfaitaires!G386)</f>
        <v/>
      </c>
      <c r="H387" s="158" t="str">
        <f>IF(Forfaitaires!H386="","",Forfaitaires!H386)</f>
        <v/>
      </c>
      <c r="I387" s="158" t="str">
        <f>IF($G387="","",IF($C387=Listes!$B$32,IF('Instruction Forfaitaires'!$E387&lt;Listes!$B$53,('Instruction Forfaitaires'!$E387*(VLOOKUP('Instruction Forfaitaires'!$D387,Listes!$A$54:$E$60,2,FALSE))),IF('Instruction Forfaitaires'!$E387&gt;Listes!$E$53,('Instruction Forfaitaires'!$E387*(VLOOKUP('Instruction Forfaitaires'!$D387,Listes!$A$54:$E$60,5,FALSE))),('Instruction Forfaitaires'!$E387*(VLOOKUP('Instruction Forfaitaires'!$D387,Listes!$A$54:$E$60,3,FALSE))+(VLOOKUP('Instruction Forfaitaires'!$D387,Listes!$A$54:$E$60,4,FALSE)))))))</f>
        <v/>
      </c>
      <c r="J387" s="158" t="str">
        <f>IF($G387="","",IF($C387=Listes!$B$31,IF('Instruction Forfaitaires'!$E387&lt;Listes!$B$42,('Instruction Forfaitaires'!$E387*(VLOOKUP('Instruction Forfaitaires'!$D387,Listes!$A$43:$E$49,2,FALSE))),IF('Instruction Forfaitaires'!$E387&gt;Listes!$D$42,('Instruction Forfaitaires'!$E387*(VLOOKUP('Instruction Forfaitaires'!$D387,Listes!$A$43:$E$49,5,FALSE))),('Instruction Forfaitaires'!$E387*(VLOOKUP('Instruction Forfaitaires'!$D387,Listes!$A$43:$E$49,3,FALSE))+(VLOOKUP('Instruction Forfaitaires'!$D387,Listes!$A$43:$E$49,4,FALSE)))))))</f>
        <v/>
      </c>
      <c r="K387" s="238" t="str">
        <f>IF($G387="","",IF($C387=Listes!$B$34,Listes!$I$31,IF($C387=Listes!$B$35,(VLOOKUP('Instruction Forfaitaires'!$F387,Listes!$E$31:$F$36,2,FALSE)),IF($C387=Listes!$B$33,IF('Instruction Forfaitaires'!$E387&lt;Listes!$A$64,'Instruction Forfaitaires'!$E387*Listes!$A$65,IF('Instruction Forfaitaires'!$E387&gt;Listes!$D$64,'Instruction Forfaitaires'!$E387*Listes!$D$65,(('Instruction Forfaitaires'!$E387*Listes!$B$65)+Listes!$C$65)))))))</f>
        <v/>
      </c>
      <c r="L387" s="268" t="str">
        <f>IF(Forfaitaires!I386="","",Forfaitaires!I386)</f>
        <v/>
      </c>
      <c r="M387" s="268" t="str">
        <f>IF(Forfaitaires!J386="","",Forfaitaires!J386)</f>
        <v/>
      </c>
      <c r="N387" s="177" t="str">
        <f>IF(Forfaitaires!N386="","",Forfaitaires!N386)</f>
        <v/>
      </c>
      <c r="O387" s="267" t="str">
        <f t="shared" si="25"/>
        <v/>
      </c>
      <c r="P387" s="259" t="str">
        <f t="shared" si="26"/>
        <v/>
      </c>
      <c r="Q387" s="280" t="str">
        <f t="shared" si="27"/>
        <v/>
      </c>
      <c r="R387" s="264" t="str">
        <f t="shared" si="28"/>
        <v/>
      </c>
      <c r="S387" s="262" t="str">
        <f t="shared" si="29"/>
        <v/>
      </c>
      <c r="T387" s="119"/>
    </row>
    <row r="388" spans="1:20" ht="20.100000000000001" customHeight="1" x14ac:dyDescent="0.25">
      <c r="A388" s="162">
        <v>382</v>
      </c>
      <c r="B388" s="158" t="str">
        <f>IF(Forfaitaires!B387="","",Forfaitaires!B387)</f>
        <v/>
      </c>
      <c r="C388" s="158" t="str">
        <f>IF(Forfaitaires!C387="","",Forfaitaires!C387)</f>
        <v/>
      </c>
      <c r="D388" s="158" t="str">
        <f>IF(Forfaitaires!D387="","",Forfaitaires!D387)</f>
        <v/>
      </c>
      <c r="E388" s="158" t="str">
        <f>IF(Forfaitaires!E387="","",Forfaitaires!E387)</f>
        <v/>
      </c>
      <c r="F388" s="158" t="str">
        <f>IF(Forfaitaires!F387="","",Forfaitaires!F387)</f>
        <v/>
      </c>
      <c r="G388" s="158" t="str">
        <f>IF(Forfaitaires!G387="","",Forfaitaires!G387)</f>
        <v/>
      </c>
      <c r="H388" s="158" t="str">
        <f>IF(Forfaitaires!H387="","",Forfaitaires!H387)</f>
        <v/>
      </c>
      <c r="I388" s="158" t="str">
        <f>IF($G388="","",IF($C388=Listes!$B$32,IF('Instruction Forfaitaires'!$E388&lt;Listes!$B$53,('Instruction Forfaitaires'!$E388*(VLOOKUP('Instruction Forfaitaires'!$D388,Listes!$A$54:$E$60,2,FALSE))),IF('Instruction Forfaitaires'!$E388&gt;Listes!$E$53,('Instruction Forfaitaires'!$E388*(VLOOKUP('Instruction Forfaitaires'!$D388,Listes!$A$54:$E$60,5,FALSE))),('Instruction Forfaitaires'!$E388*(VLOOKUP('Instruction Forfaitaires'!$D388,Listes!$A$54:$E$60,3,FALSE))+(VLOOKUP('Instruction Forfaitaires'!$D388,Listes!$A$54:$E$60,4,FALSE)))))))</f>
        <v/>
      </c>
      <c r="J388" s="158" t="str">
        <f>IF($G388="","",IF($C388=Listes!$B$31,IF('Instruction Forfaitaires'!$E388&lt;Listes!$B$42,('Instruction Forfaitaires'!$E388*(VLOOKUP('Instruction Forfaitaires'!$D388,Listes!$A$43:$E$49,2,FALSE))),IF('Instruction Forfaitaires'!$E388&gt;Listes!$D$42,('Instruction Forfaitaires'!$E388*(VLOOKUP('Instruction Forfaitaires'!$D388,Listes!$A$43:$E$49,5,FALSE))),('Instruction Forfaitaires'!$E388*(VLOOKUP('Instruction Forfaitaires'!$D388,Listes!$A$43:$E$49,3,FALSE))+(VLOOKUP('Instruction Forfaitaires'!$D388,Listes!$A$43:$E$49,4,FALSE)))))))</f>
        <v/>
      </c>
      <c r="K388" s="238" t="str">
        <f>IF($G388="","",IF($C388=Listes!$B$34,Listes!$I$31,IF($C388=Listes!$B$35,(VLOOKUP('Instruction Forfaitaires'!$F388,Listes!$E$31:$F$36,2,FALSE)),IF($C388=Listes!$B$33,IF('Instruction Forfaitaires'!$E388&lt;Listes!$A$64,'Instruction Forfaitaires'!$E388*Listes!$A$65,IF('Instruction Forfaitaires'!$E388&gt;Listes!$D$64,'Instruction Forfaitaires'!$E388*Listes!$D$65,(('Instruction Forfaitaires'!$E388*Listes!$B$65)+Listes!$C$65)))))))</f>
        <v/>
      </c>
      <c r="L388" s="268" t="str">
        <f>IF(Forfaitaires!I387="","",Forfaitaires!I387)</f>
        <v/>
      </c>
      <c r="M388" s="268" t="str">
        <f>IF(Forfaitaires!J387="","",Forfaitaires!J387)</f>
        <v/>
      </c>
      <c r="N388" s="177" t="str">
        <f>IF(Forfaitaires!N387="","",Forfaitaires!N387)</f>
        <v/>
      </c>
      <c r="O388" s="267" t="str">
        <f t="shared" si="25"/>
        <v/>
      </c>
      <c r="P388" s="259" t="str">
        <f t="shared" si="26"/>
        <v/>
      </c>
      <c r="Q388" s="280" t="str">
        <f t="shared" si="27"/>
        <v/>
      </c>
      <c r="R388" s="264" t="str">
        <f t="shared" si="28"/>
        <v/>
      </c>
      <c r="S388" s="262" t="str">
        <f t="shared" si="29"/>
        <v/>
      </c>
      <c r="T388" s="119"/>
    </row>
    <row r="389" spans="1:20" ht="20.100000000000001" customHeight="1" x14ac:dyDescent="0.25">
      <c r="A389" s="162">
        <v>383</v>
      </c>
      <c r="B389" s="158" t="str">
        <f>IF(Forfaitaires!B388="","",Forfaitaires!B388)</f>
        <v/>
      </c>
      <c r="C389" s="158" t="str">
        <f>IF(Forfaitaires!C388="","",Forfaitaires!C388)</f>
        <v/>
      </c>
      <c r="D389" s="158" t="str">
        <f>IF(Forfaitaires!D388="","",Forfaitaires!D388)</f>
        <v/>
      </c>
      <c r="E389" s="158" t="str">
        <f>IF(Forfaitaires!E388="","",Forfaitaires!E388)</f>
        <v/>
      </c>
      <c r="F389" s="158" t="str">
        <f>IF(Forfaitaires!F388="","",Forfaitaires!F388)</f>
        <v/>
      </c>
      <c r="G389" s="158" t="str">
        <f>IF(Forfaitaires!G388="","",Forfaitaires!G388)</f>
        <v/>
      </c>
      <c r="H389" s="158" t="str">
        <f>IF(Forfaitaires!H388="","",Forfaitaires!H388)</f>
        <v/>
      </c>
      <c r="I389" s="158" t="str">
        <f>IF($G389="","",IF($C389=Listes!$B$32,IF('Instruction Forfaitaires'!$E389&lt;Listes!$B$53,('Instruction Forfaitaires'!$E389*(VLOOKUP('Instruction Forfaitaires'!$D389,Listes!$A$54:$E$60,2,FALSE))),IF('Instruction Forfaitaires'!$E389&gt;Listes!$E$53,('Instruction Forfaitaires'!$E389*(VLOOKUP('Instruction Forfaitaires'!$D389,Listes!$A$54:$E$60,5,FALSE))),('Instruction Forfaitaires'!$E389*(VLOOKUP('Instruction Forfaitaires'!$D389,Listes!$A$54:$E$60,3,FALSE))+(VLOOKUP('Instruction Forfaitaires'!$D389,Listes!$A$54:$E$60,4,FALSE)))))))</f>
        <v/>
      </c>
      <c r="J389" s="158" t="str">
        <f>IF($G389="","",IF($C389=Listes!$B$31,IF('Instruction Forfaitaires'!$E389&lt;Listes!$B$42,('Instruction Forfaitaires'!$E389*(VLOOKUP('Instruction Forfaitaires'!$D389,Listes!$A$43:$E$49,2,FALSE))),IF('Instruction Forfaitaires'!$E389&gt;Listes!$D$42,('Instruction Forfaitaires'!$E389*(VLOOKUP('Instruction Forfaitaires'!$D389,Listes!$A$43:$E$49,5,FALSE))),('Instruction Forfaitaires'!$E389*(VLOOKUP('Instruction Forfaitaires'!$D389,Listes!$A$43:$E$49,3,FALSE))+(VLOOKUP('Instruction Forfaitaires'!$D389,Listes!$A$43:$E$49,4,FALSE)))))))</f>
        <v/>
      </c>
      <c r="K389" s="238" t="str">
        <f>IF($G389="","",IF($C389=Listes!$B$34,Listes!$I$31,IF($C389=Listes!$B$35,(VLOOKUP('Instruction Forfaitaires'!$F389,Listes!$E$31:$F$36,2,FALSE)),IF($C389=Listes!$B$33,IF('Instruction Forfaitaires'!$E389&lt;Listes!$A$64,'Instruction Forfaitaires'!$E389*Listes!$A$65,IF('Instruction Forfaitaires'!$E389&gt;Listes!$D$64,'Instruction Forfaitaires'!$E389*Listes!$D$65,(('Instruction Forfaitaires'!$E389*Listes!$B$65)+Listes!$C$65)))))))</f>
        <v/>
      </c>
      <c r="L389" s="268" t="str">
        <f>IF(Forfaitaires!I388="","",Forfaitaires!I388)</f>
        <v/>
      </c>
      <c r="M389" s="268" t="str">
        <f>IF(Forfaitaires!J388="","",Forfaitaires!J388)</f>
        <v/>
      </c>
      <c r="N389" s="177" t="str">
        <f>IF(Forfaitaires!N388="","",Forfaitaires!N388)</f>
        <v/>
      </c>
      <c r="O389" s="267" t="str">
        <f t="shared" si="25"/>
        <v/>
      </c>
      <c r="P389" s="259" t="str">
        <f t="shared" si="26"/>
        <v/>
      </c>
      <c r="Q389" s="280" t="str">
        <f t="shared" si="27"/>
        <v/>
      </c>
      <c r="R389" s="264" t="str">
        <f t="shared" si="28"/>
        <v/>
      </c>
      <c r="S389" s="262" t="str">
        <f t="shared" si="29"/>
        <v/>
      </c>
      <c r="T389" s="119"/>
    </row>
    <row r="390" spans="1:20" ht="20.100000000000001" customHeight="1" x14ac:dyDescent="0.25">
      <c r="A390" s="162">
        <v>384</v>
      </c>
      <c r="B390" s="158" t="str">
        <f>IF(Forfaitaires!B389="","",Forfaitaires!B389)</f>
        <v/>
      </c>
      <c r="C390" s="158" t="str">
        <f>IF(Forfaitaires!C389="","",Forfaitaires!C389)</f>
        <v/>
      </c>
      <c r="D390" s="158" t="str">
        <f>IF(Forfaitaires!D389="","",Forfaitaires!D389)</f>
        <v/>
      </c>
      <c r="E390" s="158" t="str">
        <f>IF(Forfaitaires!E389="","",Forfaitaires!E389)</f>
        <v/>
      </c>
      <c r="F390" s="158" t="str">
        <f>IF(Forfaitaires!F389="","",Forfaitaires!F389)</f>
        <v/>
      </c>
      <c r="G390" s="158" t="str">
        <f>IF(Forfaitaires!G389="","",Forfaitaires!G389)</f>
        <v/>
      </c>
      <c r="H390" s="158" t="str">
        <f>IF(Forfaitaires!H389="","",Forfaitaires!H389)</f>
        <v/>
      </c>
      <c r="I390" s="158" t="str">
        <f>IF($G390="","",IF($C390=Listes!$B$32,IF('Instruction Forfaitaires'!$E390&lt;Listes!$B$53,('Instruction Forfaitaires'!$E390*(VLOOKUP('Instruction Forfaitaires'!$D390,Listes!$A$54:$E$60,2,FALSE))),IF('Instruction Forfaitaires'!$E390&gt;Listes!$E$53,('Instruction Forfaitaires'!$E390*(VLOOKUP('Instruction Forfaitaires'!$D390,Listes!$A$54:$E$60,5,FALSE))),('Instruction Forfaitaires'!$E390*(VLOOKUP('Instruction Forfaitaires'!$D390,Listes!$A$54:$E$60,3,FALSE))+(VLOOKUP('Instruction Forfaitaires'!$D390,Listes!$A$54:$E$60,4,FALSE)))))))</f>
        <v/>
      </c>
      <c r="J390" s="158" t="str">
        <f>IF($G390="","",IF($C390=Listes!$B$31,IF('Instruction Forfaitaires'!$E390&lt;Listes!$B$42,('Instruction Forfaitaires'!$E390*(VLOOKUP('Instruction Forfaitaires'!$D390,Listes!$A$43:$E$49,2,FALSE))),IF('Instruction Forfaitaires'!$E390&gt;Listes!$D$42,('Instruction Forfaitaires'!$E390*(VLOOKUP('Instruction Forfaitaires'!$D390,Listes!$A$43:$E$49,5,FALSE))),('Instruction Forfaitaires'!$E390*(VLOOKUP('Instruction Forfaitaires'!$D390,Listes!$A$43:$E$49,3,FALSE))+(VLOOKUP('Instruction Forfaitaires'!$D390,Listes!$A$43:$E$49,4,FALSE)))))))</f>
        <v/>
      </c>
      <c r="K390" s="238" t="str">
        <f>IF($G390="","",IF($C390=Listes!$B$34,Listes!$I$31,IF($C390=Listes!$B$35,(VLOOKUP('Instruction Forfaitaires'!$F390,Listes!$E$31:$F$36,2,FALSE)),IF($C390=Listes!$B$33,IF('Instruction Forfaitaires'!$E390&lt;Listes!$A$64,'Instruction Forfaitaires'!$E390*Listes!$A$65,IF('Instruction Forfaitaires'!$E390&gt;Listes!$D$64,'Instruction Forfaitaires'!$E390*Listes!$D$65,(('Instruction Forfaitaires'!$E390*Listes!$B$65)+Listes!$C$65)))))))</f>
        <v/>
      </c>
      <c r="L390" s="268" t="str">
        <f>IF(Forfaitaires!I389="","",Forfaitaires!I389)</f>
        <v/>
      </c>
      <c r="M390" s="268" t="str">
        <f>IF(Forfaitaires!J389="","",Forfaitaires!J389)</f>
        <v/>
      </c>
      <c r="N390" s="177" t="str">
        <f>IF(Forfaitaires!N389="","",Forfaitaires!N389)</f>
        <v/>
      </c>
      <c r="O390" s="267" t="str">
        <f t="shared" si="25"/>
        <v/>
      </c>
      <c r="P390" s="259" t="str">
        <f t="shared" si="26"/>
        <v/>
      </c>
      <c r="Q390" s="280" t="str">
        <f t="shared" si="27"/>
        <v/>
      </c>
      <c r="R390" s="264" t="str">
        <f t="shared" si="28"/>
        <v/>
      </c>
      <c r="S390" s="262" t="str">
        <f t="shared" si="29"/>
        <v/>
      </c>
      <c r="T390" s="119"/>
    </row>
    <row r="391" spans="1:20" ht="20.100000000000001" customHeight="1" x14ac:dyDescent="0.25">
      <c r="A391" s="162">
        <v>385</v>
      </c>
      <c r="B391" s="158" t="str">
        <f>IF(Forfaitaires!B390="","",Forfaitaires!B390)</f>
        <v/>
      </c>
      <c r="C391" s="158" t="str">
        <f>IF(Forfaitaires!C390="","",Forfaitaires!C390)</f>
        <v/>
      </c>
      <c r="D391" s="158" t="str">
        <f>IF(Forfaitaires!D390="","",Forfaitaires!D390)</f>
        <v/>
      </c>
      <c r="E391" s="158" t="str">
        <f>IF(Forfaitaires!E390="","",Forfaitaires!E390)</f>
        <v/>
      </c>
      <c r="F391" s="158" t="str">
        <f>IF(Forfaitaires!F390="","",Forfaitaires!F390)</f>
        <v/>
      </c>
      <c r="G391" s="158" t="str">
        <f>IF(Forfaitaires!G390="","",Forfaitaires!G390)</f>
        <v/>
      </c>
      <c r="H391" s="158" t="str">
        <f>IF(Forfaitaires!H390="","",Forfaitaires!H390)</f>
        <v/>
      </c>
      <c r="I391" s="158" t="str">
        <f>IF($G391="","",IF($C391=Listes!$B$32,IF('Instruction Forfaitaires'!$E391&lt;Listes!$B$53,('Instruction Forfaitaires'!$E391*(VLOOKUP('Instruction Forfaitaires'!$D391,Listes!$A$54:$E$60,2,FALSE))),IF('Instruction Forfaitaires'!$E391&gt;Listes!$E$53,('Instruction Forfaitaires'!$E391*(VLOOKUP('Instruction Forfaitaires'!$D391,Listes!$A$54:$E$60,5,FALSE))),('Instruction Forfaitaires'!$E391*(VLOOKUP('Instruction Forfaitaires'!$D391,Listes!$A$54:$E$60,3,FALSE))+(VLOOKUP('Instruction Forfaitaires'!$D391,Listes!$A$54:$E$60,4,FALSE)))))))</f>
        <v/>
      </c>
      <c r="J391" s="158" t="str">
        <f>IF($G391="","",IF($C391=Listes!$B$31,IF('Instruction Forfaitaires'!$E391&lt;Listes!$B$42,('Instruction Forfaitaires'!$E391*(VLOOKUP('Instruction Forfaitaires'!$D391,Listes!$A$43:$E$49,2,FALSE))),IF('Instruction Forfaitaires'!$E391&gt;Listes!$D$42,('Instruction Forfaitaires'!$E391*(VLOOKUP('Instruction Forfaitaires'!$D391,Listes!$A$43:$E$49,5,FALSE))),('Instruction Forfaitaires'!$E391*(VLOOKUP('Instruction Forfaitaires'!$D391,Listes!$A$43:$E$49,3,FALSE))+(VLOOKUP('Instruction Forfaitaires'!$D391,Listes!$A$43:$E$49,4,FALSE)))))))</f>
        <v/>
      </c>
      <c r="K391" s="238" t="str">
        <f>IF($G391="","",IF($C391=Listes!$B$34,Listes!$I$31,IF($C391=Listes!$B$35,(VLOOKUP('Instruction Forfaitaires'!$F391,Listes!$E$31:$F$36,2,FALSE)),IF($C391=Listes!$B$33,IF('Instruction Forfaitaires'!$E391&lt;Listes!$A$64,'Instruction Forfaitaires'!$E391*Listes!$A$65,IF('Instruction Forfaitaires'!$E391&gt;Listes!$D$64,'Instruction Forfaitaires'!$E391*Listes!$D$65,(('Instruction Forfaitaires'!$E391*Listes!$B$65)+Listes!$C$65)))))))</f>
        <v/>
      </c>
      <c r="L391" s="268" t="str">
        <f>IF(Forfaitaires!I390="","",Forfaitaires!I390)</f>
        <v/>
      </c>
      <c r="M391" s="268" t="str">
        <f>IF(Forfaitaires!J390="","",Forfaitaires!J390)</f>
        <v/>
      </c>
      <c r="N391" s="177" t="str">
        <f>IF(Forfaitaires!N390="","",Forfaitaires!N390)</f>
        <v/>
      </c>
      <c r="O391" s="267" t="str">
        <f t="shared" si="25"/>
        <v/>
      </c>
      <c r="P391" s="259" t="str">
        <f t="shared" si="26"/>
        <v/>
      </c>
      <c r="Q391" s="280" t="str">
        <f t="shared" si="27"/>
        <v/>
      </c>
      <c r="R391" s="264" t="str">
        <f t="shared" si="28"/>
        <v/>
      </c>
      <c r="S391" s="262" t="str">
        <f t="shared" si="29"/>
        <v/>
      </c>
      <c r="T391" s="119"/>
    </row>
    <row r="392" spans="1:20" ht="20.100000000000001" customHeight="1" x14ac:dyDescent="0.25">
      <c r="A392" s="162">
        <v>386</v>
      </c>
      <c r="B392" s="158" t="str">
        <f>IF(Forfaitaires!B391="","",Forfaitaires!B391)</f>
        <v/>
      </c>
      <c r="C392" s="158" t="str">
        <f>IF(Forfaitaires!C391="","",Forfaitaires!C391)</f>
        <v/>
      </c>
      <c r="D392" s="158" t="str">
        <f>IF(Forfaitaires!D391="","",Forfaitaires!D391)</f>
        <v/>
      </c>
      <c r="E392" s="158" t="str">
        <f>IF(Forfaitaires!E391="","",Forfaitaires!E391)</f>
        <v/>
      </c>
      <c r="F392" s="158" t="str">
        <f>IF(Forfaitaires!F391="","",Forfaitaires!F391)</f>
        <v/>
      </c>
      <c r="G392" s="158" t="str">
        <f>IF(Forfaitaires!G391="","",Forfaitaires!G391)</f>
        <v/>
      </c>
      <c r="H392" s="158" t="str">
        <f>IF(Forfaitaires!H391="","",Forfaitaires!H391)</f>
        <v/>
      </c>
      <c r="I392" s="158" t="str">
        <f>IF($G392="","",IF($C392=Listes!$B$32,IF('Instruction Forfaitaires'!$E392&lt;Listes!$B$53,('Instruction Forfaitaires'!$E392*(VLOOKUP('Instruction Forfaitaires'!$D392,Listes!$A$54:$E$60,2,FALSE))),IF('Instruction Forfaitaires'!$E392&gt;Listes!$E$53,('Instruction Forfaitaires'!$E392*(VLOOKUP('Instruction Forfaitaires'!$D392,Listes!$A$54:$E$60,5,FALSE))),('Instruction Forfaitaires'!$E392*(VLOOKUP('Instruction Forfaitaires'!$D392,Listes!$A$54:$E$60,3,FALSE))+(VLOOKUP('Instruction Forfaitaires'!$D392,Listes!$A$54:$E$60,4,FALSE)))))))</f>
        <v/>
      </c>
      <c r="J392" s="158" t="str">
        <f>IF($G392="","",IF($C392=Listes!$B$31,IF('Instruction Forfaitaires'!$E392&lt;Listes!$B$42,('Instruction Forfaitaires'!$E392*(VLOOKUP('Instruction Forfaitaires'!$D392,Listes!$A$43:$E$49,2,FALSE))),IF('Instruction Forfaitaires'!$E392&gt;Listes!$D$42,('Instruction Forfaitaires'!$E392*(VLOOKUP('Instruction Forfaitaires'!$D392,Listes!$A$43:$E$49,5,FALSE))),('Instruction Forfaitaires'!$E392*(VLOOKUP('Instruction Forfaitaires'!$D392,Listes!$A$43:$E$49,3,FALSE))+(VLOOKUP('Instruction Forfaitaires'!$D392,Listes!$A$43:$E$49,4,FALSE)))))))</f>
        <v/>
      </c>
      <c r="K392" s="238" t="str">
        <f>IF($G392="","",IF($C392=Listes!$B$34,Listes!$I$31,IF($C392=Listes!$B$35,(VLOOKUP('Instruction Forfaitaires'!$F392,Listes!$E$31:$F$36,2,FALSE)),IF($C392=Listes!$B$33,IF('Instruction Forfaitaires'!$E392&lt;Listes!$A$64,'Instruction Forfaitaires'!$E392*Listes!$A$65,IF('Instruction Forfaitaires'!$E392&gt;Listes!$D$64,'Instruction Forfaitaires'!$E392*Listes!$D$65,(('Instruction Forfaitaires'!$E392*Listes!$B$65)+Listes!$C$65)))))))</f>
        <v/>
      </c>
      <c r="L392" s="268" t="str">
        <f>IF(Forfaitaires!I391="","",Forfaitaires!I391)</f>
        <v/>
      </c>
      <c r="M392" s="268" t="str">
        <f>IF(Forfaitaires!J391="","",Forfaitaires!J391)</f>
        <v/>
      </c>
      <c r="N392" s="177" t="str">
        <f>IF(Forfaitaires!N391="","",Forfaitaires!N391)</f>
        <v/>
      </c>
      <c r="O392" s="267" t="str">
        <f t="shared" ref="O392:O455" si="30">IF($H392="","",($K392+$J392+$I392)*$H392)</f>
        <v/>
      </c>
      <c r="P392" s="259" t="str">
        <f t="shared" ref="P392:P455" si="31">IF($N392="","",IF($O392&gt;$N392,"Le montant éligible ne peut etre supérieur au montant présenté",""))</f>
        <v/>
      </c>
      <c r="Q392" s="280" t="str">
        <f t="shared" ref="Q392:Q455" si="32">IF(O392="","",O392)</f>
        <v/>
      </c>
      <c r="R392" s="264" t="str">
        <f t="shared" ref="R392:R455" si="33">IF($O392="","",$O392)</f>
        <v/>
      </c>
      <c r="S392" s="262" t="str">
        <f t="shared" ref="S392:S455" si="34">IF($R392 &gt; $O392, "Le montant éligible retenu ne peut pas être supérieur au montant éligible","")</f>
        <v/>
      </c>
      <c r="T392" s="119"/>
    </row>
    <row r="393" spans="1:20" ht="20.100000000000001" customHeight="1" x14ac:dyDescent="0.25">
      <c r="A393" s="162">
        <v>387</v>
      </c>
      <c r="B393" s="158" t="str">
        <f>IF(Forfaitaires!B392="","",Forfaitaires!B392)</f>
        <v/>
      </c>
      <c r="C393" s="158" t="str">
        <f>IF(Forfaitaires!C392="","",Forfaitaires!C392)</f>
        <v/>
      </c>
      <c r="D393" s="158" t="str">
        <f>IF(Forfaitaires!D392="","",Forfaitaires!D392)</f>
        <v/>
      </c>
      <c r="E393" s="158" t="str">
        <f>IF(Forfaitaires!E392="","",Forfaitaires!E392)</f>
        <v/>
      </c>
      <c r="F393" s="158" t="str">
        <f>IF(Forfaitaires!F392="","",Forfaitaires!F392)</f>
        <v/>
      </c>
      <c r="G393" s="158" t="str">
        <f>IF(Forfaitaires!G392="","",Forfaitaires!G392)</f>
        <v/>
      </c>
      <c r="H393" s="158" t="str">
        <f>IF(Forfaitaires!H392="","",Forfaitaires!H392)</f>
        <v/>
      </c>
      <c r="I393" s="158" t="str">
        <f>IF($G393="","",IF($C393=Listes!$B$32,IF('Instruction Forfaitaires'!$E393&lt;Listes!$B$53,('Instruction Forfaitaires'!$E393*(VLOOKUP('Instruction Forfaitaires'!$D393,Listes!$A$54:$E$60,2,FALSE))),IF('Instruction Forfaitaires'!$E393&gt;Listes!$E$53,('Instruction Forfaitaires'!$E393*(VLOOKUP('Instruction Forfaitaires'!$D393,Listes!$A$54:$E$60,5,FALSE))),('Instruction Forfaitaires'!$E393*(VLOOKUP('Instruction Forfaitaires'!$D393,Listes!$A$54:$E$60,3,FALSE))+(VLOOKUP('Instruction Forfaitaires'!$D393,Listes!$A$54:$E$60,4,FALSE)))))))</f>
        <v/>
      </c>
      <c r="J393" s="158" t="str">
        <f>IF($G393="","",IF($C393=Listes!$B$31,IF('Instruction Forfaitaires'!$E393&lt;Listes!$B$42,('Instruction Forfaitaires'!$E393*(VLOOKUP('Instruction Forfaitaires'!$D393,Listes!$A$43:$E$49,2,FALSE))),IF('Instruction Forfaitaires'!$E393&gt;Listes!$D$42,('Instruction Forfaitaires'!$E393*(VLOOKUP('Instruction Forfaitaires'!$D393,Listes!$A$43:$E$49,5,FALSE))),('Instruction Forfaitaires'!$E393*(VLOOKUP('Instruction Forfaitaires'!$D393,Listes!$A$43:$E$49,3,FALSE))+(VLOOKUP('Instruction Forfaitaires'!$D393,Listes!$A$43:$E$49,4,FALSE)))))))</f>
        <v/>
      </c>
      <c r="K393" s="238" t="str">
        <f>IF($G393="","",IF($C393=Listes!$B$34,Listes!$I$31,IF($C393=Listes!$B$35,(VLOOKUP('Instruction Forfaitaires'!$F393,Listes!$E$31:$F$36,2,FALSE)),IF($C393=Listes!$B$33,IF('Instruction Forfaitaires'!$E393&lt;Listes!$A$64,'Instruction Forfaitaires'!$E393*Listes!$A$65,IF('Instruction Forfaitaires'!$E393&gt;Listes!$D$64,'Instruction Forfaitaires'!$E393*Listes!$D$65,(('Instruction Forfaitaires'!$E393*Listes!$B$65)+Listes!$C$65)))))))</f>
        <v/>
      </c>
      <c r="L393" s="268" t="str">
        <f>IF(Forfaitaires!I392="","",Forfaitaires!I392)</f>
        <v/>
      </c>
      <c r="M393" s="268" t="str">
        <f>IF(Forfaitaires!J392="","",Forfaitaires!J392)</f>
        <v/>
      </c>
      <c r="N393" s="177" t="str">
        <f>IF(Forfaitaires!N392="","",Forfaitaires!N392)</f>
        <v/>
      </c>
      <c r="O393" s="267" t="str">
        <f t="shared" si="30"/>
        <v/>
      </c>
      <c r="P393" s="259" t="str">
        <f t="shared" si="31"/>
        <v/>
      </c>
      <c r="Q393" s="280" t="str">
        <f t="shared" si="32"/>
        <v/>
      </c>
      <c r="R393" s="264" t="str">
        <f t="shared" si="33"/>
        <v/>
      </c>
      <c r="S393" s="262" t="str">
        <f t="shared" si="34"/>
        <v/>
      </c>
      <c r="T393" s="119"/>
    </row>
    <row r="394" spans="1:20" ht="20.100000000000001" customHeight="1" x14ac:dyDescent="0.25">
      <c r="A394" s="162">
        <v>388</v>
      </c>
      <c r="B394" s="158" t="str">
        <f>IF(Forfaitaires!B393="","",Forfaitaires!B393)</f>
        <v/>
      </c>
      <c r="C394" s="158" t="str">
        <f>IF(Forfaitaires!C393="","",Forfaitaires!C393)</f>
        <v/>
      </c>
      <c r="D394" s="158" t="str">
        <f>IF(Forfaitaires!D393="","",Forfaitaires!D393)</f>
        <v/>
      </c>
      <c r="E394" s="158" t="str">
        <f>IF(Forfaitaires!E393="","",Forfaitaires!E393)</f>
        <v/>
      </c>
      <c r="F394" s="158" t="str">
        <f>IF(Forfaitaires!F393="","",Forfaitaires!F393)</f>
        <v/>
      </c>
      <c r="G394" s="158" t="str">
        <f>IF(Forfaitaires!G393="","",Forfaitaires!G393)</f>
        <v/>
      </c>
      <c r="H394" s="158" t="str">
        <f>IF(Forfaitaires!H393="","",Forfaitaires!H393)</f>
        <v/>
      </c>
      <c r="I394" s="158" t="str">
        <f>IF($G394="","",IF($C394=Listes!$B$32,IF('Instruction Forfaitaires'!$E394&lt;Listes!$B$53,('Instruction Forfaitaires'!$E394*(VLOOKUP('Instruction Forfaitaires'!$D394,Listes!$A$54:$E$60,2,FALSE))),IF('Instruction Forfaitaires'!$E394&gt;Listes!$E$53,('Instruction Forfaitaires'!$E394*(VLOOKUP('Instruction Forfaitaires'!$D394,Listes!$A$54:$E$60,5,FALSE))),('Instruction Forfaitaires'!$E394*(VLOOKUP('Instruction Forfaitaires'!$D394,Listes!$A$54:$E$60,3,FALSE))+(VLOOKUP('Instruction Forfaitaires'!$D394,Listes!$A$54:$E$60,4,FALSE)))))))</f>
        <v/>
      </c>
      <c r="J394" s="158" t="str">
        <f>IF($G394="","",IF($C394=Listes!$B$31,IF('Instruction Forfaitaires'!$E394&lt;Listes!$B$42,('Instruction Forfaitaires'!$E394*(VLOOKUP('Instruction Forfaitaires'!$D394,Listes!$A$43:$E$49,2,FALSE))),IF('Instruction Forfaitaires'!$E394&gt;Listes!$D$42,('Instruction Forfaitaires'!$E394*(VLOOKUP('Instruction Forfaitaires'!$D394,Listes!$A$43:$E$49,5,FALSE))),('Instruction Forfaitaires'!$E394*(VLOOKUP('Instruction Forfaitaires'!$D394,Listes!$A$43:$E$49,3,FALSE))+(VLOOKUP('Instruction Forfaitaires'!$D394,Listes!$A$43:$E$49,4,FALSE)))))))</f>
        <v/>
      </c>
      <c r="K394" s="238" t="str">
        <f>IF($G394="","",IF($C394=Listes!$B$34,Listes!$I$31,IF($C394=Listes!$B$35,(VLOOKUP('Instruction Forfaitaires'!$F394,Listes!$E$31:$F$36,2,FALSE)),IF($C394=Listes!$B$33,IF('Instruction Forfaitaires'!$E394&lt;Listes!$A$64,'Instruction Forfaitaires'!$E394*Listes!$A$65,IF('Instruction Forfaitaires'!$E394&gt;Listes!$D$64,'Instruction Forfaitaires'!$E394*Listes!$D$65,(('Instruction Forfaitaires'!$E394*Listes!$B$65)+Listes!$C$65)))))))</f>
        <v/>
      </c>
      <c r="L394" s="268" t="str">
        <f>IF(Forfaitaires!I393="","",Forfaitaires!I393)</f>
        <v/>
      </c>
      <c r="M394" s="268" t="str">
        <f>IF(Forfaitaires!J393="","",Forfaitaires!J393)</f>
        <v/>
      </c>
      <c r="N394" s="177" t="str">
        <f>IF(Forfaitaires!N393="","",Forfaitaires!N393)</f>
        <v/>
      </c>
      <c r="O394" s="267" t="str">
        <f t="shared" si="30"/>
        <v/>
      </c>
      <c r="P394" s="259" t="str">
        <f t="shared" si="31"/>
        <v/>
      </c>
      <c r="Q394" s="280" t="str">
        <f t="shared" si="32"/>
        <v/>
      </c>
      <c r="R394" s="264" t="str">
        <f t="shared" si="33"/>
        <v/>
      </c>
      <c r="S394" s="262" t="str">
        <f t="shared" si="34"/>
        <v/>
      </c>
      <c r="T394" s="119"/>
    </row>
    <row r="395" spans="1:20" ht="20.100000000000001" customHeight="1" x14ac:dyDescent="0.25">
      <c r="A395" s="162">
        <v>389</v>
      </c>
      <c r="B395" s="158" t="str">
        <f>IF(Forfaitaires!B394="","",Forfaitaires!B394)</f>
        <v/>
      </c>
      <c r="C395" s="158" t="str">
        <f>IF(Forfaitaires!C394="","",Forfaitaires!C394)</f>
        <v/>
      </c>
      <c r="D395" s="158" t="str">
        <f>IF(Forfaitaires!D394="","",Forfaitaires!D394)</f>
        <v/>
      </c>
      <c r="E395" s="158" t="str">
        <f>IF(Forfaitaires!E394="","",Forfaitaires!E394)</f>
        <v/>
      </c>
      <c r="F395" s="158" t="str">
        <f>IF(Forfaitaires!F394="","",Forfaitaires!F394)</f>
        <v/>
      </c>
      <c r="G395" s="158" t="str">
        <f>IF(Forfaitaires!G394="","",Forfaitaires!G394)</f>
        <v/>
      </c>
      <c r="H395" s="158" t="str">
        <f>IF(Forfaitaires!H394="","",Forfaitaires!H394)</f>
        <v/>
      </c>
      <c r="I395" s="158" t="str">
        <f>IF($G395="","",IF($C395=Listes!$B$32,IF('Instruction Forfaitaires'!$E395&lt;Listes!$B$53,('Instruction Forfaitaires'!$E395*(VLOOKUP('Instruction Forfaitaires'!$D395,Listes!$A$54:$E$60,2,FALSE))),IF('Instruction Forfaitaires'!$E395&gt;Listes!$E$53,('Instruction Forfaitaires'!$E395*(VLOOKUP('Instruction Forfaitaires'!$D395,Listes!$A$54:$E$60,5,FALSE))),('Instruction Forfaitaires'!$E395*(VLOOKUP('Instruction Forfaitaires'!$D395,Listes!$A$54:$E$60,3,FALSE))+(VLOOKUP('Instruction Forfaitaires'!$D395,Listes!$A$54:$E$60,4,FALSE)))))))</f>
        <v/>
      </c>
      <c r="J395" s="158" t="str">
        <f>IF($G395="","",IF($C395=Listes!$B$31,IF('Instruction Forfaitaires'!$E395&lt;Listes!$B$42,('Instruction Forfaitaires'!$E395*(VLOOKUP('Instruction Forfaitaires'!$D395,Listes!$A$43:$E$49,2,FALSE))),IF('Instruction Forfaitaires'!$E395&gt;Listes!$D$42,('Instruction Forfaitaires'!$E395*(VLOOKUP('Instruction Forfaitaires'!$D395,Listes!$A$43:$E$49,5,FALSE))),('Instruction Forfaitaires'!$E395*(VLOOKUP('Instruction Forfaitaires'!$D395,Listes!$A$43:$E$49,3,FALSE))+(VLOOKUP('Instruction Forfaitaires'!$D395,Listes!$A$43:$E$49,4,FALSE)))))))</f>
        <v/>
      </c>
      <c r="K395" s="238" t="str">
        <f>IF($G395="","",IF($C395=Listes!$B$34,Listes!$I$31,IF($C395=Listes!$B$35,(VLOOKUP('Instruction Forfaitaires'!$F395,Listes!$E$31:$F$36,2,FALSE)),IF($C395=Listes!$B$33,IF('Instruction Forfaitaires'!$E395&lt;Listes!$A$64,'Instruction Forfaitaires'!$E395*Listes!$A$65,IF('Instruction Forfaitaires'!$E395&gt;Listes!$D$64,'Instruction Forfaitaires'!$E395*Listes!$D$65,(('Instruction Forfaitaires'!$E395*Listes!$B$65)+Listes!$C$65)))))))</f>
        <v/>
      </c>
      <c r="L395" s="268" t="str">
        <f>IF(Forfaitaires!I394="","",Forfaitaires!I394)</f>
        <v/>
      </c>
      <c r="M395" s="268" t="str">
        <f>IF(Forfaitaires!J394="","",Forfaitaires!J394)</f>
        <v/>
      </c>
      <c r="N395" s="177" t="str">
        <f>IF(Forfaitaires!N394="","",Forfaitaires!N394)</f>
        <v/>
      </c>
      <c r="O395" s="267" t="str">
        <f t="shared" si="30"/>
        <v/>
      </c>
      <c r="P395" s="259" t="str">
        <f t="shared" si="31"/>
        <v/>
      </c>
      <c r="Q395" s="280" t="str">
        <f t="shared" si="32"/>
        <v/>
      </c>
      <c r="R395" s="264" t="str">
        <f t="shared" si="33"/>
        <v/>
      </c>
      <c r="S395" s="262" t="str">
        <f t="shared" si="34"/>
        <v/>
      </c>
      <c r="T395" s="119"/>
    </row>
    <row r="396" spans="1:20" ht="20.100000000000001" customHeight="1" x14ac:dyDescent="0.25">
      <c r="A396" s="162">
        <v>390</v>
      </c>
      <c r="B396" s="158" t="str">
        <f>IF(Forfaitaires!B395="","",Forfaitaires!B395)</f>
        <v/>
      </c>
      <c r="C396" s="158" t="str">
        <f>IF(Forfaitaires!C395="","",Forfaitaires!C395)</f>
        <v/>
      </c>
      <c r="D396" s="158" t="str">
        <f>IF(Forfaitaires!D395="","",Forfaitaires!D395)</f>
        <v/>
      </c>
      <c r="E396" s="158" t="str">
        <f>IF(Forfaitaires!E395="","",Forfaitaires!E395)</f>
        <v/>
      </c>
      <c r="F396" s="158" t="str">
        <f>IF(Forfaitaires!F395="","",Forfaitaires!F395)</f>
        <v/>
      </c>
      <c r="G396" s="158" t="str">
        <f>IF(Forfaitaires!G395="","",Forfaitaires!G395)</f>
        <v/>
      </c>
      <c r="H396" s="158" t="str">
        <f>IF(Forfaitaires!H395="","",Forfaitaires!H395)</f>
        <v/>
      </c>
      <c r="I396" s="158" t="str">
        <f>IF($G396="","",IF($C396=Listes!$B$32,IF('Instruction Forfaitaires'!$E396&lt;Listes!$B$53,('Instruction Forfaitaires'!$E396*(VLOOKUP('Instruction Forfaitaires'!$D396,Listes!$A$54:$E$60,2,FALSE))),IF('Instruction Forfaitaires'!$E396&gt;Listes!$E$53,('Instruction Forfaitaires'!$E396*(VLOOKUP('Instruction Forfaitaires'!$D396,Listes!$A$54:$E$60,5,FALSE))),('Instruction Forfaitaires'!$E396*(VLOOKUP('Instruction Forfaitaires'!$D396,Listes!$A$54:$E$60,3,FALSE))+(VLOOKUP('Instruction Forfaitaires'!$D396,Listes!$A$54:$E$60,4,FALSE)))))))</f>
        <v/>
      </c>
      <c r="J396" s="158" t="str">
        <f>IF($G396="","",IF($C396=Listes!$B$31,IF('Instruction Forfaitaires'!$E396&lt;Listes!$B$42,('Instruction Forfaitaires'!$E396*(VLOOKUP('Instruction Forfaitaires'!$D396,Listes!$A$43:$E$49,2,FALSE))),IF('Instruction Forfaitaires'!$E396&gt;Listes!$D$42,('Instruction Forfaitaires'!$E396*(VLOOKUP('Instruction Forfaitaires'!$D396,Listes!$A$43:$E$49,5,FALSE))),('Instruction Forfaitaires'!$E396*(VLOOKUP('Instruction Forfaitaires'!$D396,Listes!$A$43:$E$49,3,FALSE))+(VLOOKUP('Instruction Forfaitaires'!$D396,Listes!$A$43:$E$49,4,FALSE)))))))</f>
        <v/>
      </c>
      <c r="K396" s="238" t="str">
        <f>IF($G396="","",IF($C396=Listes!$B$34,Listes!$I$31,IF($C396=Listes!$B$35,(VLOOKUP('Instruction Forfaitaires'!$F396,Listes!$E$31:$F$36,2,FALSE)),IF($C396=Listes!$B$33,IF('Instruction Forfaitaires'!$E396&lt;Listes!$A$64,'Instruction Forfaitaires'!$E396*Listes!$A$65,IF('Instruction Forfaitaires'!$E396&gt;Listes!$D$64,'Instruction Forfaitaires'!$E396*Listes!$D$65,(('Instruction Forfaitaires'!$E396*Listes!$B$65)+Listes!$C$65)))))))</f>
        <v/>
      </c>
      <c r="L396" s="268" t="str">
        <f>IF(Forfaitaires!I395="","",Forfaitaires!I395)</f>
        <v/>
      </c>
      <c r="M396" s="268" t="str">
        <f>IF(Forfaitaires!J395="","",Forfaitaires!J395)</f>
        <v/>
      </c>
      <c r="N396" s="177" t="str">
        <f>IF(Forfaitaires!N395="","",Forfaitaires!N395)</f>
        <v/>
      </c>
      <c r="O396" s="267" t="str">
        <f t="shared" si="30"/>
        <v/>
      </c>
      <c r="P396" s="259" t="str">
        <f t="shared" si="31"/>
        <v/>
      </c>
      <c r="Q396" s="280" t="str">
        <f t="shared" si="32"/>
        <v/>
      </c>
      <c r="R396" s="264" t="str">
        <f t="shared" si="33"/>
        <v/>
      </c>
      <c r="S396" s="262" t="str">
        <f t="shared" si="34"/>
        <v/>
      </c>
      <c r="T396" s="119"/>
    </row>
    <row r="397" spans="1:20" ht="20.100000000000001" customHeight="1" x14ac:dyDescent="0.25">
      <c r="A397" s="162">
        <v>391</v>
      </c>
      <c r="B397" s="158" t="str">
        <f>IF(Forfaitaires!B396="","",Forfaitaires!B396)</f>
        <v/>
      </c>
      <c r="C397" s="158" t="str">
        <f>IF(Forfaitaires!C396="","",Forfaitaires!C396)</f>
        <v/>
      </c>
      <c r="D397" s="158" t="str">
        <f>IF(Forfaitaires!D396="","",Forfaitaires!D396)</f>
        <v/>
      </c>
      <c r="E397" s="158" t="str">
        <f>IF(Forfaitaires!E396="","",Forfaitaires!E396)</f>
        <v/>
      </c>
      <c r="F397" s="158" t="str">
        <f>IF(Forfaitaires!F396="","",Forfaitaires!F396)</f>
        <v/>
      </c>
      <c r="G397" s="158" t="str">
        <f>IF(Forfaitaires!G396="","",Forfaitaires!G396)</f>
        <v/>
      </c>
      <c r="H397" s="158" t="str">
        <f>IF(Forfaitaires!H396="","",Forfaitaires!H396)</f>
        <v/>
      </c>
      <c r="I397" s="158" t="str">
        <f>IF($G397="","",IF($C397=Listes!$B$32,IF('Instruction Forfaitaires'!$E397&lt;Listes!$B$53,('Instruction Forfaitaires'!$E397*(VLOOKUP('Instruction Forfaitaires'!$D397,Listes!$A$54:$E$60,2,FALSE))),IF('Instruction Forfaitaires'!$E397&gt;Listes!$E$53,('Instruction Forfaitaires'!$E397*(VLOOKUP('Instruction Forfaitaires'!$D397,Listes!$A$54:$E$60,5,FALSE))),('Instruction Forfaitaires'!$E397*(VLOOKUP('Instruction Forfaitaires'!$D397,Listes!$A$54:$E$60,3,FALSE))+(VLOOKUP('Instruction Forfaitaires'!$D397,Listes!$A$54:$E$60,4,FALSE)))))))</f>
        <v/>
      </c>
      <c r="J397" s="158" t="str">
        <f>IF($G397="","",IF($C397=Listes!$B$31,IF('Instruction Forfaitaires'!$E397&lt;Listes!$B$42,('Instruction Forfaitaires'!$E397*(VLOOKUP('Instruction Forfaitaires'!$D397,Listes!$A$43:$E$49,2,FALSE))),IF('Instruction Forfaitaires'!$E397&gt;Listes!$D$42,('Instruction Forfaitaires'!$E397*(VLOOKUP('Instruction Forfaitaires'!$D397,Listes!$A$43:$E$49,5,FALSE))),('Instruction Forfaitaires'!$E397*(VLOOKUP('Instruction Forfaitaires'!$D397,Listes!$A$43:$E$49,3,FALSE))+(VLOOKUP('Instruction Forfaitaires'!$D397,Listes!$A$43:$E$49,4,FALSE)))))))</f>
        <v/>
      </c>
      <c r="K397" s="238" t="str">
        <f>IF($G397="","",IF($C397=Listes!$B$34,Listes!$I$31,IF($C397=Listes!$B$35,(VLOOKUP('Instruction Forfaitaires'!$F397,Listes!$E$31:$F$36,2,FALSE)),IF($C397=Listes!$B$33,IF('Instruction Forfaitaires'!$E397&lt;Listes!$A$64,'Instruction Forfaitaires'!$E397*Listes!$A$65,IF('Instruction Forfaitaires'!$E397&gt;Listes!$D$64,'Instruction Forfaitaires'!$E397*Listes!$D$65,(('Instruction Forfaitaires'!$E397*Listes!$B$65)+Listes!$C$65)))))))</f>
        <v/>
      </c>
      <c r="L397" s="268" t="str">
        <f>IF(Forfaitaires!I396="","",Forfaitaires!I396)</f>
        <v/>
      </c>
      <c r="M397" s="268" t="str">
        <f>IF(Forfaitaires!J396="","",Forfaitaires!J396)</f>
        <v/>
      </c>
      <c r="N397" s="177" t="str">
        <f>IF(Forfaitaires!N396="","",Forfaitaires!N396)</f>
        <v/>
      </c>
      <c r="O397" s="267" t="str">
        <f t="shared" si="30"/>
        <v/>
      </c>
      <c r="P397" s="259" t="str">
        <f t="shared" si="31"/>
        <v/>
      </c>
      <c r="Q397" s="280" t="str">
        <f t="shared" si="32"/>
        <v/>
      </c>
      <c r="R397" s="264" t="str">
        <f t="shared" si="33"/>
        <v/>
      </c>
      <c r="S397" s="262" t="str">
        <f t="shared" si="34"/>
        <v/>
      </c>
      <c r="T397" s="119"/>
    </row>
    <row r="398" spans="1:20" ht="20.100000000000001" customHeight="1" x14ac:dyDescent="0.25">
      <c r="A398" s="162">
        <v>392</v>
      </c>
      <c r="B398" s="158" t="str">
        <f>IF(Forfaitaires!B397="","",Forfaitaires!B397)</f>
        <v/>
      </c>
      <c r="C398" s="158" t="str">
        <f>IF(Forfaitaires!C397="","",Forfaitaires!C397)</f>
        <v/>
      </c>
      <c r="D398" s="158" t="str">
        <f>IF(Forfaitaires!D397="","",Forfaitaires!D397)</f>
        <v/>
      </c>
      <c r="E398" s="158" t="str">
        <f>IF(Forfaitaires!E397="","",Forfaitaires!E397)</f>
        <v/>
      </c>
      <c r="F398" s="158" t="str">
        <f>IF(Forfaitaires!F397="","",Forfaitaires!F397)</f>
        <v/>
      </c>
      <c r="G398" s="158" t="str">
        <f>IF(Forfaitaires!G397="","",Forfaitaires!G397)</f>
        <v/>
      </c>
      <c r="H398" s="158" t="str">
        <f>IF(Forfaitaires!H397="","",Forfaitaires!H397)</f>
        <v/>
      </c>
      <c r="I398" s="158" t="str">
        <f>IF($G398="","",IF($C398=Listes!$B$32,IF('Instruction Forfaitaires'!$E398&lt;Listes!$B$53,('Instruction Forfaitaires'!$E398*(VLOOKUP('Instruction Forfaitaires'!$D398,Listes!$A$54:$E$60,2,FALSE))),IF('Instruction Forfaitaires'!$E398&gt;Listes!$E$53,('Instruction Forfaitaires'!$E398*(VLOOKUP('Instruction Forfaitaires'!$D398,Listes!$A$54:$E$60,5,FALSE))),('Instruction Forfaitaires'!$E398*(VLOOKUP('Instruction Forfaitaires'!$D398,Listes!$A$54:$E$60,3,FALSE))+(VLOOKUP('Instruction Forfaitaires'!$D398,Listes!$A$54:$E$60,4,FALSE)))))))</f>
        <v/>
      </c>
      <c r="J398" s="158" t="str">
        <f>IF($G398="","",IF($C398=Listes!$B$31,IF('Instruction Forfaitaires'!$E398&lt;Listes!$B$42,('Instruction Forfaitaires'!$E398*(VLOOKUP('Instruction Forfaitaires'!$D398,Listes!$A$43:$E$49,2,FALSE))),IF('Instruction Forfaitaires'!$E398&gt;Listes!$D$42,('Instruction Forfaitaires'!$E398*(VLOOKUP('Instruction Forfaitaires'!$D398,Listes!$A$43:$E$49,5,FALSE))),('Instruction Forfaitaires'!$E398*(VLOOKUP('Instruction Forfaitaires'!$D398,Listes!$A$43:$E$49,3,FALSE))+(VLOOKUP('Instruction Forfaitaires'!$D398,Listes!$A$43:$E$49,4,FALSE)))))))</f>
        <v/>
      </c>
      <c r="K398" s="238" t="str">
        <f>IF($G398="","",IF($C398=Listes!$B$34,Listes!$I$31,IF($C398=Listes!$B$35,(VLOOKUP('Instruction Forfaitaires'!$F398,Listes!$E$31:$F$36,2,FALSE)),IF($C398=Listes!$B$33,IF('Instruction Forfaitaires'!$E398&lt;Listes!$A$64,'Instruction Forfaitaires'!$E398*Listes!$A$65,IF('Instruction Forfaitaires'!$E398&gt;Listes!$D$64,'Instruction Forfaitaires'!$E398*Listes!$D$65,(('Instruction Forfaitaires'!$E398*Listes!$B$65)+Listes!$C$65)))))))</f>
        <v/>
      </c>
      <c r="L398" s="268" t="str">
        <f>IF(Forfaitaires!I397="","",Forfaitaires!I397)</f>
        <v/>
      </c>
      <c r="M398" s="268" t="str">
        <f>IF(Forfaitaires!J397="","",Forfaitaires!J397)</f>
        <v/>
      </c>
      <c r="N398" s="177" t="str">
        <f>IF(Forfaitaires!N397="","",Forfaitaires!N397)</f>
        <v/>
      </c>
      <c r="O398" s="267" t="str">
        <f t="shared" si="30"/>
        <v/>
      </c>
      <c r="P398" s="259" t="str">
        <f t="shared" si="31"/>
        <v/>
      </c>
      <c r="Q398" s="280" t="str">
        <f t="shared" si="32"/>
        <v/>
      </c>
      <c r="R398" s="264" t="str">
        <f t="shared" si="33"/>
        <v/>
      </c>
      <c r="S398" s="262" t="str">
        <f t="shared" si="34"/>
        <v/>
      </c>
      <c r="T398" s="119"/>
    </row>
    <row r="399" spans="1:20" ht="20.100000000000001" customHeight="1" x14ac:dyDescent="0.25">
      <c r="A399" s="162">
        <v>393</v>
      </c>
      <c r="B399" s="158" t="str">
        <f>IF(Forfaitaires!B398="","",Forfaitaires!B398)</f>
        <v/>
      </c>
      <c r="C399" s="158" t="str">
        <f>IF(Forfaitaires!C398="","",Forfaitaires!C398)</f>
        <v/>
      </c>
      <c r="D399" s="158" t="str">
        <f>IF(Forfaitaires!D398="","",Forfaitaires!D398)</f>
        <v/>
      </c>
      <c r="E399" s="158" t="str">
        <f>IF(Forfaitaires!E398="","",Forfaitaires!E398)</f>
        <v/>
      </c>
      <c r="F399" s="158" t="str">
        <f>IF(Forfaitaires!F398="","",Forfaitaires!F398)</f>
        <v/>
      </c>
      <c r="G399" s="158" t="str">
        <f>IF(Forfaitaires!G398="","",Forfaitaires!G398)</f>
        <v/>
      </c>
      <c r="H399" s="158" t="str">
        <f>IF(Forfaitaires!H398="","",Forfaitaires!H398)</f>
        <v/>
      </c>
      <c r="I399" s="158" t="str">
        <f>IF($G399="","",IF($C399=Listes!$B$32,IF('Instruction Forfaitaires'!$E399&lt;Listes!$B$53,('Instruction Forfaitaires'!$E399*(VLOOKUP('Instruction Forfaitaires'!$D399,Listes!$A$54:$E$60,2,FALSE))),IF('Instruction Forfaitaires'!$E399&gt;Listes!$E$53,('Instruction Forfaitaires'!$E399*(VLOOKUP('Instruction Forfaitaires'!$D399,Listes!$A$54:$E$60,5,FALSE))),('Instruction Forfaitaires'!$E399*(VLOOKUP('Instruction Forfaitaires'!$D399,Listes!$A$54:$E$60,3,FALSE))+(VLOOKUP('Instruction Forfaitaires'!$D399,Listes!$A$54:$E$60,4,FALSE)))))))</f>
        <v/>
      </c>
      <c r="J399" s="158" t="str">
        <f>IF($G399="","",IF($C399=Listes!$B$31,IF('Instruction Forfaitaires'!$E399&lt;Listes!$B$42,('Instruction Forfaitaires'!$E399*(VLOOKUP('Instruction Forfaitaires'!$D399,Listes!$A$43:$E$49,2,FALSE))),IF('Instruction Forfaitaires'!$E399&gt;Listes!$D$42,('Instruction Forfaitaires'!$E399*(VLOOKUP('Instruction Forfaitaires'!$D399,Listes!$A$43:$E$49,5,FALSE))),('Instruction Forfaitaires'!$E399*(VLOOKUP('Instruction Forfaitaires'!$D399,Listes!$A$43:$E$49,3,FALSE))+(VLOOKUP('Instruction Forfaitaires'!$D399,Listes!$A$43:$E$49,4,FALSE)))))))</f>
        <v/>
      </c>
      <c r="K399" s="238" t="str">
        <f>IF($G399="","",IF($C399=Listes!$B$34,Listes!$I$31,IF($C399=Listes!$B$35,(VLOOKUP('Instruction Forfaitaires'!$F399,Listes!$E$31:$F$36,2,FALSE)),IF($C399=Listes!$B$33,IF('Instruction Forfaitaires'!$E399&lt;Listes!$A$64,'Instruction Forfaitaires'!$E399*Listes!$A$65,IF('Instruction Forfaitaires'!$E399&gt;Listes!$D$64,'Instruction Forfaitaires'!$E399*Listes!$D$65,(('Instruction Forfaitaires'!$E399*Listes!$B$65)+Listes!$C$65)))))))</f>
        <v/>
      </c>
      <c r="L399" s="268" t="str">
        <f>IF(Forfaitaires!I398="","",Forfaitaires!I398)</f>
        <v/>
      </c>
      <c r="M399" s="268" t="str">
        <f>IF(Forfaitaires!J398="","",Forfaitaires!J398)</f>
        <v/>
      </c>
      <c r="N399" s="177" t="str">
        <f>IF(Forfaitaires!N398="","",Forfaitaires!N398)</f>
        <v/>
      </c>
      <c r="O399" s="267" t="str">
        <f t="shared" si="30"/>
        <v/>
      </c>
      <c r="P399" s="259" t="str">
        <f t="shared" si="31"/>
        <v/>
      </c>
      <c r="Q399" s="280" t="str">
        <f t="shared" si="32"/>
        <v/>
      </c>
      <c r="R399" s="264" t="str">
        <f t="shared" si="33"/>
        <v/>
      </c>
      <c r="S399" s="262" t="str">
        <f t="shared" si="34"/>
        <v/>
      </c>
      <c r="T399" s="119"/>
    </row>
    <row r="400" spans="1:20" ht="20.100000000000001" customHeight="1" x14ac:dyDescent="0.25">
      <c r="A400" s="162">
        <v>394</v>
      </c>
      <c r="B400" s="158" t="str">
        <f>IF(Forfaitaires!B399="","",Forfaitaires!B399)</f>
        <v/>
      </c>
      <c r="C400" s="158" t="str">
        <f>IF(Forfaitaires!C399="","",Forfaitaires!C399)</f>
        <v/>
      </c>
      <c r="D400" s="158" t="str">
        <f>IF(Forfaitaires!D399="","",Forfaitaires!D399)</f>
        <v/>
      </c>
      <c r="E400" s="158" t="str">
        <f>IF(Forfaitaires!E399="","",Forfaitaires!E399)</f>
        <v/>
      </c>
      <c r="F400" s="158" t="str">
        <f>IF(Forfaitaires!F399="","",Forfaitaires!F399)</f>
        <v/>
      </c>
      <c r="G400" s="158" t="str">
        <f>IF(Forfaitaires!G399="","",Forfaitaires!G399)</f>
        <v/>
      </c>
      <c r="H400" s="158" t="str">
        <f>IF(Forfaitaires!H399="","",Forfaitaires!H399)</f>
        <v/>
      </c>
      <c r="I400" s="158" t="str">
        <f>IF($G400="","",IF($C400=Listes!$B$32,IF('Instruction Forfaitaires'!$E400&lt;Listes!$B$53,('Instruction Forfaitaires'!$E400*(VLOOKUP('Instruction Forfaitaires'!$D400,Listes!$A$54:$E$60,2,FALSE))),IF('Instruction Forfaitaires'!$E400&gt;Listes!$E$53,('Instruction Forfaitaires'!$E400*(VLOOKUP('Instruction Forfaitaires'!$D400,Listes!$A$54:$E$60,5,FALSE))),('Instruction Forfaitaires'!$E400*(VLOOKUP('Instruction Forfaitaires'!$D400,Listes!$A$54:$E$60,3,FALSE))+(VLOOKUP('Instruction Forfaitaires'!$D400,Listes!$A$54:$E$60,4,FALSE)))))))</f>
        <v/>
      </c>
      <c r="J400" s="158" t="str">
        <f>IF($G400="","",IF($C400=Listes!$B$31,IF('Instruction Forfaitaires'!$E400&lt;Listes!$B$42,('Instruction Forfaitaires'!$E400*(VLOOKUP('Instruction Forfaitaires'!$D400,Listes!$A$43:$E$49,2,FALSE))),IF('Instruction Forfaitaires'!$E400&gt;Listes!$D$42,('Instruction Forfaitaires'!$E400*(VLOOKUP('Instruction Forfaitaires'!$D400,Listes!$A$43:$E$49,5,FALSE))),('Instruction Forfaitaires'!$E400*(VLOOKUP('Instruction Forfaitaires'!$D400,Listes!$A$43:$E$49,3,FALSE))+(VLOOKUP('Instruction Forfaitaires'!$D400,Listes!$A$43:$E$49,4,FALSE)))))))</f>
        <v/>
      </c>
      <c r="K400" s="238" t="str">
        <f>IF($G400="","",IF($C400=Listes!$B$34,Listes!$I$31,IF($C400=Listes!$B$35,(VLOOKUP('Instruction Forfaitaires'!$F400,Listes!$E$31:$F$36,2,FALSE)),IF($C400=Listes!$B$33,IF('Instruction Forfaitaires'!$E400&lt;Listes!$A$64,'Instruction Forfaitaires'!$E400*Listes!$A$65,IF('Instruction Forfaitaires'!$E400&gt;Listes!$D$64,'Instruction Forfaitaires'!$E400*Listes!$D$65,(('Instruction Forfaitaires'!$E400*Listes!$B$65)+Listes!$C$65)))))))</f>
        <v/>
      </c>
      <c r="L400" s="268" t="str">
        <f>IF(Forfaitaires!I399="","",Forfaitaires!I399)</f>
        <v/>
      </c>
      <c r="M400" s="268" t="str">
        <f>IF(Forfaitaires!J399="","",Forfaitaires!J399)</f>
        <v/>
      </c>
      <c r="N400" s="177" t="str">
        <f>IF(Forfaitaires!N399="","",Forfaitaires!N399)</f>
        <v/>
      </c>
      <c r="O400" s="267" t="str">
        <f t="shared" si="30"/>
        <v/>
      </c>
      <c r="P400" s="259" t="str">
        <f t="shared" si="31"/>
        <v/>
      </c>
      <c r="Q400" s="280" t="str">
        <f t="shared" si="32"/>
        <v/>
      </c>
      <c r="R400" s="264" t="str">
        <f t="shared" si="33"/>
        <v/>
      </c>
      <c r="S400" s="262" t="str">
        <f t="shared" si="34"/>
        <v/>
      </c>
      <c r="T400" s="119"/>
    </row>
    <row r="401" spans="1:20" ht="20.100000000000001" customHeight="1" x14ac:dyDescent="0.25">
      <c r="A401" s="162">
        <v>395</v>
      </c>
      <c r="B401" s="158" t="str">
        <f>IF(Forfaitaires!B400="","",Forfaitaires!B400)</f>
        <v/>
      </c>
      <c r="C401" s="158" t="str">
        <f>IF(Forfaitaires!C400="","",Forfaitaires!C400)</f>
        <v/>
      </c>
      <c r="D401" s="158" t="str">
        <f>IF(Forfaitaires!D400="","",Forfaitaires!D400)</f>
        <v/>
      </c>
      <c r="E401" s="158" t="str">
        <f>IF(Forfaitaires!E400="","",Forfaitaires!E400)</f>
        <v/>
      </c>
      <c r="F401" s="158" t="str">
        <f>IF(Forfaitaires!F400="","",Forfaitaires!F400)</f>
        <v/>
      </c>
      <c r="G401" s="158" t="str">
        <f>IF(Forfaitaires!G400="","",Forfaitaires!G400)</f>
        <v/>
      </c>
      <c r="H401" s="158" t="str">
        <f>IF(Forfaitaires!H400="","",Forfaitaires!H400)</f>
        <v/>
      </c>
      <c r="I401" s="158" t="str">
        <f>IF($G401="","",IF($C401=Listes!$B$32,IF('Instruction Forfaitaires'!$E401&lt;Listes!$B$53,('Instruction Forfaitaires'!$E401*(VLOOKUP('Instruction Forfaitaires'!$D401,Listes!$A$54:$E$60,2,FALSE))),IF('Instruction Forfaitaires'!$E401&gt;Listes!$E$53,('Instruction Forfaitaires'!$E401*(VLOOKUP('Instruction Forfaitaires'!$D401,Listes!$A$54:$E$60,5,FALSE))),('Instruction Forfaitaires'!$E401*(VLOOKUP('Instruction Forfaitaires'!$D401,Listes!$A$54:$E$60,3,FALSE))+(VLOOKUP('Instruction Forfaitaires'!$D401,Listes!$A$54:$E$60,4,FALSE)))))))</f>
        <v/>
      </c>
      <c r="J401" s="158" t="str">
        <f>IF($G401="","",IF($C401=Listes!$B$31,IF('Instruction Forfaitaires'!$E401&lt;Listes!$B$42,('Instruction Forfaitaires'!$E401*(VLOOKUP('Instruction Forfaitaires'!$D401,Listes!$A$43:$E$49,2,FALSE))),IF('Instruction Forfaitaires'!$E401&gt;Listes!$D$42,('Instruction Forfaitaires'!$E401*(VLOOKUP('Instruction Forfaitaires'!$D401,Listes!$A$43:$E$49,5,FALSE))),('Instruction Forfaitaires'!$E401*(VLOOKUP('Instruction Forfaitaires'!$D401,Listes!$A$43:$E$49,3,FALSE))+(VLOOKUP('Instruction Forfaitaires'!$D401,Listes!$A$43:$E$49,4,FALSE)))))))</f>
        <v/>
      </c>
      <c r="K401" s="238" t="str">
        <f>IF($G401="","",IF($C401=Listes!$B$34,Listes!$I$31,IF($C401=Listes!$B$35,(VLOOKUP('Instruction Forfaitaires'!$F401,Listes!$E$31:$F$36,2,FALSE)),IF($C401=Listes!$B$33,IF('Instruction Forfaitaires'!$E401&lt;Listes!$A$64,'Instruction Forfaitaires'!$E401*Listes!$A$65,IF('Instruction Forfaitaires'!$E401&gt;Listes!$D$64,'Instruction Forfaitaires'!$E401*Listes!$D$65,(('Instruction Forfaitaires'!$E401*Listes!$B$65)+Listes!$C$65)))))))</f>
        <v/>
      </c>
      <c r="L401" s="268" t="str">
        <f>IF(Forfaitaires!I400="","",Forfaitaires!I400)</f>
        <v/>
      </c>
      <c r="M401" s="268" t="str">
        <f>IF(Forfaitaires!J400="","",Forfaitaires!J400)</f>
        <v/>
      </c>
      <c r="N401" s="177" t="str">
        <f>IF(Forfaitaires!N400="","",Forfaitaires!N400)</f>
        <v/>
      </c>
      <c r="O401" s="267" t="str">
        <f t="shared" si="30"/>
        <v/>
      </c>
      <c r="P401" s="259" t="str">
        <f t="shared" si="31"/>
        <v/>
      </c>
      <c r="Q401" s="280" t="str">
        <f t="shared" si="32"/>
        <v/>
      </c>
      <c r="R401" s="264" t="str">
        <f t="shared" si="33"/>
        <v/>
      </c>
      <c r="S401" s="262" t="str">
        <f t="shared" si="34"/>
        <v/>
      </c>
      <c r="T401" s="119"/>
    </row>
    <row r="402" spans="1:20" ht="20.100000000000001" customHeight="1" x14ac:dyDescent="0.25">
      <c r="A402" s="162">
        <v>396</v>
      </c>
      <c r="B402" s="158" t="str">
        <f>IF(Forfaitaires!B401="","",Forfaitaires!B401)</f>
        <v/>
      </c>
      <c r="C402" s="158" t="str">
        <f>IF(Forfaitaires!C401="","",Forfaitaires!C401)</f>
        <v/>
      </c>
      <c r="D402" s="158" t="str">
        <f>IF(Forfaitaires!D401="","",Forfaitaires!D401)</f>
        <v/>
      </c>
      <c r="E402" s="158" t="str">
        <f>IF(Forfaitaires!E401="","",Forfaitaires!E401)</f>
        <v/>
      </c>
      <c r="F402" s="158" t="str">
        <f>IF(Forfaitaires!F401="","",Forfaitaires!F401)</f>
        <v/>
      </c>
      <c r="G402" s="158" t="str">
        <f>IF(Forfaitaires!G401="","",Forfaitaires!G401)</f>
        <v/>
      </c>
      <c r="H402" s="158" t="str">
        <f>IF(Forfaitaires!H401="","",Forfaitaires!H401)</f>
        <v/>
      </c>
      <c r="I402" s="158" t="str">
        <f>IF($G402="","",IF($C402=Listes!$B$32,IF('Instruction Forfaitaires'!$E402&lt;Listes!$B$53,('Instruction Forfaitaires'!$E402*(VLOOKUP('Instruction Forfaitaires'!$D402,Listes!$A$54:$E$60,2,FALSE))),IF('Instruction Forfaitaires'!$E402&gt;Listes!$E$53,('Instruction Forfaitaires'!$E402*(VLOOKUP('Instruction Forfaitaires'!$D402,Listes!$A$54:$E$60,5,FALSE))),('Instruction Forfaitaires'!$E402*(VLOOKUP('Instruction Forfaitaires'!$D402,Listes!$A$54:$E$60,3,FALSE))+(VLOOKUP('Instruction Forfaitaires'!$D402,Listes!$A$54:$E$60,4,FALSE)))))))</f>
        <v/>
      </c>
      <c r="J402" s="158" t="str">
        <f>IF($G402="","",IF($C402=Listes!$B$31,IF('Instruction Forfaitaires'!$E402&lt;Listes!$B$42,('Instruction Forfaitaires'!$E402*(VLOOKUP('Instruction Forfaitaires'!$D402,Listes!$A$43:$E$49,2,FALSE))),IF('Instruction Forfaitaires'!$E402&gt;Listes!$D$42,('Instruction Forfaitaires'!$E402*(VLOOKUP('Instruction Forfaitaires'!$D402,Listes!$A$43:$E$49,5,FALSE))),('Instruction Forfaitaires'!$E402*(VLOOKUP('Instruction Forfaitaires'!$D402,Listes!$A$43:$E$49,3,FALSE))+(VLOOKUP('Instruction Forfaitaires'!$D402,Listes!$A$43:$E$49,4,FALSE)))))))</f>
        <v/>
      </c>
      <c r="K402" s="238" t="str">
        <f>IF($G402="","",IF($C402=Listes!$B$34,Listes!$I$31,IF($C402=Listes!$B$35,(VLOOKUP('Instruction Forfaitaires'!$F402,Listes!$E$31:$F$36,2,FALSE)),IF($C402=Listes!$B$33,IF('Instruction Forfaitaires'!$E402&lt;Listes!$A$64,'Instruction Forfaitaires'!$E402*Listes!$A$65,IF('Instruction Forfaitaires'!$E402&gt;Listes!$D$64,'Instruction Forfaitaires'!$E402*Listes!$D$65,(('Instruction Forfaitaires'!$E402*Listes!$B$65)+Listes!$C$65)))))))</f>
        <v/>
      </c>
      <c r="L402" s="268" t="str">
        <f>IF(Forfaitaires!I401="","",Forfaitaires!I401)</f>
        <v/>
      </c>
      <c r="M402" s="268" t="str">
        <f>IF(Forfaitaires!J401="","",Forfaitaires!J401)</f>
        <v/>
      </c>
      <c r="N402" s="177" t="str">
        <f>IF(Forfaitaires!N401="","",Forfaitaires!N401)</f>
        <v/>
      </c>
      <c r="O402" s="267" t="str">
        <f t="shared" si="30"/>
        <v/>
      </c>
      <c r="P402" s="259" t="str">
        <f t="shared" si="31"/>
        <v/>
      </c>
      <c r="Q402" s="280" t="str">
        <f t="shared" si="32"/>
        <v/>
      </c>
      <c r="R402" s="264" t="str">
        <f t="shared" si="33"/>
        <v/>
      </c>
      <c r="S402" s="262" t="str">
        <f t="shared" si="34"/>
        <v/>
      </c>
      <c r="T402" s="119"/>
    </row>
    <row r="403" spans="1:20" ht="20.100000000000001" customHeight="1" x14ac:dyDescent="0.25">
      <c r="A403" s="162">
        <v>397</v>
      </c>
      <c r="B403" s="158" t="str">
        <f>IF(Forfaitaires!B402="","",Forfaitaires!B402)</f>
        <v/>
      </c>
      <c r="C403" s="158" t="str">
        <f>IF(Forfaitaires!C402="","",Forfaitaires!C402)</f>
        <v/>
      </c>
      <c r="D403" s="158" t="str">
        <f>IF(Forfaitaires!D402="","",Forfaitaires!D402)</f>
        <v/>
      </c>
      <c r="E403" s="158" t="str">
        <f>IF(Forfaitaires!E402="","",Forfaitaires!E402)</f>
        <v/>
      </c>
      <c r="F403" s="158" t="str">
        <f>IF(Forfaitaires!F402="","",Forfaitaires!F402)</f>
        <v/>
      </c>
      <c r="G403" s="158" t="str">
        <f>IF(Forfaitaires!G402="","",Forfaitaires!G402)</f>
        <v/>
      </c>
      <c r="H403" s="158" t="str">
        <f>IF(Forfaitaires!H402="","",Forfaitaires!H402)</f>
        <v/>
      </c>
      <c r="I403" s="158" t="str">
        <f>IF($G403="","",IF($C403=Listes!$B$32,IF('Instruction Forfaitaires'!$E403&lt;Listes!$B$53,('Instruction Forfaitaires'!$E403*(VLOOKUP('Instruction Forfaitaires'!$D403,Listes!$A$54:$E$60,2,FALSE))),IF('Instruction Forfaitaires'!$E403&gt;Listes!$E$53,('Instruction Forfaitaires'!$E403*(VLOOKUP('Instruction Forfaitaires'!$D403,Listes!$A$54:$E$60,5,FALSE))),('Instruction Forfaitaires'!$E403*(VLOOKUP('Instruction Forfaitaires'!$D403,Listes!$A$54:$E$60,3,FALSE))+(VLOOKUP('Instruction Forfaitaires'!$D403,Listes!$A$54:$E$60,4,FALSE)))))))</f>
        <v/>
      </c>
      <c r="J403" s="158" t="str">
        <f>IF($G403="","",IF($C403=Listes!$B$31,IF('Instruction Forfaitaires'!$E403&lt;Listes!$B$42,('Instruction Forfaitaires'!$E403*(VLOOKUP('Instruction Forfaitaires'!$D403,Listes!$A$43:$E$49,2,FALSE))),IF('Instruction Forfaitaires'!$E403&gt;Listes!$D$42,('Instruction Forfaitaires'!$E403*(VLOOKUP('Instruction Forfaitaires'!$D403,Listes!$A$43:$E$49,5,FALSE))),('Instruction Forfaitaires'!$E403*(VLOOKUP('Instruction Forfaitaires'!$D403,Listes!$A$43:$E$49,3,FALSE))+(VLOOKUP('Instruction Forfaitaires'!$D403,Listes!$A$43:$E$49,4,FALSE)))))))</f>
        <v/>
      </c>
      <c r="K403" s="238" t="str">
        <f>IF($G403="","",IF($C403=Listes!$B$34,Listes!$I$31,IF($C403=Listes!$B$35,(VLOOKUP('Instruction Forfaitaires'!$F403,Listes!$E$31:$F$36,2,FALSE)),IF($C403=Listes!$B$33,IF('Instruction Forfaitaires'!$E403&lt;Listes!$A$64,'Instruction Forfaitaires'!$E403*Listes!$A$65,IF('Instruction Forfaitaires'!$E403&gt;Listes!$D$64,'Instruction Forfaitaires'!$E403*Listes!$D$65,(('Instruction Forfaitaires'!$E403*Listes!$B$65)+Listes!$C$65)))))))</f>
        <v/>
      </c>
      <c r="L403" s="268" t="str">
        <f>IF(Forfaitaires!I402="","",Forfaitaires!I402)</f>
        <v/>
      </c>
      <c r="M403" s="268" t="str">
        <f>IF(Forfaitaires!J402="","",Forfaitaires!J402)</f>
        <v/>
      </c>
      <c r="N403" s="177" t="str">
        <f>IF(Forfaitaires!N402="","",Forfaitaires!N402)</f>
        <v/>
      </c>
      <c r="O403" s="267" t="str">
        <f t="shared" si="30"/>
        <v/>
      </c>
      <c r="P403" s="259" t="str">
        <f t="shared" si="31"/>
        <v/>
      </c>
      <c r="Q403" s="280" t="str">
        <f t="shared" si="32"/>
        <v/>
      </c>
      <c r="R403" s="264" t="str">
        <f t="shared" si="33"/>
        <v/>
      </c>
      <c r="S403" s="262" t="str">
        <f t="shared" si="34"/>
        <v/>
      </c>
      <c r="T403" s="119"/>
    </row>
    <row r="404" spans="1:20" ht="20.100000000000001" customHeight="1" x14ac:dyDescent="0.25">
      <c r="A404" s="162">
        <v>398</v>
      </c>
      <c r="B404" s="158" t="str">
        <f>IF(Forfaitaires!B403="","",Forfaitaires!B403)</f>
        <v/>
      </c>
      <c r="C404" s="158" t="str">
        <f>IF(Forfaitaires!C403="","",Forfaitaires!C403)</f>
        <v/>
      </c>
      <c r="D404" s="158" t="str">
        <f>IF(Forfaitaires!D403="","",Forfaitaires!D403)</f>
        <v/>
      </c>
      <c r="E404" s="158" t="str">
        <f>IF(Forfaitaires!E403="","",Forfaitaires!E403)</f>
        <v/>
      </c>
      <c r="F404" s="158" t="str">
        <f>IF(Forfaitaires!F403="","",Forfaitaires!F403)</f>
        <v/>
      </c>
      <c r="G404" s="158" t="str">
        <f>IF(Forfaitaires!G403="","",Forfaitaires!G403)</f>
        <v/>
      </c>
      <c r="H404" s="158" t="str">
        <f>IF(Forfaitaires!H403="","",Forfaitaires!H403)</f>
        <v/>
      </c>
      <c r="I404" s="158" t="str">
        <f>IF($G404="","",IF($C404=Listes!$B$32,IF('Instruction Forfaitaires'!$E404&lt;Listes!$B$53,('Instruction Forfaitaires'!$E404*(VLOOKUP('Instruction Forfaitaires'!$D404,Listes!$A$54:$E$60,2,FALSE))),IF('Instruction Forfaitaires'!$E404&gt;Listes!$E$53,('Instruction Forfaitaires'!$E404*(VLOOKUP('Instruction Forfaitaires'!$D404,Listes!$A$54:$E$60,5,FALSE))),('Instruction Forfaitaires'!$E404*(VLOOKUP('Instruction Forfaitaires'!$D404,Listes!$A$54:$E$60,3,FALSE))+(VLOOKUP('Instruction Forfaitaires'!$D404,Listes!$A$54:$E$60,4,FALSE)))))))</f>
        <v/>
      </c>
      <c r="J404" s="158" t="str">
        <f>IF($G404="","",IF($C404=Listes!$B$31,IF('Instruction Forfaitaires'!$E404&lt;Listes!$B$42,('Instruction Forfaitaires'!$E404*(VLOOKUP('Instruction Forfaitaires'!$D404,Listes!$A$43:$E$49,2,FALSE))),IF('Instruction Forfaitaires'!$E404&gt;Listes!$D$42,('Instruction Forfaitaires'!$E404*(VLOOKUP('Instruction Forfaitaires'!$D404,Listes!$A$43:$E$49,5,FALSE))),('Instruction Forfaitaires'!$E404*(VLOOKUP('Instruction Forfaitaires'!$D404,Listes!$A$43:$E$49,3,FALSE))+(VLOOKUP('Instruction Forfaitaires'!$D404,Listes!$A$43:$E$49,4,FALSE)))))))</f>
        <v/>
      </c>
      <c r="K404" s="238" t="str">
        <f>IF($G404="","",IF($C404=Listes!$B$34,Listes!$I$31,IF($C404=Listes!$B$35,(VLOOKUP('Instruction Forfaitaires'!$F404,Listes!$E$31:$F$36,2,FALSE)),IF($C404=Listes!$B$33,IF('Instruction Forfaitaires'!$E404&lt;Listes!$A$64,'Instruction Forfaitaires'!$E404*Listes!$A$65,IF('Instruction Forfaitaires'!$E404&gt;Listes!$D$64,'Instruction Forfaitaires'!$E404*Listes!$D$65,(('Instruction Forfaitaires'!$E404*Listes!$B$65)+Listes!$C$65)))))))</f>
        <v/>
      </c>
      <c r="L404" s="268" t="str">
        <f>IF(Forfaitaires!I403="","",Forfaitaires!I403)</f>
        <v/>
      </c>
      <c r="M404" s="268" t="str">
        <f>IF(Forfaitaires!J403="","",Forfaitaires!J403)</f>
        <v/>
      </c>
      <c r="N404" s="177" t="str">
        <f>IF(Forfaitaires!N403="","",Forfaitaires!N403)</f>
        <v/>
      </c>
      <c r="O404" s="267" t="str">
        <f t="shared" si="30"/>
        <v/>
      </c>
      <c r="P404" s="259" t="str">
        <f t="shared" si="31"/>
        <v/>
      </c>
      <c r="Q404" s="280" t="str">
        <f t="shared" si="32"/>
        <v/>
      </c>
      <c r="R404" s="264" t="str">
        <f t="shared" si="33"/>
        <v/>
      </c>
      <c r="S404" s="262" t="str">
        <f t="shared" si="34"/>
        <v/>
      </c>
      <c r="T404" s="119"/>
    </row>
    <row r="405" spans="1:20" ht="20.100000000000001" customHeight="1" x14ac:dyDescent="0.25">
      <c r="A405" s="162">
        <v>399</v>
      </c>
      <c r="B405" s="158" t="str">
        <f>IF(Forfaitaires!B404="","",Forfaitaires!B404)</f>
        <v/>
      </c>
      <c r="C405" s="158" t="str">
        <f>IF(Forfaitaires!C404="","",Forfaitaires!C404)</f>
        <v/>
      </c>
      <c r="D405" s="158" t="str">
        <f>IF(Forfaitaires!D404="","",Forfaitaires!D404)</f>
        <v/>
      </c>
      <c r="E405" s="158" t="str">
        <f>IF(Forfaitaires!E404="","",Forfaitaires!E404)</f>
        <v/>
      </c>
      <c r="F405" s="158" t="str">
        <f>IF(Forfaitaires!F404="","",Forfaitaires!F404)</f>
        <v/>
      </c>
      <c r="G405" s="158" t="str">
        <f>IF(Forfaitaires!G404="","",Forfaitaires!G404)</f>
        <v/>
      </c>
      <c r="H405" s="158" t="str">
        <f>IF(Forfaitaires!H404="","",Forfaitaires!H404)</f>
        <v/>
      </c>
      <c r="I405" s="158" t="str">
        <f>IF($G405="","",IF($C405=Listes!$B$32,IF('Instruction Forfaitaires'!$E405&lt;Listes!$B$53,('Instruction Forfaitaires'!$E405*(VLOOKUP('Instruction Forfaitaires'!$D405,Listes!$A$54:$E$60,2,FALSE))),IF('Instruction Forfaitaires'!$E405&gt;Listes!$E$53,('Instruction Forfaitaires'!$E405*(VLOOKUP('Instruction Forfaitaires'!$D405,Listes!$A$54:$E$60,5,FALSE))),('Instruction Forfaitaires'!$E405*(VLOOKUP('Instruction Forfaitaires'!$D405,Listes!$A$54:$E$60,3,FALSE))+(VLOOKUP('Instruction Forfaitaires'!$D405,Listes!$A$54:$E$60,4,FALSE)))))))</f>
        <v/>
      </c>
      <c r="J405" s="158" t="str">
        <f>IF($G405="","",IF($C405=Listes!$B$31,IF('Instruction Forfaitaires'!$E405&lt;Listes!$B$42,('Instruction Forfaitaires'!$E405*(VLOOKUP('Instruction Forfaitaires'!$D405,Listes!$A$43:$E$49,2,FALSE))),IF('Instruction Forfaitaires'!$E405&gt;Listes!$D$42,('Instruction Forfaitaires'!$E405*(VLOOKUP('Instruction Forfaitaires'!$D405,Listes!$A$43:$E$49,5,FALSE))),('Instruction Forfaitaires'!$E405*(VLOOKUP('Instruction Forfaitaires'!$D405,Listes!$A$43:$E$49,3,FALSE))+(VLOOKUP('Instruction Forfaitaires'!$D405,Listes!$A$43:$E$49,4,FALSE)))))))</f>
        <v/>
      </c>
      <c r="K405" s="238" t="str">
        <f>IF($G405="","",IF($C405=Listes!$B$34,Listes!$I$31,IF($C405=Listes!$B$35,(VLOOKUP('Instruction Forfaitaires'!$F405,Listes!$E$31:$F$36,2,FALSE)),IF($C405=Listes!$B$33,IF('Instruction Forfaitaires'!$E405&lt;Listes!$A$64,'Instruction Forfaitaires'!$E405*Listes!$A$65,IF('Instruction Forfaitaires'!$E405&gt;Listes!$D$64,'Instruction Forfaitaires'!$E405*Listes!$D$65,(('Instruction Forfaitaires'!$E405*Listes!$B$65)+Listes!$C$65)))))))</f>
        <v/>
      </c>
      <c r="L405" s="268" t="str">
        <f>IF(Forfaitaires!I404="","",Forfaitaires!I404)</f>
        <v/>
      </c>
      <c r="M405" s="268" t="str">
        <f>IF(Forfaitaires!J404="","",Forfaitaires!J404)</f>
        <v/>
      </c>
      <c r="N405" s="177" t="str">
        <f>IF(Forfaitaires!N404="","",Forfaitaires!N404)</f>
        <v/>
      </c>
      <c r="O405" s="267" t="str">
        <f t="shared" si="30"/>
        <v/>
      </c>
      <c r="P405" s="259" t="str">
        <f t="shared" si="31"/>
        <v/>
      </c>
      <c r="Q405" s="280" t="str">
        <f t="shared" si="32"/>
        <v/>
      </c>
      <c r="R405" s="264" t="str">
        <f t="shared" si="33"/>
        <v/>
      </c>
      <c r="S405" s="262" t="str">
        <f t="shared" si="34"/>
        <v/>
      </c>
      <c r="T405" s="119"/>
    </row>
    <row r="406" spans="1:20" ht="20.100000000000001" customHeight="1" x14ac:dyDescent="0.25">
      <c r="A406" s="162">
        <v>400</v>
      </c>
      <c r="B406" s="158" t="str">
        <f>IF(Forfaitaires!B405="","",Forfaitaires!B405)</f>
        <v/>
      </c>
      <c r="C406" s="158" t="str">
        <f>IF(Forfaitaires!C405="","",Forfaitaires!C405)</f>
        <v/>
      </c>
      <c r="D406" s="158" t="str">
        <f>IF(Forfaitaires!D405="","",Forfaitaires!D405)</f>
        <v/>
      </c>
      <c r="E406" s="158" t="str">
        <f>IF(Forfaitaires!E405="","",Forfaitaires!E405)</f>
        <v/>
      </c>
      <c r="F406" s="158" t="str">
        <f>IF(Forfaitaires!F405="","",Forfaitaires!F405)</f>
        <v/>
      </c>
      <c r="G406" s="158" t="str">
        <f>IF(Forfaitaires!G405="","",Forfaitaires!G405)</f>
        <v/>
      </c>
      <c r="H406" s="158" t="str">
        <f>IF(Forfaitaires!H405="","",Forfaitaires!H405)</f>
        <v/>
      </c>
      <c r="I406" s="158" t="str">
        <f>IF($G406="","",IF($C406=Listes!$B$32,IF('Instruction Forfaitaires'!$E406&lt;Listes!$B$53,('Instruction Forfaitaires'!$E406*(VLOOKUP('Instruction Forfaitaires'!$D406,Listes!$A$54:$E$60,2,FALSE))),IF('Instruction Forfaitaires'!$E406&gt;Listes!$E$53,('Instruction Forfaitaires'!$E406*(VLOOKUP('Instruction Forfaitaires'!$D406,Listes!$A$54:$E$60,5,FALSE))),('Instruction Forfaitaires'!$E406*(VLOOKUP('Instruction Forfaitaires'!$D406,Listes!$A$54:$E$60,3,FALSE))+(VLOOKUP('Instruction Forfaitaires'!$D406,Listes!$A$54:$E$60,4,FALSE)))))))</f>
        <v/>
      </c>
      <c r="J406" s="158" t="str">
        <f>IF($G406="","",IF($C406=Listes!$B$31,IF('Instruction Forfaitaires'!$E406&lt;Listes!$B$42,('Instruction Forfaitaires'!$E406*(VLOOKUP('Instruction Forfaitaires'!$D406,Listes!$A$43:$E$49,2,FALSE))),IF('Instruction Forfaitaires'!$E406&gt;Listes!$D$42,('Instruction Forfaitaires'!$E406*(VLOOKUP('Instruction Forfaitaires'!$D406,Listes!$A$43:$E$49,5,FALSE))),('Instruction Forfaitaires'!$E406*(VLOOKUP('Instruction Forfaitaires'!$D406,Listes!$A$43:$E$49,3,FALSE))+(VLOOKUP('Instruction Forfaitaires'!$D406,Listes!$A$43:$E$49,4,FALSE)))))))</f>
        <v/>
      </c>
      <c r="K406" s="238" t="str">
        <f>IF($G406="","",IF($C406=Listes!$B$34,Listes!$I$31,IF($C406=Listes!$B$35,(VLOOKUP('Instruction Forfaitaires'!$F406,Listes!$E$31:$F$36,2,FALSE)),IF($C406=Listes!$B$33,IF('Instruction Forfaitaires'!$E406&lt;Listes!$A$64,'Instruction Forfaitaires'!$E406*Listes!$A$65,IF('Instruction Forfaitaires'!$E406&gt;Listes!$D$64,'Instruction Forfaitaires'!$E406*Listes!$D$65,(('Instruction Forfaitaires'!$E406*Listes!$B$65)+Listes!$C$65)))))))</f>
        <v/>
      </c>
      <c r="L406" s="268" t="str">
        <f>IF(Forfaitaires!I405="","",Forfaitaires!I405)</f>
        <v/>
      </c>
      <c r="M406" s="268" t="str">
        <f>IF(Forfaitaires!J405="","",Forfaitaires!J405)</f>
        <v/>
      </c>
      <c r="N406" s="177" t="str">
        <f>IF(Forfaitaires!N405="","",Forfaitaires!N405)</f>
        <v/>
      </c>
      <c r="O406" s="267" t="str">
        <f t="shared" si="30"/>
        <v/>
      </c>
      <c r="P406" s="259" t="str">
        <f t="shared" si="31"/>
        <v/>
      </c>
      <c r="Q406" s="280" t="str">
        <f t="shared" si="32"/>
        <v/>
      </c>
      <c r="R406" s="264" t="str">
        <f t="shared" si="33"/>
        <v/>
      </c>
      <c r="S406" s="262" t="str">
        <f t="shared" si="34"/>
        <v/>
      </c>
      <c r="T406" s="119"/>
    </row>
    <row r="407" spans="1:20" ht="20.100000000000001" customHeight="1" x14ac:dyDescent="0.25">
      <c r="A407" s="162">
        <v>401</v>
      </c>
      <c r="B407" s="158" t="str">
        <f>IF(Forfaitaires!B406="","",Forfaitaires!B406)</f>
        <v/>
      </c>
      <c r="C407" s="158" t="str">
        <f>IF(Forfaitaires!C406="","",Forfaitaires!C406)</f>
        <v/>
      </c>
      <c r="D407" s="158" t="str">
        <f>IF(Forfaitaires!D406="","",Forfaitaires!D406)</f>
        <v/>
      </c>
      <c r="E407" s="158" t="str">
        <f>IF(Forfaitaires!E406="","",Forfaitaires!E406)</f>
        <v/>
      </c>
      <c r="F407" s="158" t="str">
        <f>IF(Forfaitaires!F406="","",Forfaitaires!F406)</f>
        <v/>
      </c>
      <c r="G407" s="158" t="str">
        <f>IF(Forfaitaires!G406="","",Forfaitaires!G406)</f>
        <v/>
      </c>
      <c r="H407" s="158" t="str">
        <f>IF(Forfaitaires!H406="","",Forfaitaires!H406)</f>
        <v/>
      </c>
      <c r="I407" s="158" t="str">
        <f>IF($G407="","",IF($C407=Listes!$B$32,IF('Instruction Forfaitaires'!$E407&lt;Listes!$B$53,('Instruction Forfaitaires'!$E407*(VLOOKUP('Instruction Forfaitaires'!$D407,Listes!$A$54:$E$60,2,FALSE))),IF('Instruction Forfaitaires'!$E407&gt;Listes!$E$53,('Instruction Forfaitaires'!$E407*(VLOOKUP('Instruction Forfaitaires'!$D407,Listes!$A$54:$E$60,5,FALSE))),('Instruction Forfaitaires'!$E407*(VLOOKUP('Instruction Forfaitaires'!$D407,Listes!$A$54:$E$60,3,FALSE))+(VLOOKUP('Instruction Forfaitaires'!$D407,Listes!$A$54:$E$60,4,FALSE)))))))</f>
        <v/>
      </c>
      <c r="J407" s="158" t="str">
        <f>IF($G407="","",IF($C407=Listes!$B$31,IF('Instruction Forfaitaires'!$E407&lt;Listes!$B$42,('Instruction Forfaitaires'!$E407*(VLOOKUP('Instruction Forfaitaires'!$D407,Listes!$A$43:$E$49,2,FALSE))),IF('Instruction Forfaitaires'!$E407&gt;Listes!$D$42,('Instruction Forfaitaires'!$E407*(VLOOKUP('Instruction Forfaitaires'!$D407,Listes!$A$43:$E$49,5,FALSE))),('Instruction Forfaitaires'!$E407*(VLOOKUP('Instruction Forfaitaires'!$D407,Listes!$A$43:$E$49,3,FALSE))+(VLOOKUP('Instruction Forfaitaires'!$D407,Listes!$A$43:$E$49,4,FALSE)))))))</f>
        <v/>
      </c>
      <c r="K407" s="238" t="str">
        <f>IF($G407="","",IF($C407=Listes!$B$34,Listes!$I$31,IF($C407=Listes!$B$35,(VLOOKUP('Instruction Forfaitaires'!$F407,Listes!$E$31:$F$36,2,FALSE)),IF($C407=Listes!$B$33,IF('Instruction Forfaitaires'!$E407&lt;Listes!$A$64,'Instruction Forfaitaires'!$E407*Listes!$A$65,IF('Instruction Forfaitaires'!$E407&gt;Listes!$D$64,'Instruction Forfaitaires'!$E407*Listes!$D$65,(('Instruction Forfaitaires'!$E407*Listes!$B$65)+Listes!$C$65)))))))</f>
        <v/>
      </c>
      <c r="L407" s="268" t="str">
        <f>IF(Forfaitaires!I406="","",Forfaitaires!I406)</f>
        <v/>
      </c>
      <c r="M407" s="268" t="str">
        <f>IF(Forfaitaires!J406="","",Forfaitaires!J406)</f>
        <v/>
      </c>
      <c r="N407" s="177" t="str">
        <f>IF(Forfaitaires!N406="","",Forfaitaires!N406)</f>
        <v/>
      </c>
      <c r="O407" s="267" t="str">
        <f t="shared" si="30"/>
        <v/>
      </c>
      <c r="P407" s="259" t="str">
        <f t="shared" si="31"/>
        <v/>
      </c>
      <c r="Q407" s="280" t="str">
        <f t="shared" si="32"/>
        <v/>
      </c>
      <c r="R407" s="264" t="str">
        <f t="shared" si="33"/>
        <v/>
      </c>
      <c r="S407" s="262" t="str">
        <f t="shared" si="34"/>
        <v/>
      </c>
      <c r="T407" s="119"/>
    </row>
    <row r="408" spans="1:20" ht="20.100000000000001" customHeight="1" x14ac:dyDescent="0.25">
      <c r="A408" s="162">
        <v>402</v>
      </c>
      <c r="B408" s="158" t="str">
        <f>IF(Forfaitaires!B407="","",Forfaitaires!B407)</f>
        <v/>
      </c>
      <c r="C408" s="158" t="str">
        <f>IF(Forfaitaires!C407="","",Forfaitaires!C407)</f>
        <v/>
      </c>
      <c r="D408" s="158" t="str">
        <f>IF(Forfaitaires!D407="","",Forfaitaires!D407)</f>
        <v/>
      </c>
      <c r="E408" s="158" t="str">
        <f>IF(Forfaitaires!E407="","",Forfaitaires!E407)</f>
        <v/>
      </c>
      <c r="F408" s="158" t="str">
        <f>IF(Forfaitaires!F407="","",Forfaitaires!F407)</f>
        <v/>
      </c>
      <c r="G408" s="158" t="str">
        <f>IF(Forfaitaires!G407="","",Forfaitaires!G407)</f>
        <v/>
      </c>
      <c r="H408" s="158" t="str">
        <f>IF(Forfaitaires!H407="","",Forfaitaires!H407)</f>
        <v/>
      </c>
      <c r="I408" s="158" t="str">
        <f>IF($G408="","",IF($C408=Listes!$B$32,IF('Instruction Forfaitaires'!$E408&lt;Listes!$B$53,('Instruction Forfaitaires'!$E408*(VLOOKUP('Instruction Forfaitaires'!$D408,Listes!$A$54:$E$60,2,FALSE))),IF('Instruction Forfaitaires'!$E408&gt;Listes!$E$53,('Instruction Forfaitaires'!$E408*(VLOOKUP('Instruction Forfaitaires'!$D408,Listes!$A$54:$E$60,5,FALSE))),('Instruction Forfaitaires'!$E408*(VLOOKUP('Instruction Forfaitaires'!$D408,Listes!$A$54:$E$60,3,FALSE))+(VLOOKUP('Instruction Forfaitaires'!$D408,Listes!$A$54:$E$60,4,FALSE)))))))</f>
        <v/>
      </c>
      <c r="J408" s="158" t="str">
        <f>IF($G408="","",IF($C408=Listes!$B$31,IF('Instruction Forfaitaires'!$E408&lt;Listes!$B$42,('Instruction Forfaitaires'!$E408*(VLOOKUP('Instruction Forfaitaires'!$D408,Listes!$A$43:$E$49,2,FALSE))),IF('Instruction Forfaitaires'!$E408&gt;Listes!$D$42,('Instruction Forfaitaires'!$E408*(VLOOKUP('Instruction Forfaitaires'!$D408,Listes!$A$43:$E$49,5,FALSE))),('Instruction Forfaitaires'!$E408*(VLOOKUP('Instruction Forfaitaires'!$D408,Listes!$A$43:$E$49,3,FALSE))+(VLOOKUP('Instruction Forfaitaires'!$D408,Listes!$A$43:$E$49,4,FALSE)))))))</f>
        <v/>
      </c>
      <c r="K408" s="238" t="str">
        <f>IF($G408="","",IF($C408=Listes!$B$34,Listes!$I$31,IF($C408=Listes!$B$35,(VLOOKUP('Instruction Forfaitaires'!$F408,Listes!$E$31:$F$36,2,FALSE)),IF($C408=Listes!$B$33,IF('Instruction Forfaitaires'!$E408&lt;Listes!$A$64,'Instruction Forfaitaires'!$E408*Listes!$A$65,IF('Instruction Forfaitaires'!$E408&gt;Listes!$D$64,'Instruction Forfaitaires'!$E408*Listes!$D$65,(('Instruction Forfaitaires'!$E408*Listes!$B$65)+Listes!$C$65)))))))</f>
        <v/>
      </c>
      <c r="L408" s="268" t="str">
        <f>IF(Forfaitaires!I407="","",Forfaitaires!I407)</f>
        <v/>
      </c>
      <c r="M408" s="268" t="str">
        <f>IF(Forfaitaires!J407="","",Forfaitaires!J407)</f>
        <v/>
      </c>
      <c r="N408" s="177" t="str">
        <f>IF(Forfaitaires!N407="","",Forfaitaires!N407)</f>
        <v/>
      </c>
      <c r="O408" s="267" t="str">
        <f t="shared" si="30"/>
        <v/>
      </c>
      <c r="P408" s="259" t="str">
        <f t="shared" si="31"/>
        <v/>
      </c>
      <c r="Q408" s="280" t="str">
        <f t="shared" si="32"/>
        <v/>
      </c>
      <c r="R408" s="264" t="str">
        <f t="shared" si="33"/>
        <v/>
      </c>
      <c r="S408" s="262" t="str">
        <f t="shared" si="34"/>
        <v/>
      </c>
      <c r="T408" s="119"/>
    </row>
    <row r="409" spans="1:20" ht="20.100000000000001" customHeight="1" x14ac:dyDescent="0.25">
      <c r="A409" s="162">
        <v>403</v>
      </c>
      <c r="B409" s="158" t="str">
        <f>IF(Forfaitaires!B408="","",Forfaitaires!B408)</f>
        <v/>
      </c>
      <c r="C409" s="158" t="str">
        <f>IF(Forfaitaires!C408="","",Forfaitaires!C408)</f>
        <v/>
      </c>
      <c r="D409" s="158" t="str">
        <f>IF(Forfaitaires!D408="","",Forfaitaires!D408)</f>
        <v/>
      </c>
      <c r="E409" s="158" t="str">
        <f>IF(Forfaitaires!E408="","",Forfaitaires!E408)</f>
        <v/>
      </c>
      <c r="F409" s="158" t="str">
        <f>IF(Forfaitaires!F408="","",Forfaitaires!F408)</f>
        <v/>
      </c>
      <c r="G409" s="158" t="str">
        <f>IF(Forfaitaires!G408="","",Forfaitaires!G408)</f>
        <v/>
      </c>
      <c r="H409" s="158" t="str">
        <f>IF(Forfaitaires!H408="","",Forfaitaires!H408)</f>
        <v/>
      </c>
      <c r="I409" s="158" t="str">
        <f>IF($G409="","",IF($C409=Listes!$B$32,IF('Instruction Forfaitaires'!$E409&lt;Listes!$B$53,('Instruction Forfaitaires'!$E409*(VLOOKUP('Instruction Forfaitaires'!$D409,Listes!$A$54:$E$60,2,FALSE))),IF('Instruction Forfaitaires'!$E409&gt;Listes!$E$53,('Instruction Forfaitaires'!$E409*(VLOOKUP('Instruction Forfaitaires'!$D409,Listes!$A$54:$E$60,5,FALSE))),('Instruction Forfaitaires'!$E409*(VLOOKUP('Instruction Forfaitaires'!$D409,Listes!$A$54:$E$60,3,FALSE))+(VLOOKUP('Instruction Forfaitaires'!$D409,Listes!$A$54:$E$60,4,FALSE)))))))</f>
        <v/>
      </c>
      <c r="J409" s="158" t="str">
        <f>IF($G409="","",IF($C409=Listes!$B$31,IF('Instruction Forfaitaires'!$E409&lt;Listes!$B$42,('Instruction Forfaitaires'!$E409*(VLOOKUP('Instruction Forfaitaires'!$D409,Listes!$A$43:$E$49,2,FALSE))),IF('Instruction Forfaitaires'!$E409&gt;Listes!$D$42,('Instruction Forfaitaires'!$E409*(VLOOKUP('Instruction Forfaitaires'!$D409,Listes!$A$43:$E$49,5,FALSE))),('Instruction Forfaitaires'!$E409*(VLOOKUP('Instruction Forfaitaires'!$D409,Listes!$A$43:$E$49,3,FALSE))+(VLOOKUP('Instruction Forfaitaires'!$D409,Listes!$A$43:$E$49,4,FALSE)))))))</f>
        <v/>
      </c>
      <c r="K409" s="238" t="str">
        <f>IF($G409="","",IF($C409=Listes!$B$34,Listes!$I$31,IF($C409=Listes!$B$35,(VLOOKUP('Instruction Forfaitaires'!$F409,Listes!$E$31:$F$36,2,FALSE)),IF($C409=Listes!$B$33,IF('Instruction Forfaitaires'!$E409&lt;Listes!$A$64,'Instruction Forfaitaires'!$E409*Listes!$A$65,IF('Instruction Forfaitaires'!$E409&gt;Listes!$D$64,'Instruction Forfaitaires'!$E409*Listes!$D$65,(('Instruction Forfaitaires'!$E409*Listes!$B$65)+Listes!$C$65)))))))</f>
        <v/>
      </c>
      <c r="L409" s="268" t="str">
        <f>IF(Forfaitaires!I408="","",Forfaitaires!I408)</f>
        <v/>
      </c>
      <c r="M409" s="268" t="str">
        <f>IF(Forfaitaires!J408="","",Forfaitaires!J408)</f>
        <v/>
      </c>
      <c r="N409" s="177" t="str">
        <f>IF(Forfaitaires!N408="","",Forfaitaires!N408)</f>
        <v/>
      </c>
      <c r="O409" s="267" t="str">
        <f t="shared" si="30"/>
        <v/>
      </c>
      <c r="P409" s="259" t="str">
        <f t="shared" si="31"/>
        <v/>
      </c>
      <c r="Q409" s="280" t="str">
        <f t="shared" si="32"/>
        <v/>
      </c>
      <c r="R409" s="264" t="str">
        <f t="shared" si="33"/>
        <v/>
      </c>
      <c r="S409" s="262" t="str">
        <f t="shared" si="34"/>
        <v/>
      </c>
      <c r="T409" s="119"/>
    </row>
    <row r="410" spans="1:20" ht="20.100000000000001" customHeight="1" x14ac:dyDescent="0.25">
      <c r="A410" s="162">
        <v>404</v>
      </c>
      <c r="B410" s="158" t="str">
        <f>IF(Forfaitaires!B409="","",Forfaitaires!B409)</f>
        <v/>
      </c>
      <c r="C410" s="158" t="str">
        <f>IF(Forfaitaires!C409="","",Forfaitaires!C409)</f>
        <v/>
      </c>
      <c r="D410" s="158" t="str">
        <f>IF(Forfaitaires!D409="","",Forfaitaires!D409)</f>
        <v/>
      </c>
      <c r="E410" s="158" t="str">
        <f>IF(Forfaitaires!E409="","",Forfaitaires!E409)</f>
        <v/>
      </c>
      <c r="F410" s="158" t="str">
        <f>IF(Forfaitaires!F409="","",Forfaitaires!F409)</f>
        <v/>
      </c>
      <c r="G410" s="158" t="str">
        <f>IF(Forfaitaires!G409="","",Forfaitaires!G409)</f>
        <v/>
      </c>
      <c r="H410" s="158" t="str">
        <f>IF(Forfaitaires!H409="","",Forfaitaires!H409)</f>
        <v/>
      </c>
      <c r="I410" s="158" t="str">
        <f>IF($G410="","",IF($C410=Listes!$B$32,IF('Instruction Forfaitaires'!$E410&lt;Listes!$B$53,('Instruction Forfaitaires'!$E410*(VLOOKUP('Instruction Forfaitaires'!$D410,Listes!$A$54:$E$60,2,FALSE))),IF('Instruction Forfaitaires'!$E410&gt;Listes!$E$53,('Instruction Forfaitaires'!$E410*(VLOOKUP('Instruction Forfaitaires'!$D410,Listes!$A$54:$E$60,5,FALSE))),('Instruction Forfaitaires'!$E410*(VLOOKUP('Instruction Forfaitaires'!$D410,Listes!$A$54:$E$60,3,FALSE))+(VLOOKUP('Instruction Forfaitaires'!$D410,Listes!$A$54:$E$60,4,FALSE)))))))</f>
        <v/>
      </c>
      <c r="J410" s="158" t="str">
        <f>IF($G410="","",IF($C410=Listes!$B$31,IF('Instruction Forfaitaires'!$E410&lt;Listes!$B$42,('Instruction Forfaitaires'!$E410*(VLOOKUP('Instruction Forfaitaires'!$D410,Listes!$A$43:$E$49,2,FALSE))),IF('Instruction Forfaitaires'!$E410&gt;Listes!$D$42,('Instruction Forfaitaires'!$E410*(VLOOKUP('Instruction Forfaitaires'!$D410,Listes!$A$43:$E$49,5,FALSE))),('Instruction Forfaitaires'!$E410*(VLOOKUP('Instruction Forfaitaires'!$D410,Listes!$A$43:$E$49,3,FALSE))+(VLOOKUP('Instruction Forfaitaires'!$D410,Listes!$A$43:$E$49,4,FALSE)))))))</f>
        <v/>
      </c>
      <c r="K410" s="238" t="str">
        <f>IF($G410="","",IF($C410=Listes!$B$34,Listes!$I$31,IF($C410=Listes!$B$35,(VLOOKUP('Instruction Forfaitaires'!$F410,Listes!$E$31:$F$36,2,FALSE)),IF($C410=Listes!$B$33,IF('Instruction Forfaitaires'!$E410&lt;Listes!$A$64,'Instruction Forfaitaires'!$E410*Listes!$A$65,IF('Instruction Forfaitaires'!$E410&gt;Listes!$D$64,'Instruction Forfaitaires'!$E410*Listes!$D$65,(('Instruction Forfaitaires'!$E410*Listes!$B$65)+Listes!$C$65)))))))</f>
        <v/>
      </c>
      <c r="L410" s="268" t="str">
        <f>IF(Forfaitaires!I409="","",Forfaitaires!I409)</f>
        <v/>
      </c>
      <c r="M410" s="268" t="str">
        <f>IF(Forfaitaires!J409="","",Forfaitaires!J409)</f>
        <v/>
      </c>
      <c r="N410" s="177" t="str">
        <f>IF(Forfaitaires!N409="","",Forfaitaires!N409)</f>
        <v/>
      </c>
      <c r="O410" s="267" t="str">
        <f t="shared" si="30"/>
        <v/>
      </c>
      <c r="P410" s="259" t="str">
        <f t="shared" si="31"/>
        <v/>
      </c>
      <c r="Q410" s="280" t="str">
        <f t="shared" si="32"/>
        <v/>
      </c>
      <c r="R410" s="264" t="str">
        <f t="shared" si="33"/>
        <v/>
      </c>
      <c r="S410" s="262" t="str">
        <f t="shared" si="34"/>
        <v/>
      </c>
      <c r="T410" s="119"/>
    </row>
    <row r="411" spans="1:20" ht="20.100000000000001" customHeight="1" x14ac:dyDescent="0.25">
      <c r="A411" s="162">
        <v>405</v>
      </c>
      <c r="B411" s="158" t="str">
        <f>IF(Forfaitaires!B410="","",Forfaitaires!B410)</f>
        <v/>
      </c>
      <c r="C411" s="158" t="str">
        <f>IF(Forfaitaires!C410="","",Forfaitaires!C410)</f>
        <v/>
      </c>
      <c r="D411" s="158" t="str">
        <f>IF(Forfaitaires!D410="","",Forfaitaires!D410)</f>
        <v/>
      </c>
      <c r="E411" s="158" t="str">
        <f>IF(Forfaitaires!E410="","",Forfaitaires!E410)</f>
        <v/>
      </c>
      <c r="F411" s="158" t="str">
        <f>IF(Forfaitaires!F410="","",Forfaitaires!F410)</f>
        <v/>
      </c>
      <c r="G411" s="158" t="str">
        <f>IF(Forfaitaires!G410="","",Forfaitaires!G410)</f>
        <v/>
      </c>
      <c r="H411" s="158" t="str">
        <f>IF(Forfaitaires!H410="","",Forfaitaires!H410)</f>
        <v/>
      </c>
      <c r="I411" s="158" t="str">
        <f>IF($G411="","",IF($C411=Listes!$B$32,IF('Instruction Forfaitaires'!$E411&lt;Listes!$B$53,('Instruction Forfaitaires'!$E411*(VLOOKUP('Instruction Forfaitaires'!$D411,Listes!$A$54:$E$60,2,FALSE))),IF('Instruction Forfaitaires'!$E411&gt;Listes!$E$53,('Instruction Forfaitaires'!$E411*(VLOOKUP('Instruction Forfaitaires'!$D411,Listes!$A$54:$E$60,5,FALSE))),('Instruction Forfaitaires'!$E411*(VLOOKUP('Instruction Forfaitaires'!$D411,Listes!$A$54:$E$60,3,FALSE))+(VLOOKUP('Instruction Forfaitaires'!$D411,Listes!$A$54:$E$60,4,FALSE)))))))</f>
        <v/>
      </c>
      <c r="J411" s="158" t="str">
        <f>IF($G411="","",IF($C411=Listes!$B$31,IF('Instruction Forfaitaires'!$E411&lt;Listes!$B$42,('Instruction Forfaitaires'!$E411*(VLOOKUP('Instruction Forfaitaires'!$D411,Listes!$A$43:$E$49,2,FALSE))),IF('Instruction Forfaitaires'!$E411&gt;Listes!$D$42,('Instruction Forfaitaires'!$E411*(VLOOKUP('Instruction Forfaitaires'!$D411,Listes!$A$43:$E$49,5,FALSE))),('Instruction Forfaitaires'!$E411*(VLOOKUP('Instruction Forfaitaires'!$D411,Listes!$A$43:$E$49,3,FALSE))+(VLOOKUP('Instruction Forfaitaires'!$D411,Listes!$A$43:$E$49,4,FALSE)))))))</f>
        <v/>
      </c>
      <c r="K411" s="238" t="str">
        <f>IF($G411="","",IF($C411=Listes!$B$34,Listes!$I$31,IF($C411=Listes!$B$35,(VLOOKUP('Instruction Forfaitaires'!$F411,Listes!$E$31:$F$36,2,FALSE)),IF($C411=Listes!$B$33,IF('Instruction Forfaitaires'!$E411&lt;Listes!$A$64,'Instruction Forfaitaires'!$E411*Listes!$A$65,IF('Instruction Forfaitaires'!$E411&gt;Listes!$D$64,'Instruction Forfaitaires'!$E411*Listes!$D$65,(('Instruction Forfaitaires'!$E411*Listes!$B$65)+Listes!$C$65)))))))</f>
        <v/>
      </c>
      <c r="L411" s="268" t="str">
        <f>IF(Forfaitaires!I410="","",Forfaitaires!I410)</f>
        <v/>
      </c>
      <c r="M411" s="268" t="str">
        <f>IF(Forfaitaires!J410="","",Forfaitaires!J410)</f>
        <v/>
      </c>
      <c r="N411" s="177" t="str">
        <f>IF(Forfaitaires!N410="","",Forfaitaires!N410)</f>
        <v/>
      </c>
      <c r="O411" s="267" t="str">
        <f t="shared" si="30"/>
        <v/>
      </c>
      <c r="P411" s="259" t="str">
        <f t="shared" si="31"/>
        <v/>
      </c>
      <c r="Q411" s="280" t="str">
        <f t="shared" si="32"/>
        <v/>
      </c>
      <c r="R411" s="264" t="str">
        <f t="shared" si="33"/>
        <v/>
      </c>
      <c r="S411" s="262" t="str">
        <f t="shared" si="34"/>
        <v/>
      </c>
      <c r="T411" s="119"/>
    </row>
    <row r="412" spans="1:20" ht="20.100000000000001" customHeight="1" x14ac:dyDescent="0.25">
      <c r="A412" s="162">
        <v>406</v>
      </c>
      <c r="B412" s="158" t="str">
        <f>IF(Forfaitaires!B411="","",Forfaitaires!B411)</f>
        <v/>
      </c>
      <c r="C412" s="158" t="str">
        <f>IF(Forfaitaires!C411="","",Forfaitaires!C411)</f>
        <v/>
      </c>
      <c r="D412" s="158" t="str">
        <f>IF(Forfaitaires!D411="","",Forfaitaires!D411)</f>
        <v/>
      </c>
      <c r="E412" s="158" t="str">
        <f>IF(Forfaitaires!E411="","",Forfaitaires!E411)</f>
        <v/>
      </c>
      <c r="F412" s="158" t="str">
        <f>IF(Forfaitaires!F411="","",Forfaitaires!F411)</f>
        <v/>
      </c>
      <c r="G412" s="158" t="str">
        <f>IF(Forfaitaires!G411="","",Forfaitaires!G411)</f>
        <v/>
      </c>
      <c r="H412" s="158" t="str">
        <f>IF(Forfaitaires!H411="","",Forfaitaires!H411)</f>
        <v/>
      </c>
      <c r="I412" s="158" t="str">
        <f>IF($G412="","",IF($C412=Listes!$B$32,IF('Instruction Forfaitaires'!$E412&lt;Listes!$B$53,('Instruction Forfaitaires'!$E412*(VLOOKUP('Instruction Forfaitaires'!$D412,Listes!$A$54:$E$60,2,FALSE))),IF('Instruction Forfaitaires'!$E412&gt;Listes!$E$53,('Instruction Forfaitaires'!$E412*(VLOOKUP('Instruction Forfaitaires'!$D412,Listes!$A$54:$E$60,5,FALSE))),('Instruction Forfaitaires'!$E412*(VLOOKUP('Instruction Forfaitaires'!$D412,Listes!$A$54:$E$60,3,FALSE))+(VLOOKUP('Instruction Forfaitaires'!$D412,Listes!$A$54:$E$60,4,FALSE)))))))</f>
        <v/>
      </c>
      <c r="J412" s="158" t="str">
        <f>IF($G412="","",IF($C412=Listes!$B$31,IF('Instruction Forfaitaires'!$E412&lt;Listes!$B$42,('Instruction Forfaitaires'!$E412*(VLOOKUP('Instruction Forfaitaires'!$D412,Listes!$A$43:$E$49,2,FALSE))),IF('Instruction Forfaitaires'!$E412&gt;Listes!$D$42,('Instruction Forfaitaires'!$E412*(VLOOKUP('Instruction Forfaitaires'!$D412,Listes!$A$43:$E$49,5,FALSE))),('Instruction Forfaitaires'!$E412*(VLOOKUP('Instruction Forfaitaires'!$D412,Listes!$A$43:$E$49,3,FALSE))+(VLOOKUP('Instruction Forfaitaires'!$D412,Listes!$A$43:$E$49,4,FALSE)))))))</f>
        <v/>
      </c>
      <c r="K412" s="238" t="str">
        <f>IF($G412="","",IF($C412=Listes!$B$34,Listes!$I$31,IF($C412=Listes!$B$35,(VLOOKUP('Instruction Forfaitaires'!$F412,Listes!$E$31:$F$36,2,FALSE)),IF($C412=Listes!$B$33,IF('Instruction Forfaitaires'!$E412&lt;Listes!$A$64,'Instruction Forfaitaires'!$E412*Listes!$A$65,IF('Instruction Forfaitaires'!$E412&gt;Listes!$D$64,'Instruction Forfaitaires'!$E412*Listes!$D$65,(('Instruction Forfaitaires'!$E412*Listes!$B$65)+Listes!$C$65)))))))</f>
        <v/>
      </c>
      <c r="L412" s="268" t="str">
        <f>IF(Forfaitaires!I411="","",Forfaitaires!I411)</f>
        <v/>
      </c>
      <c r="M412" s="268" t="str">
        <f>IF(Forfaitaires!J411="","",Forfaitaires!J411)</f>
        <v/>
      </c>
      <c r="N412" s="177" t="str">
        <f>IF(Forfaitaires!N411="","",Forfaitaires!N411)</f>
        <v/>
      </c>
      <c r="O412" s="267" t="str">
        <f t="shared" si="30"/>
        <v/>
      </c>
      <c r="P412" s="259" t="str">
        <f t="shared" si="31"/>
        <v/>
      </c>
      <c r="Q412" s="280" t="str">
        <f t="shared" si="32"/>
        <v/>
      </c>
      <c r="R412" s="264" t="str">
        <f t="shared" si="33"/>
        <v/>
      </c>
      <c r="S412" s="262" t="str">
        <f t="shared" si="34"/>
        <v/>
      </c>
      <c r="T412" s="119"/>
    </row>
    <row r="413" spans="1:20" ht="20.100000000000001" customHeight="1" x14ac:dyDescent="0.25">
      <c r="A413" s="162">
        <v>407</v>
      </c>
      <c r="B413" s="158" t="str">
        <f>IF(Forfaitaires!B412="","",Forfaitaires!B412)</f>
        <v/>
      </c>
      <c r="C413" s="158" t="str">
        <f>IF(Forfaitaires!C412="","",Forfaitaires!C412)</f>
        <v/>
      </c>
      <c r="D413" s="158" t="str">
        <f>IF(Forfaitaires!D412="","",Forfaitaires!D412)</f>
        <v/>
      </c>
      <c r="E413" s="158" t="str">
        <f>IF(Forfaitaires!E412="","",Forfaitaires!E412)</f>
        <v/>
      </c>
      <c r="F413" s="158" t="str">
        <f>IF(Forfaitaires!F412="","",Forfaitaires!F412)</f>
        <v/>
      </c>
      <c r="G413" s="158" t="str">
        <f>IF(Forfaitaires!G412="","",Forfaitaires!G412)</f>
        <v/>
      </c>
      <c r="H413" s="158" t="str">
        <f>IF(Forfaitaires!H412="","",Forfaitaires!H412)</f>
        <v/>
      </c>
      <c r="I413" s="158" t="str">
        <f>IF($G413="","",IF($C413=Listes!$B$32,IF('Instruction Forfaitaires'!$E413&lt;Listes!$B$53,('Instruction Forfaitaires'!$E413*(VLOOKUP('Instruction Forfaitaires'!$D413,Listes!$A$54:$E$60,2,FALSE))),IF('Instruction Forfaitaires'!$E413&gt;Listes!$E$53,('Instruction Forfaitaires'!$E413*(VLOOKUP('Instruction Forfaitaires'!$D413,Listes!$A$54:$E$60,5,FALSE))),('Instruction Forfaitaires'!$E413*(VLOOKUP('Instruction Forfaitaires'!$D413,Listes!$A$54:$E$60,3,FALSE))+(VLOOKUP('Instruction Forfaitaires'!$D413,Listes!$A$54:$E$60,4,FALSE)))))))</f>
        <v/>
      </c>
      <c r="J413" s="158" t="str">
        <f>IF($G413="","",IF($C413=Listes!$B$31,IF('Instruction Forfaitaires'!$E413&lt;Listes!$B$42,('Instruction Forfaitaires'!$E413*(VLOOKUP('Instruction Forfaitaires'!$D413,Listes!$A$43:$E$49,2,FALSE))),IF('Instruction Forfaitaires'!$E413&gt;Listes!$D$42,('Instruction Forfaitaires'!$E413*(VLOOKUP('Instruction Forfaitaires'!$D413,Listes!$A$43:$E$49,5,FALSE))),('Instruction Forfaitaires'!$E413*(VLOOKUP('Instruction Forfaitaires'!$D413,Listes!$A$43:$E$49,3,FALSE))+(VLOOKUP('Instruction Forfaitaires'!$D413,Listes!$A$43:$E$49,4,FALSE)))))))</f>
        <v/>
      </c>
      <c r="K413" s="238" t="str">
        <f>IF($G413="","",IF($C413=Listes!$B$34,Listes!$I$31,IF($C413=Listes!$B$35,(VLOOKUP('Instruction Forfaitaires'!$F413,Listes!$E$31:$F$36,2,FALSE)),IF($C413=Listes!$B$33,IF('Instruction Forfaitaires'!$E413&lt;Listes!$A$64,'Instruction Forfaitaires'!$E413*Listes!$A$65,IF('Instruction Forfaitaires'!$E413&gt;Listes!$D$64,'Instruction Forfaitaires'!$E413*Listes!$D$65,(('Instruction Forfaitaires'!$E413*Listes!$B$65)+Listes!$C$65)))))))</f>
        <v/>
      </c>
      <c r="L413" s="268" t="str">
        <f>IF(Forfaitaires!I412="","",Forfaitaires!I412)</f>
        <v/>
      </c>
      <c r="M413" s="268" t="str">
        <f>IF(Forfaitaires!J412="","",Forfaitaires!J412)</f>
        <v/>
      </c>
      <c r="N413" s="177" t="str">
        <f>IF(Forfaitaires!N412="","",Forfaitaires!N412)</f>
        <v/>
      </c>
      <c r="O413" s="267" t="str">
        <f t="shared" si="30"/>
        <v/>
      </c>
      <c r="P413" s="259" t="str">
        <f t="shared" si="31"/>
        <v/>
      </c>
      <c r="Q413" s="280" t="str">
        <f t="shared" si="32"/>
        <v/>
      </c>
      <c r="R413" s="264" t="str">
        <f t="shared" si="33"/>
        <v/>
      </c>
      <c r="S413" s="262" t="str">
        <f t="shared" si="34"/>
        <v/>
      </c>
      <c r="T413" s="119"/>
    </row>
    <row r="414" spans="1:20" ht="20.100000000000001" customHeight="1" x14ac:dyDescent="0.25">
      <c r="A414" s="162">
        <v>408</v>
      </c>
      <c r="B414" s="158" t="str">
        <f>IF(Forfaitaires!B413="","",Forfaitaires!B413)</f>
        <v/>
      </c>
      <c r="C414" s="158" t="str">
        <f>IF(Forfaitaires!C413="","",Forfaitaires!C413)</f>
        <v/>
      </c>
      <c r="D414" s="158" t="str">
        <f>IF(Forfaitaires!D413="","",Forfaitaires!D413)</f>
        <v/>
      </c>
      <c r="E414" s="158" t="str">
        <f>IF(Forfaitaires!E413="","",Forfaitaires!E413)</f>
        <v/>
      </c>
      <c r="F414" s="158" t="str">
        <f>IF(Forfaitaires!F413="","",Forfaitaires!F413)</f>
        <v/>
      </c>
      <c r="G414" s="158" t="str">
        <f>IF(Forfaitaires!G413="","",Forfaitaires!G413)</f>
        <v/>
      </c>
      <c r="H414" s="158" t="str">
        <f>IF(Forfaitaires!H413="","",Forfaitaires!H413)</f>
        <v/>
      </c>
      <c r="I414" s="158" t="str">
        <f>IF($G414="","",IF($C414=Listes!$B$32,IF('Instruction Forfaitaires'!$E414&lt;Listes!$B$53,('Instruction Forfaitaires'!$E414*(VLOOKUP('Instruction Forfaitaires'!$D414,Listes!$A$54:$E$60,2,FALSE))),IF('Instruction Forfaitaires'!$E414&gt;Listes!$E$53,('Instruction Forfaitaires'!$E414*(VLOOKUP('Instruction Forfaitaires'!$D414,Listes!$A$54:$E$60,5,FALSE))),('Instruction Forfaitaires'!$E414*(VLOOKUP('Instruction Forfaitaires'!$D414,Listes!$A$54:$E$60,3,FALSE))+(VLOOKUP('Instruction Forfaitaires'!$D414,Listes!$A$54:$E$60,4,FALSE)))))))</f>
        <v/>
      </c>
      <c r="J414" s="158" t="str">
        <f>IF($G414="","",IF($C414=Listes!$B$31,IF('Instruction Forfaitaires'!$E414&lt;Listes!$B$42,('Instruction Forfaitaires'!$E414*(VLOOKUP('Instruction Forfaitaires'!$D414,Listes!$A$43:$E$49,2,FALSE))),IF('Instruction Forfaitaires'!$E414&gt;Listes!$D$42,('Instruction Forfaitaires'!$E414*(VLOOKUP('Instruction Forfaitaires'!$D414,Listes!$A$43:$E$49,5,FALSE))),('Instruction Forfaitaires'!$E414*(VLOOKUP('Instruction Forfaitaires'!$D414,Listes!$A$43:$E$49,3,FALSE))+(VLOOKUP('Instruction Forfaitaires'!$D414,Listes!$A$43:$E$49,4,FALSE)))))))</f>
        <v/>
      </c>
      <c r="K414" s="238" t="str">
        <f>IF($G414="","",IF($C414=Listes!$B$34,Listes!$I$31,IF($C414=Listes!$B$35,(VLOOKUP('Instruction Forfaitaires'!$F414,Listes!$E$31:$F$36,2,FALSE)),IF($C414=Listes!$B$33,IF('Instruction Forfaitaires'!$E414&lt;Listes!$A$64,'Instruction Forfaitaires'!$E414*Listes!$A$65,IF('Instruction Forfaitaires'!$E414&gt;Listes!$D$64,'Instruction Forfaitaires'!$E414*Listes!$D$65,(('Instruction Forfaitaires'!$E414*Listes!$B$65)+Listes!$C$65)))))))</f>
        <v/>
      </c>
      <c r="L414" s="268" t="str">
        <f>IF(Forfaitaires!I413="","",Forfaitaires!I413)</f>
        <v/>
      </c>
      <c r="M414" s="268" t="str">
        <f>IF(Forfaitaires!J413="","",Forfaitaires!J413)</f>
        <v/>
      </c>
      <c r="N414" s="177" t="str">
        <f>IF(Forfaitaires!N413="","",Forfaitaires!N413)</f>
        <v/>
      </c>
      <c r="O414" s="267" t="str">
        <f t="shared" si="30"/>
        <v/>
      </c>
      <c r="P414" s="259" t="str">
        <f t="shared" si="31"/>
        <v/>
      </c>
      <c r="Q414" s="280" t="str">
        <f t="shared" si="32"/>
        <v/>
      </c>
      <c r="R414" s="264" t="str">
        <f t="shared" si="33"/>
        <v/>
      </c>
      <c r="S414" s="262" t="str">
        <f t="shared" si="34"/>
        <v/>
      </c>
      <c r="T414" s="119"/>
    </row>
    <row r="415" spans="1:20" ht="20.100000000000001" customHeight="1" x14ac:dyDescent="0.25">
      <c r="A415" s="162">
        <v>409</v>
      </c>
      <c r="B415" s="158" t="str">
        <f>IF(Forfaitaires!B414="","",Forfaitaires!B414)</f>
        <v/>
      </c>
      <c r="C415" s="158" t="str">
        <f>IF(Forfaitaires!C414="","",Forfaitaires!C414)</f>
        <v/>
      </c>
      <c r="D415" s="158" t="str">
        <f>IF(Forfaitaires!D414="","",Forfaitaires!D414)</f>
        <v/>
      </c>
      <c r="E415" s="158" t="str">
        <f>IF(Forfaitaires!E414="","",Forfaitaires!E414)</f>
        <v/>
      </c>
      <c r="F415" s="158" t="str">
        <f>IF(Forfaitaires!F414="","",Forfaitaires!F414)</f>
        <v/>
      </c>
      <c r="G415" s="158" t="str">
        <f>IF(Forfaitaires!G414="","",Forfaitaires!G414)</f>
        <v/>
      </c>
      <c r="H415" s="158" t="str">
        <f>IF(Forfaitaires!H414="","",Forfaitaires!H414)</f>
        <v/>
      </c>
      <c r="I415" s="158" t="str">
        <f>IF($G415="","",IF($C415=Listes!$B$32,IF('Instruction Forfaitaires'!$E415&lt;Listes!$B$53,('Instruction Forfaitaires'!$E415*(VLOOKUP('Instruction Forfaitaires'!$D415,Listes!$A$54:$E$60,2,FALSE))),IF('Instruction Forfaitaires'!$E415&gt;Listes!$E$53,('Instruction Forfaitaires'!$E415*(VLOOKUP('Instruction Forfaitaires'!$D415,Listes!$A$54:$E$60,5,FALSE))),('Instruction Forfaitaires'!$E415*(VLOOKUP('Instruction Forfaitaires'!$D415,Listes!$A$54:$E$60,3,FALSE))+(VLOOKUP('Instruction Forfaitaires'!$D415,Listes!$A$54:$E$60,4,FALSE)))))))</f>
        <v/>
      </c>
      <c r="J415" s="158" t="str">
        <f>IF($G415="","",IF($C415=Listes!$B$31,IF('Instruction Forfaitaires'!$E415&lt;Listes!$B$42,('Instruction Forfaitaires'!$E415*(VLOOKUP('Instruction Forfaitaires'!$D415,Listes!$A$43:$E$49,2,FALSE))),IF('Instruction Forfaitaires'!$E415&gt;Listes!$D$42,('Instruction Forfaitaires'!$E415*(VLOOKUP('Instruction Forfaitaires'!$D415,Listes!$A$43:$E$49,5,FALSE))),('Instruction Forfaitaires'!$E415*(VLOOKUP('Instruction Forfaitaires'!$D415,Listes!$A$43:$E$49,3,FALSE))+(VLOOKUP('Instruction Forfaitaires'!$D415,Listes!$A$43:$E$49,4,FALSE)))))))</f>
        <v/>
      </c>
      <c r="K415" s="238" t="str">
        <f>IF($G415="","",IF($C415=Listes!$B$34,Listes!$I$31,IF($C415=Listes!$B$35,(VLOOKUP('Instruction Forfaitaires'!$F415,Listes!$E$31:$F$36,2,FALSE)),IF($C415=Listes!$B$33,IF('Instruction Forfaitaires'!$E415&lt;Listes!$A$64,'Instruction Forfaitaires'!$E415*Listes!$A$65,IF('Instruction Forfaitaires'!$E415&gt;Listes!$D$64,'Instruction Forfaitaires'!$E415*Listes!$D$65,(('Instruction Forfaitaires'!$E415*Listes!$B$65)+Listes!$C$65)))))))</f>
        <v/>
      </c>
      <c r="L415" s="268" t="str">
        <f>IF(Forfaitaires!I414="","",Forfaitaires!I414)</f>
        <v/>
      </c>
      <c r="M415" s="268" t="str">
        <f>IF(Forfaitaires!J414="","",Forfaitaires!J414)</f>
        <v/>
      </c>
      <c r="N415" s="177" t="str">
        <f>IF(Forfaitaires!N414="","",Forfaitaires!N414)</f>
        <v/>
      </c>
      <c r="O415" s="267" t="str">
        <f t="shared" si="30"/>
        <v/>
      </c>
      <c r="P415" s="259" t="str">
        <f t="shared" si="31"/>
        <v/>
      </c>
      <c r="Q415" s="280" t="str">
        <f t="shared" si="32"/>
        <v/>
      </c>
      <c r="R415" s="264" t="str">
        <f t="shared" si="33"/>
        <v/>
      </c>
      <c r="S415" s="262" t="str">
        <f t="shared" si="34"/>
        <v/>
      </c>
      <c r="T415" s="119"/>
    </row>
    <row r="416" spans="1:20" ht="20.100000000000001" customHeight="1" x14ac:dyDescent="0.25">
      <c r="A416" s="162">
        <v>410</v>
      </c>
      <c r="B416" s="158" t="str">
        <f>IF(Forfaitaires!B415="","",Forfaitaires!B415)</f>
        <v/>
      </c>
      <c r="C416" s="158" t="str">
        <f>IF(Forfaitaires!C415="","",Forfaitaires!C415)</f>
        <v/>
      </c>
      <c r="D416" s="158" t="str">
        <f>IF(Forfaitaires!D415="","",Forfaitaires!D415)</f>
        <v/>
      </c>
      <c r="E416" s="158" t="str">
        <f>IF(Forfaitaires!E415="","",Forfaitaires!E415)</f>
        <v/>
      </c>
      <c r="F416" s="158" t="str">
        <f>IF(Forfaitaires!F415="","",Forfaitaires!F415)</f>
        <v/>
      </c>
      <c r="G416" s="158" t="str">
        <f>IF(Forfaitaires!G415="","",Forfaitaires!G415)</f>
        <v/>
      </c>
      <c r="H416" s="158" t="str">
        <f>IF(Forfaitaires!H415="","",Forfaitaires!H415)</f>
        <v/>
      </c>
      <c r="I416" s="158" t="str">
        <f>IF($G416="","",IF($C416=Listes!$B$32,IF('Instruction Forfaitaires'!$E416&lt;Listes!$B$53,('Instruction Forfaitaires'!$E416*(VLOOKUP('Instruction Forfaitaires'!$D416,Listes!$A$54:$E$60,2,FALSE))),IF('Instruction Forfaitaires'!$E416&gt;Listes!$E$53,('Instruction Forfaitaires'!$E416*(VLOOKUP('Instruction Forfaitaires'!$D416,Listes!$A$54:$E$60,5,FALSE))),('Instruction Forfaitaires'!$E416*(VLOOKUP('Instruction Forfaitaires'!$D416,Listes!$A$54:$E$60,3,FALSE))+(VLOOKUP('Instruction Forfaitaires'!$D416,Listes!$A$54:$E$60,4,FALSE)))))))</f>
        <v/>
      </c>
      <c r="J416" s="158" t="str">
        <f>IF($G416="","",IF($C416=Listes!$B$31,IF('Instruction Forfaitaires'!$E416&lt;Listes!$B$42,('Instruction Forfaitaires'!$E416*(VLOOKUP('Instruction Forfaitaires'!$D416,Listes!$A$43:$E$49,2,FALSE))),IF('Instruction Forfaitaires'!$E416&gt;Listes!$D$42,('Instruction Forfaitaires'!$E416*(VLOOKUP('Instruction Forfaitaires'!$D416,Listes!$A$43:$E$49,5,FALSE))),('Instruction Forfaitaires'!$E416*(VLOOKUP('Instruction Forfaitaires'!$D416,Listes!$A$43:$E$49,3,FALSE))+(VLOOKUP('Instruction Forfaitaires'!$D416,Listes!$A$43:$E$49,4,FALSE)))))))</f>
        <v/>
      </c>
      <c r="K416" s="238" t="str">
        <f>IF($G416="","",IF($C416=Listes!$B$34,Listes!$I$31,IF($C416=Listes!$B$35,(VLOOKUP('Instruction Forfaitaires'!$F416,Listes!$E$31:$F$36,2,FALSE)),IF($C416=Listes!$B$33,IF('Instruction Forfaitaires'!$E416&lt;Listes!$A$64,'Instruction Forfaitaires'!$E416*Listes!$A$65,IF('Instruction Forfaitaires'!$E416&gt;Listes!$D$64,'Instruction Forfaitaires'!$E416*Listes!$D$65,(('Instruction Forfaitaires'!$E416*Listes!$B$65)+Listes!$C$65)))))))</f>
        <v/>
      </c>
      <c r="L416" s="268" t="str">
        <f>IF(Forfaitaires!I415="","",Forfaitaires!I415)</f>
        <v/>
      </c>
      <c r="M416" s="268" t="str">
        <f>IF(Forfaitaires!J415="","",Forfaitaires!J415)</f>
        <v/>
      </c>
      <c r="N416" s="177" t="str">
        <f>IF(Forfaitaires!N415="","",Forfaitaires!N415)</f>
        <v/>
      </c>
      <c r="O416" s="267" t="str">
        <f t="shared" si="30"/>
        <v/>
      </c>
      <c r="P416" s="259" t="str">
        <f t="shared" si="31"/>
        <v/>
      </c>
      <c r="Q416" s="280" t="str">
        <f t="shared" si="32"/>
        <v/>
      </c>
      <c r="R416" s="264" t="str">
        <f t="shared" si="33"/>
        <v/>
      </c>
      <c r="S416" s="262" t="str">
        <f t="shared" si="34"/>
        <v/>
      </c>
      <c r="T416" s="119"/>
    </row>
    <row r="417" spans="1:20" ht="20.100000000000001" customHeight="1" x14ac:dyDescent="0.25">
      <c r="A417" s="162">
        <v>411</v>
      </c>
      <c r="B417" s="158" t="str">
        <f>IF(Forfaitaires!B416="","",Forfaitaires!B416)</f>
        <v/>
      </c>
      <c r="C417" s="158" t="str">
        <f>IF(Forfaitaires!C416="","",Forfaitaires!C416)</f>
        <v/>
      </c>
      <c r="D417" s="158" t="str">
        <f>IF(Forfaitaires!D416="","",Forfaitaires!D416)</f>
        <v/>
      </c>
      <c r="E417" s="158" t="str">
        <f>IF(Forfaitaires!E416="","",Forfaitaires!E416)</f>
        <v/>
      </c>
      <c r="F417" s="158" t="str">
        <f>IF(Forfaitaires!F416="","",Forfaitaires!F416)</f>
        <v/>
      </c>
      <c r="G417" s="158" t="str">
        <f>IF(Forfaitaires!G416="","",Forfaitaires!G416)</f>
        <v/>
      </c>
      <c r="H417" s="158" t="str">
        <f>IF(Forfaitaires!H416="","",Forfaitaires!H416)</f>
        <v/>
      </c>
      <c r="I417" s="158" t="str">
        <f>IF($G417="","",IF($C417=Listes!$B$32,IF('Instruction Forfaitaires'!$E417&lt;Listes!$B$53,('Instruction Forfaitaires'!$E417*(VLOOKUP('Instruction Forfaitaires'!$D417,Listes!$A$54:$E$60,2,FALSE))),IF('Instruction Forfaitaires'!$E417&gt;Listes!$E$53,('Instruction Forfaitaires'!$E417*(VLOOKUP('Instruction Forfaitaires'!$D417,Listes!$A$54:$E$60,5,FALSE))),('Instruction Forfaitaires'!$E417*(VLOOKUP('Instruction Forfaitaires'!$D417,Listes!$A$54:$E$60,3,FALSE))+(VLOOKUP('Instruction Forfaitaires'!$D417,Listes!$A$54:$E$60,4,FALSE)))))))</f>
        <v/>
      </c>
      <c r="J417" s="158" t="str">
        <f>IF($G417="","",IF($C417=Listes!$B$31,IF('Instruction Forfaitaires'!$E417&lt;Listes!$B$42,('Instruction Forfaitaires'!$E417*(VLOOKUP('Instruction Forfaitaires'!$D417,Listes!$A$43:$E$49,2,FALSE))),IF('Instruction Forfaitaires'!$E417&gt;Listes!$D$42,('Instruction Forfaitaires'!$E417*(VLOOKUP('Instruction Forfaitaires'!$D417,Listes!$A$43:$E$49,5,FALSE))),('Instruction Forfaitaires'!$E417*(VLOOKUP('Instruction Forfaitaires'!$D417,Listes!$A$43:$E$49,3,FALSE))+(VLOOKUP('Instruction Forfaitaires'!$D417,Listes!$A$43:$E$49,4,FALSE)))))))</f>
        <v/>
      </c>
      <c r="K417" s="238" t="str">
        <f>IF($G417="","",IF($C417=Listes!$B$34,Listes!$I$31,IF($C417=Listes!$B$35,(VLOOKUP('Instruction Forfaitaires'!$F417,Listes!$E$31:$F$36,2,FALSE)),IF($C417=Listes!$B$33,IF('Instruction Forfaitaires'!$E417&lt;Listes!$A$64,'Instruction Forfaitaires'!$E417*Listes!$A$65,IF('Instruction Forfaitaires'!$E417&gt;Listes!$D$64,'Instruction Forfaitaires'!$E417*Listes!$D$65,(('Instruction Forfaitaires'!$E417*Listes!$B$65)+Listes!$C$65)))))))</f>
        <v/>
      </c>
      <c r="L417" s="268" t="str">
        <f>IF(Forfaitaires!I416="","",Forfaitaires!I416)</f>
        <v/>
      </c>
      <c r="M417" s="268" t="str">
        <f>IF(Forfaitaires!J416="","",Forfaitaires!J416)</f>
        <v/>
      </c>
      <c r="N417" s="177" t="str">
        <f>IF(Forfaitaires!N416="","",Forfaitaires!N416)</f>
        <v/>
      </c>
      <c r="O417" s="267" t="str">
        <f t="shared" si="30"/>
        <v/>
      </c>
      <c r="P417" s="259" t="str">
        <f t="shared" si="31"/>
        <v/>
      </c>
      <c r="Q417" s="280" t="str">
        <f t="shared" si="32"/>
        <v/>
      </c>
      <c r="R417" s="264" t="str">
        <f t="shared" si="33"/>
        <v/>
      </c>
      <c r="S417" s="262" t="str">
        <f t="shared" si="34"/>
        <v/>
      </c>
      <c r="T417" s="119"/>
    </row>
    <row r="418" spans="1:20" ht="20.100000000000001" customHeight="1" x14ac:dyDescent="0.25">
      <c r="A418" s="162">
        <v>412</v>
      </c>
      <c r="B418" s="158" t="str">
        <f>IF(Forfaitaires!B417="","",Forfaitaires!B417)</f>
        <v/>
      </c>
      <c r="C418" s="158" t="str">
        <f>IF(Forfaitaires!C417="","",Forfaitaires!C417)</f>
        <v/>
      </c>
      <c r="D418" s="158" t="str">
        <f>IF(Forfaitaires!D417="","",Forfaitaires!D417)</f>
        <v/>
      </c>
      <c r="E418" s="158" t="str">
        <f>IF(Forfaitaires!E417="","",Forfaitaires!E417)</f>
        <v/>
      </c>
      <c r="F418" s="158" t="str">
        <f>IF(Forfaitaires!F417="","",Forfaitaires!F417)</f>
        <v/>
      </c>
      <c r="G418" s="158" t="str">
        <f>IF(Forfaitaires!G417="","",Forfaitaires!G417)</f>
        <v/>
      </c>
      <c r="H418" s="158" t="str">
        <f>IF(Forfaitaires!H417="","",Forfaitaires!H417)</f>
        <v/>
      </c>
      <c r="I418" s="158" t="str">
        <f>IF($G418="","",IF($C418=Listes!$B$32,IF('Instruction Forfaitaires'!$E418&lt;Listes!$B$53,('Instruction Forfaitaires'!$E418*(VLOOKUP('Instruction Forfaitaires'!$D418,Listes!$A$54:$E$60,2,FALSE))),IF('Instruction Forfaitaires'!$E418&gt;Listes!$E$53,('Instruction Forfaitaires'!$E418*(VLOOKUP('Instruction Forfaitaires'!$D418,Listes!$A$54:$E$60,5,FALSE))),('Instruction Forfaitaires'!$E418*(VLOOKUP('Instruction Forfaitaires'!$D418,Listes!$A$54:$E$60,3,FALSE))+(VLOOKUP('Instruction Forfaitaires'!$D418,Listes!$A$54:$E$60,4,FALSE)))))))</f>
        <v/>
      </c>
      <c r="J418" s="158" t="str">
        <f>IF($G418="","",IF($C418=Listes!$B$31,IF('Instruction Forfaitaires'!$E418&lt;Listes!$B$42,('Instruction Forfaitaires'!$E418*(VLOOKUP('Instruction Forfaitaires'!$D418,Listes!$A$43:$E$49,2,FALSE))),IF('Instruction Forfaitaires'!$E418&gt;Listes!$D$42,('Instruction Forfaitaires'!$E418*(VLOOKUP('Instruction Forfaitaires'!$D418,Listes!$A$43:$E$49,5,FALSE))),('Instruction Forfaitaires'!$E418*(VLOOKUP('Instruction Forfaitaires'!$D418,Listes!$A$43:$E$49,3,FALSE))+(VLOOKUP('Instruction Forfaitaires'!$D418,Listes!$A$43:$E$49,4,FALSE)))))))</f>
        <v/>
      </c>
      <c r="K418" s="238" t="str">
        <f>IF($G418="","",IF($C418=Listes!$B$34,Listes!$I$31,IF($C418=Listes!$B$35,(VLOOKUP('Instruction Forfaitaires'!$F418,Listes!$E$31:$F$36,2,FALSE)),IF($C418=Listes!$B$33,IF('Instruction Forfaitaires'!$E418&lt;Listes!$A$64,'Instruction Forfaitaires'!$E418*Listes!$A$65,IF('Instruction Forfaitaires'!$E418&gt;Listes!$D$64,'Instruction Forfaitaires'!$E418*Listes!$D$65,(('Instruction Forfaitaires'!$E418*Listes!$B$65)+Listes!$C$65)))))))</f>
        <v/>
      </c>
      <c r="L418" s="268" t="str">
        <f>IF(Forfaitaires!I417="","",Forfaitaires!I417)</f>
        <v/>
      </c>
      <c r="M418" s="268" t="str">
        <f>IF(Forfaitaires!J417="","",Forfaitaires!J417)</f>
        <v/>
      </c>
      <c r="N418" s="177" t="str">
        <f>IF(Forfaitaires!N417="","",Forfaitaires!N417)</f>
        <v/>
      </c>
      <c r="O418" s="267" t="str">
        <f t="shared" si="30"/>
        <v/>
      </c>
      <c r="P418" s="259" t="str">
        <f t="shared" si="31"/>
        <v/>
      </c>
      <c r="Q418" s="280" t="str">
        <f t="shared" si="32"/>
        <v/>
      </c>
      <c r="R418" s="264" t="str">
        <f t="shared" si="33"/>
        <v/>
      </c>
      <c r="S418" s="262" t="str">
        <f t="shared" si="34"/>
        <v/>
      </c>
      <c r="T418" s="119"/>
    </row>
    <row r="419" spans="1:20" ht="20.100000000000001" customHeight="1" x14ac:dyDescent="0.25">
      <c r="A419" s="162">
        <v>413</v>
      </c>
      <c r="B419" s="158" t="str">
        <f>IF(Forfaitaires!B418="","",Forfaitaires!B418)</f>
        <v/>
      </c>
      <c r="C419" s="158" t="str">
        <f>IF(Forfaitaires!C418="","",Forfaitaires!C418)</f>
        <v/>
      </c>
      <c r="D419" s="158" t="str">
        <f>IF(Forfaitaires!D418="","",Forfaitaires!D418)</f>
        <v/>
      </c>
      <c r="E419" s="158" t="str">
        <f>IF(Forfaitaires!E418="","",Forfaitaires!E418)</f>
        <v/>
      </c>
      <c r="F419" s="158" t="str">
        <f>IF(Forfaitaires!F418="","",Forfaitaires!F418)</f>
        <v/>
      </c>
      <c r="G419" s="158" t="str">
        <f>IF(Forfaitaires!G418="","",Forfaitaires!G418)</f>
        <v/>
      </c>
      <c r="H419" s="158" t="str">
        <f>IF(Forfaitaires!H418="","",Forfaitaires!H418)</f>
        <v/>
      </c>
      <c r="I419" s="158" t="str">
        <f>IF($G419="","",IF($C419=Listes!$B$32,IF('Instruction Forfaitaires'!$E419&lt;Listes!$B$53,('Instruction Forfaitaires'!$E419*(VLOOKUP('Instruction Forfaitaires'!$D419,Listes!$A$54:$E$60,2,FALSE))),IF('Instruction Forfaitaires'!$E419&gt;Listes!$E$53,('Instruction Forfaitaires'!$E419*(VLOOKUP('Instruction Forfaitaires'!$D419,Listes!$A$54:$E$60,5,FALSE))),('Instruction Forfaitaires'!$E419*(VLOOKUP('Instruction Forfaitaires'!$D419,Listes!$A$54:$E$60,3,FALSE))+(VLOOKUP('Instruction Forfaitaires'!$D419,Listes!$A$54:$E$60,4,FALSE)))))))</f>
        <v/>
      </c>
      <c r="J419" s="158" t="str">
        <f>IF($G419="","",IF($C419=Listes!$B$31,IF('Instruction Forfaitaires'!$E419&lt;Listes!$B$42,('Instruction Forfaitaires'!$E419*(VLOOKUP('Instruction Forfaitaires'!$D419,Listes!$A$43:$E$49,2,FALSE))),IF('Instruction Forfaitaires'!$E419&gt;Listes!$D$42,('Instruction Forfaitaires'!$E419*(VLOOKUP('Instruction Forfaitaires'!$D419,Listes!$A$43:$E$49,5,FALSE))),('Instruction Forfaitaires'!$E419*(VLOOKUP('Instruction Forfaitaires'!$D419,Listes!$A$43:$E$49,3,FALSE))+(VLOOKUP('Instruction Forfaitaires'!$D419,Listes!$A$43:$E$49,4,FALSE)))))))</f>
        <v/>
      </c>
      <c r="K419" s="238" t="str">
        <f>IF($G419="","",IF($C419=Listes!$B$34,Listes!$I$31,IF($C419=Listes!$B$35,(VLOOKUP('Instruction Forfaitaires'!$F419,Listes!$E$31:$F$36,2,FALSE)),IF($C419=Listes!$B$33,IF('Instruction Forfaitaires'!$E419&lt;Listes!$A$64,'Instruction Forfaitaires'!$E419*Listes!$A$65,IF('Instruction Forfaitaires'!$E419&gt;Listes!$D$64,'Instruction Forfaitaires'!$E419*Listes!$D$65,(('Instruction Forfaitaires'!$E419*Listes!$B$65)+Listes!$C$65)))))))</f>
        <v/>
      </c>
      <c r="L419" s="268" t="str">
        <f>IF(Forfaitaires!I418="","",Forfaitaires!I418)</f>
        <v/>
      </c>
      <c r="M419" s="268" t="str">
        <f>IF(Forfaitaires!J418="","",Forfaitaires!J418)</f>
        <v/>
      </c>
      <c r="N419" s="177" t="str">
        <f>IF(Forfaitaires!N418="","",Forfaitaires!N418)</f>
        <v/>
      </c>
      <c r="O419" s="267" t="str">
        <f t="shared" si="30"/>
        <v/>
      </c>
      <c r="P419" s="259" t="str">
        <f t="shared" si="31"/>
        <v/>
      </c>
      <c r="Q419" s="280" t="str">
        <f t="shared" si="32"/>
        <v/>
      </c>
      <c r="R419" s="264" t="str">
        <f t="shared" si="33"/>
        <v/>
      </c>
      <c r="S419" s="262" t="str">
        <f t="shared" si="34"/>
        <v/>
      </c>
      <c r="T419" s="119"/>
    </row>
    <row r="420" spans="1:20" ht="20.100000000000001" customHeight="1" x14ac:dyDescent="0.25">
      <c r="A420" s="162">
        <v>414</v>
      </c>
      <c r="B420" s="158" t="str">
        <f>IF(Forfaitaires!B419="","",Forfaitaires!B419)</f>
        <v/>
      </c>
      <c r="C420" s="158" t="str">
        <f>IF(Forfaitaires!C419="","",Forfaitaires!C419)</f>
        <v/>
      </c>
      <c r="D420" s="158" t="str">
        <f>IF(Forfaitaires!D419="","",Forfaitaires!D419)</f>
        <v/>
      </c>
      <c r="E420" s="158" t="str">
        <f>IF(Forfaitaires!E419="","",Forfaitaires!E419)</f>
        <v/>
      </c>
      <c r="F420" s="158" t="str">
        <f>IF(Forfaitaires!F419="","",Forfaitaires!F419)</f>
        <v/>
      </c>
      <c r="G420" s="158" t="str">
        <f>IF(Forfaitaires!G419="","",Forfaitaires!G419)</f>
        <v/>
      </c>
      <c r="H420" s="158" t="str">
        <f>IF(Forfaitaires!H419="","",Forfaitaires!H419)</f>
        <v/>
      </c>
      <c r="I420" s="158" t="str">
        <f>IF($G420="","",IF($C420=Listes!$B$32,IF('Instruction Forfaitaires'!$E420&lt;Listes!$B$53,('Instruction Forfaitaires'!$E420*(VLOOKUP('Instruction Forfaitaires'!$D420,Listes!$A$54:$E$60,2,FALSE))),IF('Instruction Forfaitaires'!$E420&gt;Listes!$E$53,('Instruction Forfaitaires'!$E420*(VLOOKUP('Instruction Forfaitaires'!$D420,Listes!$A$54:$E$60,5,FALSE))),('Instruction Forfaitaires'!$E420*(VLOOKUP('Instruction Forfaitaires'!$D420,Listes!$A$54:$E$60,3,FALSE))+(VLOOKUP('Instruction Forfaitaires'!$D420,Listes!$A$54:$E$60,4,FALSE)))))))</f>
        <v/>
      </c>
      <c r="J420" s="158" t="str">
        <f>IF($G420="","",IF($C420=Listes!$B$31,IF('Instruction Forfaitaires'!$E420&lt;Listes!$B$42,('Instruction Forfaitaires'!$E420*(VLOOKUP('Instruction Forfaitaires'!$D420,Listes!$A$43:$E$49,2,FALSE))),IF('Instruction Forfaitaires'!$E420&gt;Listes!$D$42,('Instruction Forfaitaires'!$E420*(VLOOKUP('Instruction Forfaitaires'!$D420,Listes!$A$43:$E$49,5,FALSE))),('Instruction Forfaitaires'!$E420*(VLOOKUP('Instruction Forfaitaires'!$D420,Listes!$A$43:$E$49,3,FALSE))+(VLOOKUP('Instruction Forfaitaires'!$D420,Listes!$A$43:$E$49,4,FALSE)))))))</f>
        <v/>
      </c>
      <c r="K420" s="238" t="str">
        <f>IF($G420="","",IF($C420=Listes!$B$34,Listes!$I$31,IF($C420=Listes!$B$35,(VLOOKUP('Instruction Forfaitaires'!$F420,Listes!$E$31:$F$36,2,FALSE)),IF($C420=Listes!$B$33,IF('Instruction Forfaitaires'!$E420&lt;Listes!$A$64,'Instruction Forfaitaires'!$E420*Listes!$A$65,IF('Instruction Forfaitaires'!$E420&gt;Listes!$D$64,'Instruction Forfaitaires'!$E420*Listes!$D$65,(('Instruction Forfaitaires'!$E420*Listes!$B$65)+Listes!$C$65)))))))</f>
        <v/>
      </c>
      <c r="L420" s="268" t="str">
        <f>IF(Forfaitaires!I419="","",Forfaitaires!I419)</f>
        <v/>
      </c>
      <c r="M420" s="268" t="str">
        <f>IF(Forfaitaires!J419="","",Forfaitaires!J419)</f>
        <v/>
      </c>
      <c r="N420" s="177" t="str">
        <f>IF(Forfaitaires!N419="","",Forfaitaires!N419)</f>
        <v/>
      </c>
      <c r="O420" s="267" t="str">
        <f t="shared" si="30"/>
        <v/>
      </c>
      <c r="P420" s="259" t="str">
        <f t="shared" si="31"/>
        <v/>
      </c>
      <c r="Q420" s="280" t="str">
        <f t="shared" si="32"/>
        <v/>
      </c>
      <c r="R420" s="264" t="str">
        <f t="shared" si="33"/>
        <v/>
      </c>
      <c r="S420" s="262" t="str">
        <f t="shared" si="34"/>
        <v/>
      </c>
      <c r="T420" s="119"/>
    </row>
    <row r="421" spans="1:20" ht="20.100000000000001" customHeight="1" x14ac:dyDescent="0.25">
      <c r="A421" s="162">
        <v>415</v>
      </c>
      <c r="B421" s="158" t="str">
        <f>IF(Forfaitaires!B420="","",Forfaitaires!B420)</f>
        <v/>
      </c>
      <c r="C421" s="158" t="str">
        <f>IF(Forfaitaires!C420="","",Forfaitaires!C420)</f>
        <v/>
      </c>
      <c r="D421" s="158" t="str">
        <f>IF(Forfaitaires!D420="","",Forfaitaires!D420)</f>
        <v/>
      </c>
      <c r="E421" s="158" t="str">
        <f>IF(Forfaitaires!E420="","",Forfaitaires!E420)</f>
        <v/>
      </c>
      <c r="F421" s="158" t="str">
        <f>IF(Forfaitaires!F420="","",Forfaitaires!F420)</f>
        <v/>
      </c>
      <c r="G421" s="158" t="str">
        <f>IF(Forfaitaires!G420="","",Forfaitaires!G420)</f>
        <v/>
      </c>
      <c r="H421" s="158" t="str">
        <f>IF(Forfaitaires!H420="","",Forfaitaires!H420)</f>
        <v/>
      </c>
      <c r="I421" s="158" t="str">
        <f>IF($G421="","",IF($C421=Listes!$B$32,IF('Instruction Forfaitaires'!$E421&lt;Listes!$B$53,('Instruction Forfaitaires'!$E421*(VLOOKUP('Instruction Forfaitaires'!$D421,Listes!$A$54:$E$60,2,FALSE))),IF('Instruction Forfaitaires'!$E421&gt;Listes!$E$53,('Instruction Forfaitaires'!$E421*(VLOOKUP('Instruction Forfaitaires'!$D421,Listes!$A$54:$E$60,5,FALSE))),('Instruction Forfaitaires'!$E421*(VLOOKUP('Instruction Forfaitaires'!$D421,Listes!$A$54:$E$60,3,FALSE))+(VLOOKUP('Instruction Forfaitaires'!$D421,Listes!$A$54:$E$60,4,FALSE)))))))</f>
        <v/>
      </c>
      <c r="J421" s="158" t="str">
        <f>IF($G421="","",IF($C421=Listes!$B$31,IF('Instruction Forfaitaires'!$E421&lt;Listes!$B$42,('Instruction Forfaitaires'!$E421*(VLOOKUP('Instruction Forfaitaires'!$D421,Listes!$A$43:$E$49,2,FALSE))),IF('Instruction Forfaitaires'!$E421&gt;Listes!$D$42,('Instruction Forfaitaires'!$E421*(VLOOKUP('Instruction Forfaitaires'!$D421,Listes!$A$43:$E$49,5,FALSE))),('Instruction Forfaitaires'!$E421*(VLOOKUP('Instruction Forfaitaires'!$D421,Listes!$A$43:$E$49,3,FALSE))+(VLOOKUP('Instruction Forfaitaires'!$D421,Listes!$A$43:$E$49,4,FALSE)))))))</f>
        <v/>
      </c>
      <c r="K421" s="238" t="str">
        <f>IF($G421="","",IF($C421=Listes!$B$34,Listes!$I$31,IF($C421=Listes!$B$35,(VLOOKUP('Instruction Forfaitaires'!$F421,Listes!$E$31:$F$36,2,FALSE)),IF($C421=Listes!$B$33,IF('Instruction Forfaitaires'!$E421&lt;Listes!$A$64,'Instruction Forfaitaires'!$E421*Listes!$A$65,IF('Instruction Forfaitaires'!$E421&gt;Listes!$D$64,'Instruction Forfaitaires'!$E421*Listes!$D$65,(('Instruction Forfaitaires'!$E421*Listes!$B$65)+Listes!$C$65)))))))</f>
        <v/>
      </c>
      <c r="L421" s="268" t="str">
        <f>IF(Forfaitaires!I420="","",Forfaitaires!I420)</f>
        <v/>
      </c>
      <c r="M421" s="268" t="str">
        <f>IF(Forfaitaires!J420="","",Forfaitaires!J420)</f>
        <v/>
      </c>
      <c r="N421" s="177" t="str">
        <f>IF(Forfaitaires!N420="","",Forfaitaires!N420)</f>
        <v/>
      </c>
      <c r="O421" s="267" t="str">
        <f t="shared" si="30"/>
        <v/>
      </c>
      <c r="P421" s="259" t="str">
        <f t="shared" si="31"/>
        <v/>
      </c>
      <c r="Q421" s="280" t="str">
        <f t="shared" si="32"/>
        <v/>
      </c>
      <c r="R421" s="264" t="str">
        <f t="shared" si="33"/>
        <v/>
      </c>
      <c r="S421" s="262" t="str">
        <f t="shared" si="34"/>
        <v/>
      </c>
      <c r="T421" s="119"/>
    </row>
    <row r="422" spans="1:20" ht="20.100000000000001" customHeight="1" x14ac:dyDescent="0.25">
      <c r="A422" s="162">
        <v>416</v>
      </c>
      <c r="B422" s="158" t="str">
        <f>IF(Forfaitaires!B421="","",Forfaitaires!B421)</f>
        <v/>
      </c>
      <c r="C422" s="158" t="str">
        <f>IF(Forfaitaires!C421="","",Forfaitaires!C421)</f>
        <v/>
      </c>
      <c r="D422" s="158" t="str">
        <f>IF(Forfaitaires!D421="","",Forfaitaires!D421)</f>
        <v/>
      </c>
      <c r="E422" s="158" t="str">
        <f>IF(Forfaitaires!E421="","",Forfaitaires!E421)</f>
        <v/>
      </c>
      <c r="F422" s="158" t="str">
        <f>IF(Forfaitaires!F421="","",Forfaitaires!F421)</f>
        <v/>
      </c>
      <c r="G422" s="158" t="str">
        <f>IF(Forfaitaires!G421="","",Forfaitaires!G421)</f>
        <v/>
      </c>
      <c r="H422" s="158" t="str">
        <f>IF(Forfaitaires!H421="","",Forfaitaires!H421)</f>
        <v/>
      </c>
      <c r="I422" s="158" t="str">
        <f>IF($G422="","",IF($C422=Listes!$B$32,IF('Instruction Forfaitaires'!$E422&lt;Listes!$B$53,('Instruction Forfaitaires'!$E422*(VLOOKUP('Instruction Forfaitaires'!$D422,Listes!$A$54:$E$60,2,FALSE))),IF('Instruction Forfaitaires'!$E422&gt;Listes!$E$53,('Instruction Forfaitaires'!$E422*(VLOOKUP('Instruction Forfaitaires'!$D422,Listes!$A$54:$E$60,5,FALSE))),('Instruction Forfaitaires'!$E422*(VLOOKUP('Instruction Forfaitaires'!$D422,Listes!$A$54:$E$60,3,FALSE))+(VLOOKUP('Instruction Forfaitaires'!$D422,Listes!$A$54:$E$60,4,FALSE)))))))</f>
        <v/>
      </c>
      <c r="J422" s="158" t="str">
        <f>IF($G422="","",IF($C422=Listes!$B$31,IF('Instruction Forfaitaires'!$E422&lt;Listes!$B$42,('Instruction Forfaitaires'!$E422*(VLOOKUP('Instruction Forfaitaires'!$D422,Listes!$A$43:$E$49,2,FALSE))),IF('Instruction Forfaitaires'!$E422&gt;Listes!$D$42,('Instruction Forfaitaires'!$E422*(VLOOKUP('Instruction Forfaitaires'!$D422,Listes!$A$43:$E$49,5,FALSE))),('Instruction Forfaitaires'!$E422*(VLOOKUP('Instruction Forfaitaires'!$D422,Listes!$A$43:$E$49,3,FALSE))+(VLOOKUP('Instruction Forfaitaires'!$D422,Listes!$A$43:$E$49,4,FALSE)))))))</f>
        <v/>
      </c>
      <c r="K422" s="238" t="str">
        <f>IF($G422="","",IF($C422=Listes!$B$34,Listes!$I$31,IF($C422=Listes!$B$35,(VLOOKUP('Instruction Forfaitaires'!$F422,Listes!$E$31:$F$36,2,FALSE)),IF($C422=Listes!$B$33,IF('Instruction Forfaitaires'!$E422&lt;Listes!$A$64,'Instruction Forfaitaires'!$E422*Listes!$A$65,IF('Instruction Forfaitaires'!$E422&gt;Listes!$D$64,'Instruction Forfaitaires'!$E422*Listes!$D$65,(('Instruction Forfaitaires'!$E422*Listes!$B$65)+Listes!$C$65)))))))</f>
        <v/>
      </c>
      <c r="L422" s="268" t="str">
        <f>IF(Forfaitaires!I421="","",Forfaitaires!I421)</f>
        <v/>
      </c>
      <c r="M422" s="268" t="str">
        <f>IF(Forfaitaires!J421="","",Forfaitaires!J421)</f>
        <v/>
      </c>
      <c r="N422" s="177" t="str">
        <f>IF(Forfaitaires!N421="","",Forfaitaires!N421)</f>
        <v/>
      </c>
      <c r="O422" s="267" t="str">
        <f t="shared" si="30"/>
        <v/>
      </c>
      <c r="P422" s="259" t="str">
        <f t="shared" si="31"/>
        <v/>
      </c>
      <c r="Q422" s="280" t="str">
        <f t="shared" si="32"/>
        <v/>
      </c>
      <c r="R422" s="264" t="str">
        <f t="shared" si="33"/>
        <v/>
      </c>
      <c r="S422" s="262" t="str">
        <f t="shared" si="34"/>
        <v/>
      </c>
      <c r="T422" s="119"/>
    </row>
    <row r="423" spans="1:20" ht="20.100000000000001" customHeight="1" x14ac:dyDescent="0.25">
      <c r="A423" s="162">
        <v>417</v>
      </c>
      <c r="B423" s="158" t="str">
        <f>IF(Forfaitaires!B422="","",Forfaitaires!B422)</f>
        <v/>
      </c>
      <c r="C423" s="158" t="str">
        <f>IF(Forfaitaires!C422="","",Forfaitaires!C422)</f>
        <v/>
      </c>
      <c r="D423" s="158" t="str">
        <f>IF(Forfaitaires!D422="","",Forfaitaires!D422)</f>
        <v/>
      </c>
      <c r="E423" s="158" t="str">
        <f>IF(Forfaitaires!E422="","",Forfaitaires!E422)</f>
        <v/>
      </c>
      <c r="F423" s="158" t="str">
        <f>IF(Forfaitaires!F422="","",Forfaitaires!F422)</f>
        <v/>
      </c>
      <c r="G423" s="158" t="str">
        <f>IF(Forfaitaires!G422="","",Forfaitaires!G422)</f>
        <v/>
      </c>
      <c r="H423" s="158" t="str">
        <f>IF(Forfaitaires!H422="","",Forfaitaires!H422)</f>
        <v/>
      </c>
      <c r="I423" s="158" t="str">
        <f>IF($G423="","",IF($C423=Listes!$B$32,IF('Instruction Forfaitaires'!$E423&lt;Listes!$B$53,('Instruction Forfaitaires'!$E423*(VLOOKUP('Instruction Forfaitaires'!$D423,Listes!$A$54:$E$60,2,FALSE))),IF('Instruction Forfaitaires'!$E423&gt;Listes!$E$53,('Instruction Forfaitaires'!$E423*(VLOOKUP('Instruction Forfaitaires'!$D423,Listes!$A$54:$E$60,5,FALSE))),('Instruction Forfaitaires'!$E423*(VLOOKUP('Instruction Forfaitaires'!$D423,Listes!$A$54:$E$60,3,FALSE))+(VLOOKUP('Instruction Forfaitaires'!$D423,Listes!$A$54:$E$60,4,FALSE)))))))</f>
        <v/>
      </c>
      <c r="J423" s="158" t="str">
        <f>IF($G423="","",IF($C423=Listes!$B$31,IF('Instruction Forfaitaires'!$E423&lt;Listes!$B$42,('Instruction Forfaitaires'!$E423*(VLOOKUP('Instruction Forfaitaires'!$D423,Listes!$A$43:$E$49,2,FALSE))),IF('Instruction Forfaitaires'!$E423&gt;Listes!$D$42,('Instruction Forfaitaires'!$E423*(VLOOKUP('Instruction Forfaitaires'!$D423,Listes!$A$43:$E$49,5,FALSE))),('Instruction Forfaitaires'!$E423*(VLOOKUP('Instruction Forfaitaires'!$D423,Listes!$A$43:$E$49,3,FALSE))+(VLOOKUP('Instruction Forfaitaires'!$D423,Listes!$A$43:$E$49,4,FALSE)))))))</f>
        <v/>
      </c>
      <c r="K423" s="238" t="str">
        <f>IF($G423="","",IF($C423=Listes!$B$34,Listes!$I$31,IF($C423=Listes!$B$35,(VLOOKUP('Instruction Forfaitaires'!$F423,Listes!$E$31:$F$36,2,FALSE)),IF($C423=Listes!$B$33,IF('Instruction Forfaitaires'!$E423&lt;Listes!$A$64,'Instruction Forfaitaires'!$E423*Listes!$A$65,IF('Instruction Forfaitaires'!$E423&gt;Listes!$D$64,'Instruction Forfaitaires'!$E423*Listes!$D$65,(('Instruction Forfaitaires'!$E423*Listes!$B$65)+Listes!$C$65)))))))</f>
        <v/>
      </c>
      <c r="L423" s="268" t="str">
        <f>IF(Forfaitaires!I422="","",Forfaitaires!I422)</f>
        <v/>
      </c>
      <c r="M423" s="268" t="str">
        <f>IF(Forfaitaires!J422="","",Forfaitaires!J422)</f>
        <v/>
      </c>
      <c r="N423" s="177" t="str">
        <f>IF(Forfaitaires!N422="","",Forfaitaires!N422)</f>
        <v/>
      </c>
      <c r="O423" s="267" t="str">
        <f t="shared" si="30"/>
        <v/>
      </c>
      <c r="P423" s="259" t="str">
        <f t="shared" si="31"/>
        <v/>
      </c>
      <c r="Q423" s="280" t="str">
        <f t="shared" si="32"/>
        <v/>
      </c>
      <c r="R423" s="264" t="str">
        <f t="shared" si="33"/>
        <v/>
      </c>
      <c r="S423" s="262" t="str">
        <f t="shared" si="34"/>
        <v/>
      </c>
      <c r="T423" s="119"/>
    </row>
    <row r="424" spans="1:20" ht="20.100000000000001" customHeight="1" x14ac:dyDescent="0.25">
      <c r="A424" s="162">
        <v>418</v>
      </c>
      <c r="B424" s="158" t="str">
        <f>IF(Forfaitaires!B423="","",Forfaitaires!B423)</f>
        <v/>
      </c>
      <c r="C424" s="158" t="str">
        <f>IF(Forfaitaires!C423="","",Forfaitaires!C423)</f>
        <v/>
      </c>
      <c r="D424" s="158" t="str">
        <f>IF(Forfaitaires!D423="","",Forfaitaires!D423)</f>
        <v/>
      </c>
      <c r="E424" s="158" t="str">
        <f>IF(Forfaitaires!E423="","",Forfaitaires!E423)</f>
        <v/>
      </c>
      <c r="F424" s="158" t="str">
        <f>IF(Forfaitaires!F423="","",Forfaitaires!F423)</f>
        <v/>
      </c>
      <c r="G424" s="158" t="str">
        <f>IF(Forfaitaires!G423="","",Forfaitaires!G423)</f>
        <v/>
      </c>
      <c r="H424" s="158" t="str">
        <f>IF(Forfaitaires!H423="","",Forfaitaires!H423)</f>
        <v/>
      </c>
      <c r="I424" s="158" t="str">
        <f>IF($G424="","",IF($C424=Listes!$B$32,IF('Instruction Forfaitaires'!$E424&lt;Listes!$B$53,('Instruction Forfaitaires'!$E424*(VLOOKUP('Instruction Forfaitaires'!$D424,Listes!$A$54:$E$60,2,FALSE))),IF('Instruction Forfaitaires'!$E424&gt;Listes!$E$53,('Instruction Forfaitaires'!$E424*(VLOOKUP('Instruction Forfaitaires'!$D424,Listes!$A$54:$E$60,5,FALSE))),('Instruction Forfaitaires'!$E424*(VLOOKUP('Instruction Forfaitaires'!$D424,Listes!$A$54:$E$60,3,FALSE))+(VLOOKUP('Instruction Forfaitaires'!$D424,Listes!$A$54:$E$60,4,FALSE)))))))</f>
        <v/>
      </c>
      <c r="J424" s="158" t="str">
        <f>IF($G424="","",IF($C424=Listes!$B$31,IF('Instruction Forfaitaires'!$E424&lt;Listes!$B$42,('Instruction Forfaitaires'!$E424*(VLOOKUP('Instruction Forfaitaires'!$D424,Listes!$A$43:$E$49,2,FALSE))),IF('Instruction Forfaitaires'!$E424&gt;Listes!$D$42,('Instruction Forfaitaires'!$E424*(VLOOKUP('Instruction Forfaitaires'!$D424,Listes!$A$43:$E$49,5,FALSE))),('Instruction Forfaitaires'!$E424*(VLOOKUP('Instruction Forfaitaires'!$D424,Listes!$A$43:$E$49,3,FALSE))+(VLOOKUP('Instruction Forfaitaires'!$D424,Listes!$A$43:$E$49,4,FALSE)))))))</f>
        <v/>
      </c>
      <c r="K424" s="238" t="str">
        <f>IF($G424="","",IF($C424=Listes!$B$34,Listes!$I$31,IF($C424=Listes!$B$35,(VLOOKUP('Instruction Forfaitaires'!$F424,Listes!$E$31:$F$36,2,FALSE)),IF($C424=Listes!$B$33,IF('Instruction Forfaitaires'!$E424&lt;Listes!$A$64,'Instruction Forfaitaires'!$E424*Listes!$A$65,IF('Instruction Forfaitaires'!$E424&gt;Listes!$D$64,'Instruction Forfaitaires'!$E424*Listes!$D$65,(('Instruction Forfaitaires'!$E424*Listes!$B$65)+Listes!$C$65)))))))</f>
        <v/>
      </c>
      <c r="L424" s="268" t="str">
        <f>IF(Forfaitaires!I423="","",Forfaitaires!I423)</f>
        <v/>
      </c>
      <c r="M424" s="268" t="str">
        <f>IF(Forfaitaires!J423="","",Forfaitaires!J423)</f>
        <v/>
      </c>
      <c r="N424" s="177" t="str">
        <f>IF(Forfaitaires!N423="","",Forfaitaires!N423)</f>
        <v/>
      </c>
      <c r="O424" s="267" t="str">
        <f t="shared" si="30"/>
        <v/>
      </c>
      <c r="P424" s="259" t="str">
        <f t="shared" si="31"/>
        <v/>
      </c>
      <c r="Q424" s="280" t="str">
        <f t="shared" si="32"/>
        <v/>
      </c>
      <c r="R424" s="264" t="str">
        <f t="shared" si="33"/>
        <v/>
      </c>
      <c r="S424" s="262" t="str">
        <f t="shared" si="34"/>
        <v/>
      </c>
      <c r="T424" s="119"/>
    </row>
    <row r="425" spans="1:20" ht="20.100000000000001" customHeight="1" x14ac:dyDescent="0.25">
      <c r="A425" s="162">
        <v>419</v>
      </c>
      <c r="B425" s="158" t="str">
        <f>IF(Forfaitaires!B424="","",Forfaitaires!B424)</f>
        <v/>
      </c>
      <c r="C425" s="158" t="str">
        <f>IF(Forfaitaires!C424="","",Forfaitaires!C424)</f>
        <v/>
      </c>
      <c r="D425" s="158" t="str">
        <f>IF(Forfaitaires!D424="","",Forfaitaires!D424)</f>
        <v/>
      </c>
      <c r="E425" s="158" t="str">
        <f>IF(Forfaitaires!E424="","",Forfaitaires!E424)</f>
        <v/>
      </c>
      <c r="F425" s="158" t="str">
        <f>IF(Forfaitaires!F424="","",Forfaitaires!F424)</f>
        <v/>
      </c>
      <c r="G425" s="158" t="str">
        <f>IF(Forfaitaires!G424="","",Forfaitaires!G424)</f>
        <v/>
      </c>
      <c r="H425" s="158" t="str">
        <f>IF(Forfaitaires!H424="","",Forfaitaires!H424)</f>
        <v/>
      </c>
      <c r="I425" s="158" t="str">
        <f>IF($G425="","",IF($C425=Listes!$B$32,IF('Instruction Forfaitaires'!$E425&lt;Listes!$B$53,('Instruction Forfaitaires'!$E425*(VLOOKUP('Instruction Forfaitaires'!$D425,Listes!$A$54:$E$60,2,FALSE))),IF('Instruction Forfaitaires'!$E425&gt;Listes!$E$53,('Instruction Forfaitaires'!$E425*(VLOOKUP('Instruction Forfaitaires'!$D425,Listes!$A$54:$E$60,5,FALSE))),('Instruction Forfaitaires'!$E425*(VLOOKUP('Instruction Forfaitaires'!$D425,Listes!$A$54:$E$60,3,FALSE))+(VLOOKUP('Instruction Forfaitaires'!$D425,Listes!$A$54:$E$60,4,FALSE)))))))</f>
        <v/>
      </c>
      <c r="J425" s="158" t="str">
        <f>IF($G425="","",IF($C425=Listes!$B$31,IF('Instruction Forfaitaires'!$E425&lt;Listes!$B$42,('Instruction Forfaitaires'!$E425*(VLOOKUP('Instruction Forfaitaires'!$D425,Listes!$A$43:$E$49,2,FALSE))),IF('Instruction Forfaitaires'!$E425&gt;Listes!$D$42,('Instruction Forfaitaires'!$E425*(VLOOKUP('Instruction Forfaitaires'!$D425,Listes!$A$43:$E$49,5,FALSE))),('Instruction Forfaitaires'!$E425*(VLOOKUP('Instruction Forfaitaires'!$D425,Listes!$A$43:$E$49,3,FALSE))+(VLOOKUP('Instruction Forfaitaires'!$D425,Listes!$A$43:$E$49,4,FALSE)))))))</f>
        <v/>
      </c>
      <c r="K425" s="238" t="str">
        <f>IF($G425="","",IF($C425=Listes!$B$34,Listes!$I$31,IF($C425=Listes!$B$35,(VLOOKUP('Instruction Forfaitaires'!$F425,Listes!$E$31:$F$36,2,FALSE)),IF($C425=Listes!$B$33,IF('Instruction Forfaitaires'!$E425&lt;Listes!$A$64,'Instruction Forfaitaires'!$E425*Listes!$A$65,IF('Instruction Forfaitaires'!$E425&gt;Listes!$D$64,'Instruction Forfaitaires'!$E425*Listes!$D$65,(('Instruction Forfaitaires'!$E425*Listes!$B$65)+Listes!$C$65)))))))</f>
        <v/>
      </c>
      <c r="L425" s="268" t="str">
        <f>IF(Forfaitaires!I424="","",Forfaitaires!I424)</f>
        <v/>
      </c>
      <c r="M425" s="268" t="str">
        <f>IF(Forfaitaires!J424="","",Forfaitaires!J424)</f>
        <v/>
      </c>
      <c r="N425" s="177" t="str">
        <f>IF(Forfaitaires!N424="","",Forfaitaires!N424)</f>
        <v/>
      </c>
      <c r="O425" s="267" t="str">
        <f t="shared" si="30"/>
        <v/>
      </c>
      <c r="P425" s="259" t="str">
        <f t="shared" si="31"/>
        <v/>
      </c>
      <c r="Q425" s="280" t="str">
        <f t="shared" si="32"/>
        <v/>
      </c>
      <c r="R425" s="264" t="str">
        <f t="shared" si="33"/>
        <v/>
      </c>
      <c r="S425" s="262" t="str">
        <f t="shared" si="34"/>
        <v/>
      </c>
      <c r="T425" s="119"/>
    </row>
    <row r="426" spans="1:20" ht="20.100000000000001" customHeight="1" x14ac:dyDescent="0.25">
      <c r="A426" s="162">
        <v>420</v>
      </c>
      <c r="B426" s="158" t="str">
        <f>IF(Forfaitaires!B425="","",Forfaitaires!B425)</f>
        <v/>
      </c>
      <c r="C426" s="158" t="str">
        <f>IF(Forfaitaires!C425="","",Forfaitaires!C425)</f>
        <v/>
      </c>
      <c r="D426" s="158" t="str">
        <f>IF(Forfaitaires!D425="","",Forfaitaires!D425)</f>
        <v/>
      </c>
      <c r="E426" s="158" t="str">
        <f>IF(Forfaitaires!E425="","",Forfaitaires!E425)</f>
        <v/>
      </c>
      <c r="F426" s="158" t="str">
        <f>IF(Forfaitaires!F425="","",Forfaitaires!F425)</f>
        <v/>
      </c>
      <c r="G426" s="158" t="str">
        <f>IF(Forfaitaires!G425="","",Forfaitaires!G425)</f>
        <v/>
      </c>
      <c r="H426" s="158" t="str">
        <f>IF(Forfaitaires!H425="","",Forfaitaires!H425)</f>
        <v/>
      </c>
      <c r="I426" s="158" t="str">
        <f>IF($G426="","",IF($C426=Listes!$B$32,IF('Instruction Forfaitaires'!$E426&lt;Listes!$B$53,('Instruction Forfaitaires'!$E426*(VLOOKUP('Instruction Forfaitaires'!$D426,Listes!$A$54:$E$60,2,FALSE))),IF('Instruction Forfaitaires'!$E426&gt;Listes!$E$53,('Instruction Forfaitaires'!$E426*(VLOOKUP('Instruction Forfaitaires'!$D426,Listes!$A$54:$E$60,5,FALSE))),('Instruction Forfaitaires'!$E426*(VLOOKUP('Instruction Forfaitaires'!$D426,Listes!$A$54:$E$60,3,FALSE))+(VLOOKUP('Instruction Forfaitaires'!$D426,Listes!$A$54:$E$60,4,FALSE)))))))</f>
        <v/>
      </c>
      <c r="J426" s="158" t="str">
        <f>IF($G426="","",IF($C426=Listes!$B$31,IF('Instruction Forfaitaires'!$E426&lt;Listes!$B$42,('Instruction Forfaitaires'!$E426*(VLOOKUP('Instruction Forfaitaires'!$D426,Listes!$A$43:$E$49,2,FALSE))),IF('Instruction Forfaitaires'!$E426&gt;Listes!$D$42,('Instruction Forfaitaires'!$E426*(VLOOKUP('Instruction Forfaitaires'!$D426,Listes!$A$43:$E$49,5,FALSE))),('Instruction Forfaitaires'!$E426*(VLOOKUP('Instruction Forfaitaires'!$D426,Listes!$A$43:$E$49,3,FALSE))+(VLOOKUP('Instruction Forfaitaires'!$D426,Listes!$A$43:$E$49,4,FALSE)))))))</f>
        <v/>
      </c>
      <c r="K426" s="238" t="str">
        <f>IF($G426="","",IF($C426=Listes!$B$34,Listes!$I$31,IF($C426=Listes!$B$35,(VLOOKUP('Instruction Forfaitaires'!$F426,Listes!$E$31:$F$36,2,FALSE)),IF($C426=Listes!$B$33,IF('Instruction Forfaitaires'!$E426&lt;Listes!$A$64,'Instruction Forfaitaires'!$E426*Listes!$A$65,IF('Instruction Forfaitaires'!$E426&gt;Listes!$D$64,'Instruction Forfaitaires'!$E426*Listes!$D$65,(('Instruction Forfaitaires'!$E426*Listes!$B$65)+Listes!$C$65)))))))</f>
        <v/>
      </c>
      <c r="L426" s="268" t="str">
        <f>IF(Forfaitaires!I425="","",Forfaitaires!I425)</f>
        <v/>
      </c>
      <c r="M426" s="268" t="str">
        <f>IF(Forfaitaires!J425="","",Forfaitaires!J425)</f>
        <v/>
      </c>
      <c r="N426" s="177" t="str">
        <f>IF(Forfaitaires!N425="","",Forfaitaires!N425)</f>
        <v/>
      </c>
      <c r="O426" s="267" t="str">
        <f t="shared" si="30"/>
        <v/>
      </c>
      <c r="P426" s="259" t="str">
        <f t="shared" si="31"/>
        <v/>
      </c>
      <c r="Q426" s="280" t="str">
        <f t="shared" si="32"/>
        <v/>
      </c>
      <c r="R426" s="264" t="str">
        <f t="shared" si="33"/>
        <v/>
      </c>
      <c r="S426" s="262" t="str">
        <f t="shared" si="34"/>
        <v/>
      </c>
      <c r="T426" s="119"/>
    </row>
    <row r="427" spans="1:20" ht="20.100000000000001" customHeight="1" x14ac:dyDescent="0.25">
      <c r="A427" s="162">
        <v>421</v>
      </c>
      <c r="B427" s="158" t="str">
        <f>IF(Forfaitaires!B426="","",Forfaitaires!B426)</f>
        <v/>
      </c>
      <c r="C427" s="158" t="str">
        <f>IF(Forfaitaires!C426="","",Forfaitaires!C426)</f>
        <v/>
      </c>
      <c r="D427" s="158" t="str">
        <f>IF(Forfaitaires!D426="","",Forfaitaires!D426)</f>
        <v/>
      </c>
      <c r="E427" s="158" t="str">
        <f>IF(Forfaitaires!E426="","",Forfaitaires!E426)</f>
        <v/>
      </c>
      <c r="F427" s="158" t="str">
        <f>IF(Forfaitaires!F426="","",Forfaitaires!F426)</f>
        <v/>
      </c>
      <c r="G427" s="158" t="str">
        <f>IF(Forfaitaires!G426="","",Forfaitaires!G426)</f>
        <v/>
      </c>
      <c r="H427" s="158" t="str">
        <f>IF(Forfaitaires!H426="","",Forfaitaires!H426)</f>
        <v/>
      </c>
      <c r="I427" s="158" t="str">
        <f>IF($G427="","",IF($C427=Listes!$B$32,IF('Instruction Forfaitaires'!$E427&lt;Listes!$B$53,('Instruction Forfaitaires'!$E427*(VLOOKUP('Instruction Forfaitaires'!$D427,Listes!$A$54:$E$60,2,FALSE))),IF('Instruction Forfaitaires'!$E427&gt;Listes!$E$53,('Instruction Forfaitaires'!$E427*(VLOOKUP('Instruction Forfaitaires'!$D427,Listes!$A$54:$E$60,5,FALSE))),('Instruction Forfaitaires'!$E427*(VLOOKUP('Instruction Forfaitaires'!$D427,Listes!$A$54:$E$60,3,FALSE))+(VLOOKUP('Instruction Forfaitaires'!$D427,Listes!$A$54:$E$60,4,FALSE)))))))</f>
        <v/>
      </c>
      <c r="J427" s="158" t="str">
        <f>IF($G427="","",IF($C427=Listes!$B$31,IF('Instruction Forfaitaires'!$E427&lt;Listes!$B$42,('Instruction Forfaitaires'!$E427*(VLOOKUP('Instruction Forfaitaires'!$D427,Listes!$A$43:$E$49,2,FALSE))),IF('Instruction Forfaitaires'!$E427&gt;Listes!$D$42,('Instruction Forfaitaires'!$E427*(VLOOKUP('Instruction Forfaitaires'!$D427,Listes!$A$43:$E$49,5,FALSE))),('Instruction Forfaitaires'!$E427*(VLOOKUP('Instruction Forfaitaires'!$D427,Listes!$A$43:$E$49,3,FALSE))+(VLOOKUP('Instruction Forfaitaires'!$D427,Listes!$A$43:$E$49,4,FALSE)))))))</f>
        <v/>
      </c>
      <c r="K427" s="238" t="str">
        <f>IF($G427="","",IF($C427=Listes!$B$34,Listes!$I$31,IF($C427=Listes!$B$35,(VLOOKUP('Instruction Forfaitaires'!$F427,Listes!$E$31:$F$36,2,FALSE)),IF($C427=Listes!$B$33,IF('Instruction Forfaitaires'!$E427&lt;Listes!$A$64,'Instruction Forfaitaires'!$E427*Listes!$A$65,IF('Instruction Forfaitaires'!$E427&gt;Listes!$D$64,'Instruction Forfaitaires'!$E427*Listes!$D$65,(('Instruction Forfaitaires'!$E427*Listes!$B$65)+Listes!$C$65)))))))</f>
        <v/>
      </c>
      <c r="L427" s="268" t="str">
        <f>IF(Forfaitaires!I426="","",Forfaitaires!I426)</f>
        <v/>
      </c>
      <c r="M427" s="268" t="str">
        <f>IF(Forfaitaires!J426="","",Forfaitaires!J426)</f>
        <v/>
      </c>
      <c r="N427" s="177" t="str">
        <f>IF(Forfaitaires!N426="","",Forfaitaires!N426)</f>
        <v/>
      </c>
      <c r="O427" s="267" t="str">
        <f t="shared" si="30"/>
        <v/>
      </c>
      <c r="P427" s="259" t="str">
        <f t="shared" si="31"/>
        <v/>
      </c>
      <c r="Q427" s="280" t="str">
        <f t="shared" si="32"/>
        <v/>
      </c>
      <c r="R427" s="264" t="str">
        <f t="shared" si="33"/>
        <v/>
      </c>
      <c r="S427" s="262" t="str">
        <f t="shared" si="34"/>
        <v/>
      </c>
      <c r="T427" s="119"/>
    </row>
    <row r="428" spans="1:20" ht="20.100000000000001" customHeight="1" x14ac:dyDescent="0.25">
      <c r="A428" s="162">
        <v>422</v>
      </c>
      <c r="B428" s="158" t="str">
        <f>IF(Forfaitaires!B427="","",Forfaitaires!B427)</f>
        <v/>
      </c>
      <c r="C428" s="158" t="str">
        <f>IF(Forfaitaires!C427="","",Forfaitaires!C427)</f>
        <v/>
      </c>
      <c r="D428" s="158" t="str">
        <f>IF(Forfaitaires!D427="","",Forfaitaires!D427)</f>
        <v/>
      </c>
      <c r="E428" s="158" t="str">
        <f>IF(Forfaitaires!E427="","",Forfaitaires!E427)</f>
        <v/>
      </c>
      <c r="F428" s="158" t="str">
        <f>IF(Forfaitaires!F427="","",Forfaitaires!F427)</f>
        <v/>
      </c>
      <c r="G428" s="158" t="str">
        <f>IF(Forfaitaires!G427="","",Forfaitaires!G427)</f>
        <v/>
      </c>
      <c r="H428" s="158" t="str">
        <f>IF(Forfaitaires!H427="","",Forfaitaires!H427)</f>
        <v/>
      </c>
      <c r="I428" s="158" t="str">
        <f>IF($G428="","",IF($C428=Listes!$B$32,IF('Instruction Forfaitaires'!$E428&lt;Listes!$B$53,('Instruction Forfaitaires'!$E428*(VLOOKUP('Instruction Forfaitaires'!$D428,Listes!$A$54:$E$60,2,FALSE))),IF('Instruction Forfaitaires'!$E428&gt;Listes!$E$53,('Instruction Forfaitaires'!$E428*(VLOOKUP('Instruction Forfaitaires'!$D428,Listes!$A$54:$E$60,5,FALSE))),('Instruction Forfaitaires'!$E428*(VLOOKUP('Instruction Forfaitaires'!$D428,Listes!$A$54:$E$60,3,FALSE))+(VLOOKUP('Instruction Forfaitaires'!$D428,Listes!$A$54:$E$60,4,FALSE)))))))</f>
        <v/>
      </c>
      <c r="J428" s="158" t="str">
        <f>IF($G428="","",IF($C428=Listes!$B$31,IF('Instruction Forfaitaires'!$E428&lt;Listes!$B$42,('Instruction Forfaitaires'!$E428*(VLOOKUP('Instruction Forfaitaires'!$D428,Listes!$A$43:$E$49,2,FALSE))),IF('Instruction Forfaitaires'!$E428&gt;Listes!$D$42,('Instruction Forfaitaires'!$E428*(VLOOKUP('Instruction Forfaitaires'!$D428,Listes!$A$43:$E$49,5,FALSE))),('Instruction Forfaitaires'!$E428*(VLOOKUP('Instruction Forfaitaires'!$D428,Listes!$A$43:$E$49,3,FALSE))+(VLOOKUP('Instruction Forfaitaires'!$D428,Listes!$A$43:$E$49,4,FALSE)))))))</f>
        <v/>
      </c>
      <c r="K428" s="238" t="str">
        <f>IF($G428="","",IF($C428=Listes!$B$34,Listes!$I$31,IF($C428=Listes!$B$35,(VLOOKUP('Instruction Forfaitaires'!$F428,Listes!$E$31:$F$36,2,FALSE)),IF($C428=Listes!$B$33,IF('Instruction Forfaitaires'!$E428&lt;Listes!$A$64,'Instruction Forfaitaires'!$E428*Listes!$A$65,IF('Instruction Forfaitaires'!$E428&gt;Listes!$D$64,'Instruction Forfaitaires'!$E428*Listes!$D$65,(('Instruction Forfaitaires'!$E428*Listes!$B$65)+Listes!$C$65)))))))</f>
        <v/>
      </c>
      <c r="L428" s="268" t="str">
        <f>IF(Forfaitaires!I427="","",Forfaitaires!I427)</f>
        <v/>
      </c>
      <c r="M428" s="268" t="str">
        <f>IF(Forfaitaires!J427="","",Forfaitaires!J427)</f>
        <v/>
      </c>
      <c r="N428" s="177" t="str">
        <f>IF(Forfaitaires!N427="","",Forfaitaires!N427)</f>
        <v/>
      </c>
      <c r="O428" s="267" t="str">
        <f t="shared" si="30"/>
        <v/>
      </c>
      <c r="P428" s="259" t="str">
        <f t="shared" si="31"/>
        <v/>
      </c>
      <c r="Q428" s="280" t="str">
        <f t="shared" si="32"/>
        <v/>
      </c>
      <c r="R428" s="264" t="str">
        <f t="shared" si="33"/>
        <v/>
      </c>
      <c r="S428" s="262" t="str">
        <f t="shared" si="34"/>
        <v/>
      </c>
      <c r="T428" s="119"/>
    </row>
    <row r="429" spans="1:20" ht="20.100000000000001" customHeight="1" x14ac:dyDescent="0.25">
      <c r="A429" s="162">
        <v>423</v>
      </c>
      <c r="B429" s="158" t="str">
        <f>IF(Forfaitaires!B428="","",Forfaitaires!B428)</f>
        <v/>
      </c>
      <c r="C429" s="158" t="str">
        <f>IF(Forfaitaires!C428="","",Forfaitaires!C428)</f>
        <v/>
      </c>
      <c r="D429" s="158" t="str">
        <f>IF(Forfaitaires!D428="","",Forfaitaires!D428)</f>
        <v/>
      </c>
      <c r="E429" s="158" t="str">
        <f>IF(Forfaitaires!E428="","",Forfaitaires!E428)</f>
        <v/>
      </c>
      <c r="F429" s="158" t="str">
        <f>IF(Forfaitaires!F428="","",Forfaitaires!F428)</f>
        <v/>
      </c>
      <c r="G429" s="158" t="str">
        <f>IF(Forfaitaires!G428="","",Forfaitaires!G428)</f>
        <v/>
      </c>
      <c r="H429" s="158" t="str">
        <f>IF(Forfaitaires!H428="","",Forfaitaires!H428)</f>
        <v/>
      </c>
      <c r="I429" s="158" t="str">
        <f>IF($G429="","",IF($C429=Listes!$B$32,IF('Instruction Forfaitaires'!$E429&lt;Listes!$B$53,('Instruction Forfaitaires'!$E429*(VLOOKUP('Instruction Forfaitaires'!$D429,Listes!$A$54:$E$60,2,FALSE))),IF('Instruction Forfaitaires'!$E429&gt;Listes!$E$53,('Instruction Forfaitaires'!$E429*(VLOOKUP('Instruction Forfaitaires'!$D429,Listes!$A$54:$E$60,5,FALSE))),('Instruction Forfaitaires'!$E429*(VLOOKUP('Instruction Forfaitaires'!$D429,Listes!$A$54:$E$60,3,FALSE))+(VLOOKUP('Instruction Forfaitaires'!$D429,Listes!$A$54:$E$60,4,FALSE)))))))</f>
        <v/>
      </c>
      <c r="J429" s="158" t="str">
        <f>IF($G429="","",IF($C429=Listes!$B$31,IF('Instruction Forfaitaires'!$E429&lt;Listes!$B$42,('Instruction Forfaitaires'!$E429*(VLOOKUP('Instruction Forfaitaires'!$D429,Listes!$A$43:$E$49,2,FALSE))),IF('Instruction Forfaitaires'!$E429&gt;Listes!$D$42,('Instruction Forfaitaires'!$E429*(VLOOKUP('Instruction Forfaitaires'!$D429,Listes!$A$43:$E$49,5,FALSE))),('Instruction Forfaitaires'!$E429*(VLOOKUP('Instruction Forfaitaires'!$D429,Listes!$A$43:$E$49,3,FALSE))+(VLOOKUP('Instruction Forfaitaires'!$D429,Listes!$A$43:$E$49,4,FALSE)))))))</f>
        <v/>
      </c>
      <c r="K429" s="238" t="str">
        <f>IF($G429="","",IF($C429=Listes!$B$34,Listes!$I$31,IF($C429=Listes!$B$35,(VLOOKUP('Instruction Forfaitaires'!$F429,Listes!$E$31:$F$36,2,FALSE)),IF($C429=Listes!$B$33,IF('Instruction Forfaitaires'!$E429&lt;Listes!$A$64,'Instruction Forfaitaires'!$E429*Listes!$A$65,IF('Instruction Forfaitaires'!$E429&gt;Listes!$D$64,'Instruction Forfaitaires'!$E429*Listes!$D$65,(('Instruction Forfaitaires'!$E429*Listes!$B$65)+Listes!$C$65)))))))</f>
        <v/>
      </c>
      <c r="L429" s="268" t="str">
        <f>IF(Forfaitaires!I428="","",Forfaitaires!I428)</f>
        <v/>
      </c>
      <c r="M429" s="268" t="str">
        <f>IF(Forfaitaires!J428="","",Forfaitaires!J428)</f>
        <v/>
      </c>
      <c r="N429" s="177" t="str">
        <f>IF(Forfaitaires!N428="","",Forfaitaires!N428)</f>
        <v/>
      </c>
      <c r="O429" s="267" t="str">
        <f t="shared" si="30"/>
        <v/>
      </c>
      <c r="P429" s="259" t="str">
        <f t="shared" si="31"/>
        <v/>
      </c>
      <c r="Q429" s="280" t="str">
        <f t="shared" si="32"/>
        <v/>
      </c>
      <c r="R429" s="264" t="str">
        <f t="shared" si="33"/>
        <v/>
      </c>
      <c r="S429" s="262" t="str">
        <f t="shared" si="34"/>
        <v/>
      </c>
      <c r="T429" s="119"/>
    </row>
    <row r="430" spans="1:20" ht="20.100000000000001" customHeight="1" x14ac:dyDescent="0.25">
      <c r="A430" s="162">
        <v>424</v>
      </c>
      <c r="B430" s="158" t="str">
        <f>IF(Forfaitaires!B429="","",Forfaitaires!B429)</f>
        <v/>
      </c>
      <c r="C430" s="158" t="str">
        <f>IF(Forfaitaires!C429="","",Forfaitaires!C429)</f>
        <v/>
      </c>
      <c r="D430" s="158" t="str">
        <f>IF(Forfaitaires!D429="","",Forfaitaires!D429)</f>
        <v/>
      </c>
      <c r="E430" s="158" t="str">
        <f>IF(Forfaitaires!E429="","",Forfaitaires!E429)</f>
        <v/>
      </c>
      <c r="F430" s="158" t="str">
        <f>IF(Forfaitaires!F429="","",Forfaitaires!F429)</f>
        <v/>
      </c>
      <c r="G430" s="158" t="str">
        <f>IF(Forfaitaires!G429="","",Forfaitaires!G429)</f>
        <v/>
      </c>
      <c r="H430" s="158" t="str">
        <f>IF(Forfaitaires!H429="","",Forfaitaires!H429)</f>
        <v/>
      </c>
      <c r="I430" s="158" t="str">
        <f>IF($G430="","",IF($C430=Listes!$B$32,IF('Instruction Forfaitaires'!$E430&lt;Listes!$B$53,('Instruction Forfaitaires'!$E430*(VLOOKUP('Instruction Forfaitaires'!$D430,Listes!$A$54:$E$60,2,FALSE))),IF('Instruction Forfaitaires'!$E430&gt;Listes!$E$53,('Instruction Forfaitaires'!$E430*(VLOOKUP('Instruction Forfaitaires'!$D430,Listes!$A$54:$E$60,5,FALSE))),('Instruction Forfaitaires'!$E430*(VLOOKUP('Instruction Forfaitaires'!$D430,Listes!$A$54:$E$60,3,FALSE))+(VLOOKUP('Instruction Forfaitaires'!$D430,Listes!$A$54:$E$60,4,FALSE)))))))</f>
        <v/>
      </c>
      <c r="J430" s="158" t="str">
        <f>IF($G430="","",IF($C430=Listes!$B$31,IF('Instruction Forfaitaires'!$E430&lt;Listes!$B$42,('Instruction Forfaitaires'!$E430*(VLOOKUP('Instruction Forfaitaires'!$D430,Listes!$A$43:$E$49,2,FALSE))),IF('Instruction Forfaitaires'!$E430&gt;Listes!$D$42,('Instruction Forfaitaires'!$E430*(VLOOKUP('Instruction Forfaitaires'!$D430,Listes!$A$43:$E$49,5,FALSE))),('Instruction Forfaitaires'!$E430*(VLOOKUP('Instruction Forfaitaires'!$D430,Listes!$A$43:$E$49,3,FALSE))+(VLOOKUP('Instruction Forfaitaires'!$D430,Listes!$A$43:$E$49,4,FALSE)))))))</f>
        <v/>
      </c>
      <c r="K430" s="238" t="str">
        <f>IF($G430="","",IF($C430=Listes!$B$34,Listes!$I$31,IF($C430=Listes!$B$35,(VLOOKUP('Instruction Forfaitaires'!$F430,Listes!$E$31:$F$36,2,FALSE)),IF($C430=Listes!$B$33,IF('Instruction Forfaitaires'!$E430&lt;Listes!$A$64,'Instruction Forfaitaires'!$E430*Listes!$A$65,IF('Instruction Forfaitaires'!$E430&gt;Listes!$D$64,'Instruction Forfaitaires'!$E430*Listes!$D$65,(('Instruction Forfaitaires'!$E430*Listes!$B$65)+Listes!$C$65)))))))</f>
        <v/>
      </c>
      <c r="L430" s="268" t="str">
        <f>IF(Forfaitaires!I429="","",Forfaitaires!I429)</f>
        <v/>
      </c>
      <c r="M430" s="268" t="str">
        <f>IF(Forfaitaires!J429="","",Forfaitaires!J429)</f>
        <v/>
      </c>
      <c r="N430" s="177" t="str">
        <f>IF(Forfaitaires!N429="","",Forfaitaires!N429)</f>
        <v/>
      </c>
      <c r="O430" s="267" t="str">
        <f t="shared" si="30"/>
        <v/>
      </c>
      <c r="P430" s="259" t="str">
        <f t="shared" si="31"/>
        <v/>
      </c>
      <c r="Q430" s="280" t="str">
        <f t="shared" si="32"/>
        <v/>
      </c>
      <c r="R430" s="264" t="str">
        <f t="shared" si="33"/>
        <v/>
      </c>
      <c r="S430" s="262" t="str">
        <f t="shared" si="34"/>
        <v/>
      </c>
      <c r="T430" s="119"/>
    </row>
    <row r="431" spans="1:20" ht="20.100000000000001" customHeight="1" x14ac:dyDescent="0.25">
      <c r="A431" s="162">
        <v>425</v>
      </c>
      <c r="B431" s="158" t="str">
        <f>IF(Forfaitaires!B430="","",Forfaitaires!B430)</f>
        <v/>
      </c>
      <c r="C431" s="158" t="str">
        <f>IF(Forfaitaires!C430="","",Forfaitaires!C430)</f>
        <v/>
      </c>
      <c r="D431" s="158" t="str">
        <f>IF(Forfaitaires!D430="","",Forfaitaires!D430)</f>
        <v/>
      </c>
      <c r="E431" s="158" t="str">
        <f>IF(Forfaitaires!E430="","",Forfaitaires!E430)</f>
        <v/>
      </c>
      <c r="F431" s="158" t="str">
        <f>IF(Forfaitaires!F430="","",Forfaitaires!F430)</f>
        <v/>
      </c>
      <c r="G431" s="158" t="str">
        <f>IF(Forfaitaires!G430="","",Forfaitaires!G430)</f>
        <v/>
      </c>
      <c r="H431" s="158" t="str">
        <f>IF(Forfaitaires!H430="","",Forfaitaires!H430)</f>
        <v/>
      </c>
      <c r="I431" s="158" t="str">
        <f>IF($G431="","",IF($C431=Listes!$B$32,IF('Instruction Forfaitaires'!$E431&lt;Listes!$B$53,('Instruction Forfaitaires'!$E431*(VLOOKUP('Instruction Forfaitaires'!$D431,Listes!$A$54:$E$60,2,FALSE))),IF('Instruction Forfaitaires'!$E431&gt;Listes!$E$53,('Instruction Forfaitaires'!$E431*(VLOOKUP('Instruction Forfaitaires'!$D431,Listes!$A$54:$E$60,5,FALSE))),('Instruction Forfaitaires'!$E431*(VLOOKUP('Instruction Forfaitaires'!$D431,Listes!$A$54:$E$60,3,FALSE))+(VLOOKUP('Instruction Forfaitaires'!$D431,Listes!$A$54:$E$60,4,FALSE)))))))</f>
        <v/>
      </c>
      <c r="J431" s="158" t="str">
        <f>IF($G431="","",IF($C431=Listes!$B$31,IF('Instruction Forfaitaires'!$E431&lt;Listes!$B$42,('Instruction Forfaitaires'!$E431*(VLOOKUP('Instruction Forfaitaires'!$D431,Listes!$A$43:$E$49,2,FALSE))),IF('Instruction Forfaitaires'!$E431&gt;Listes!$D$42,('Instruction Forfaitaires'!$E431*(VLOOKUP('Instruction Forfaitaires'!$D431,Listes!$A$43:$E$49,5,FALSE))),('Instruction Forfaitaires'!$E431*(VLOOKUP('Instruction Forfaitaires'!$D431,Listes!$A$43:$E$49,3,FALSE))+(VLOOKUP('Instruction Forfaitaires'!$D431,Listes!$A$43:$E$49,4,FALSE)))))))</f>
        <v/>
      </c>
      <c r="K431" s="238" t="str">
        <f>IF($G431="","",IF($C431=Listes!$B$34,Listes!$I$31,IF($C431=Listes!$B$35,(VLOOKUP('Instruction Forfaitaires'!$F431,Listes!$E$31:$F$36,2,FALSE)),IF($C431=Listes!$B$33,IF('Instruction Forfaitaires'!$E431&lt;Listes!$A$64,'Instruction Forfaitaires'!$E431*Listes!$A$65,IF('Instruction Forfaitaires'!$E431&gt;Listes!$D$64,'Instruction Forfaitaires'!$E431*Listes!$D$65,(('Instruction Forfaitaires'!$E431*Listes!$B$65)+Listes!$C$65)))))))</f>
        <v/>
      </c>
      <c r="L431" s="268" t="str">
        <f>IF(Forfaitaires!I430="","",Forfaitaires!I430)</f>
        <v/>
      </c>
      <c r="M431" s="268" t="str">
        <f>IF(Forfaitaires!J430="","",Forfaitaires!J430)</f>
        <v/>
      </c>
      <c r="N431" s="177" t="str">
        <f>IF(Forfaitaires!N430="","",Forfaitaires!N430)</f>
        <v/>
      </c>
      <c r="O431" s="267" t="str">
        <f t="shared" si="30"/>
        <v/>
      </c>
      <c r="P431" s="259" t="str">
        <f t="shared" si="31"/>
        <v/>
      </c>
      <c r="Q431" s="280" t="str">
        <f t="shared" si="32"/>
        <v/>
      </c>
      <c r="R431" s="264" t="str">
        <f t="shared" si="33"/>
        <v/>
      </c>
      <c r="S431" s="262" t="str">
        <f t="shared" si="34"/>
        <v/>
      </c>
      <c r="T431" s="119"/>
    </row>
    <row r="432" spans="1:20" ht="20.100000000000001" customHeight="1" x14ac:dyDescent="0.25">
      <c r="A432" s="162">
        <v>426</v>
      </c>
      <c r="B432" s="158" t="str">
        <f>IF(Forfaitaires!B431="","",Forfaitaires!B431)</f>
        <v/>
      </c>
      <c r="C432" s="158" t="str">
        <f>IF(Forfaitaires!C431="","",Forfaitaires!C431)</f>
        <v/>
      </c>
      <c r="D432" s="158" t="str">
        <f>IF(Forfaitaires!D431="","",Forfaitaires!D431)</f>
        <v/>
      </c>
      <c r="E432" s="158" t="str">
        <f>IF(Forfaitaires!E431="","",Forfaitaires!E431)</f>
        <v/>
      </c>
      <c r="F432" s="158" t="str">
        <f>IF(Forfaitaires!F431="","",Forfaitaires!F431)</f>
        <v/>
      </c>
      <c r="G432" s="158" t="str">
        <f>IF(Forfaitaires!G431="","",Forfaitaires!G431)</f>
        <v/>
      </c>
      <c r="H432" s="158" t="str">
        <f>IF(Forfaitaires!H431="","",Forfaitaires!H431)</f>
        <v/>
      </c>
      <c r="I432" s="158" t="str">
        <f>IF($G432="","",IF($C432=Listes!$B$32,IF('Instruction Forfaitaires'!$E432&lt;Listes!$B$53,('Instruction Forfaitaires'!$E432*(VLOOKUP('Instruction Forfaitaires'!$D432,Listes!$A$54:$E$60,2,FALSE))),IF('Instruction Forfaitaires'!$E432&gt;Listes!$E$53,('Instruction Forfaitaires'!$E432*(VLOOKUP('Instruction Forfaitaires'!$D432,Listes!$A$54:$E$60,5,FALSE))),('Instruction Forfaitaires'!$E432*(VLOOKUP('Instruction Forfaitaires'!$D432,Listes!$A$54:$E$60,3,FALSE))+(VLOOKUP('Instruction Forfaitaires'!$D432,Listes!$A$54:$E$60,4,FALSE)))))))</f>
        <v/>
      </c>
      <c r="J432" s="158" t="str">
        <f>IF($G432="","",IF($C432=Listes!$B$31,IF('Instruction Forfaitaires'!$E432&lt;Listes!$B$42,('Instruction Forfaitaires'!$E432*(VLOOKUP('Instruction Forfaitaires'!$D432,Listes!$A$43:$E$49,2,FALSE))),IF('Instruction Forfaitaires'!$E432&gt;Listes!$D$42,('Instruction Forfaitaires'!$E432*(VLOOKUP('Instruction Forfaitaires'!$D432,Listes!$A$43:$E$49,5,FALSE))),('Instruction Forfaitaires'!$E432*(VLOOKUP('Instruction Forfaitaires'!$D432,Listes!$A$43:$E$49,3,FALSE))+(VLOOKUP('Instruction Forfaitaires'!$D432,Listes!$A$43:$E$49,4,FALSE)))))))</f>
        <v/>
      </c>
      <c r="K432" s="238" t="str">
        <f>IF($G432="","",IF($C432=Listes!$B$34,Listes!$I$31,IF($C432=Listes!$B$35,(VLOOKUP('Instruction Forfaitaires'!$F432,Listes!$E$31:$F$36,2,FALSE)),IF($C432=Listes!$B$33,IF('Instruction Forfaitaires'!$E432&lt;Listes!$A$64,'Instruction Forfaitaires'!$E432*Listes!$A$65,IF('Instruction Forfaitaires'!$E432&gt;Listes!$D$64,'Instruction Forfaitaires'!$E432*Listes!$D$65,(('Instruction Forfaitaires'!$E432*Listes!$B$65)+Listes!$C$65)))))))</f>
        <v/>
      </c>
      <c r="L432" s="268" t="str">
        <f>IF(Forfaitaires!I431="","",Forfaitaires!I431)</f>
        <v/>
      </c>
      <c r="M432" s="268" t="str">
        <f>IF(Forfaitaires!J431="","",Forfaitaires!J431)</f>
        <v/>
      </c>
      <c r="N432" s="177" t="str">
        <f>IF(Forfaitaires!N431="","",Forfaitaires!N431)</f>
        <v/>
      </c>
      <c r="O432" s="267" t="str">
        <f t="shared" si="30"/>
        <v/>
      </c>
      <c r="P432" s="259" t="str">
        <f t="shared" si="31"/>
        <v/>
      </c>
      <c r="Q432" s="280" t="str">
        <f t="shared" si="32"/>
        <v/>
      </c>
      <c r="R432" s="264" t="str">
        <f t="shared" si="33"/>
        <v/>
      </c>
      <c r="S432" s="262" t="str">
        <f t="shared" si="34"/>
        <v/>
      </c>
      <c r="T432" s="119"/>
    </row>
    <row r="433" spans="1:20" ht="20.100000000000001" customHeight="1" x14ac:dyDescent="0.25">
      <c r="A433" s="162">
        <v>427</v>
      </c>
      <c r="B433" s="158" t="str">
        <f>IF(Forfaitaires!B432="","",Forfaitaires!B432)</f>
        <v/>
      </c>
      <c r="C433" s="158" t="str">
        <f>IF(Forfaitaires!C432="","",Forfaitaires!C432)</f>
        <v/>
      </c>
      <c r="D433" s="158" t="str">
        <f>IF(Forfaitaires!D432="","",Forfaitaires!D432)</f>
        <v/>
      </c>
      <c r="E433" s="158" t="str">
        <f>IF(Forfaitaires!E432="","",Forfaitaires!E432)</f>
        <v/>
      </c>
      <c r="F433" s="158" t="str">
        <f>IF(Forfaitaires!F432="","",Forfaitaires!F432)</f>
        <v/>
      </c>
      <c r="G433" s="158" t="str">
        <f>IF(Forfaitaires!G432="","",Forfaitaires!G432)</f>
        <v/>
      </c>
      <c r="H433" s="158" t="str">
        <f>IF(Forfaitaires!H432="","",Forfaitaires!H432)</f>
        <v/>
      </c>
      <c r="I433" s="158" t="str">
        <f>IF($G433="","",IF($C433=Listes!$B$32,IF('Instruction Forfaitaires'!$E433&lt;Listes!$B$53,('Instruction Forfaitaires'!$E433*(VLOOKUP('Instruction Forfaitaires'!$D433,Listes!$A$54:$E$60,2,FALSE))),IF('Instruction Forfaitaires'!$E433&gt;Listes!$E$53,('Instruction Forfaitaires'!$E433*(VLOOKUP('Instruction Forfaitaires'!$D433,Listes!$A$54:$E$60,5,FALSE))),('Instruction Forfaitaires'!$E433*(VLOOKUP('Instruction Forfaitaires'!$D433,Listes!$A$54:$E$60,3,FALSE))+(VLOOKUP('Instruction Forfaitaires'!$D433,Listes!$A$54:$E$60,4,FALSE)))))))</f>
        <v/>
      </c>
      <c r="J433" s="158" t="str">
        <f>IF($G433="","",IF($C433=Listes!$B$31,IF('Instruction Forfaitaires'!$E433&lt;Listes!$B$42,('Instruction Forfaitaires'!$E433*(VLOOKUP('Instruction Forfaitaires'!$D433,Listes!$A$43:$E$49,2,FALSE))),IF('Instruction Forfaitaires'!$E433&gt;Listes!$D$42,('Instruction Forfaitaires'!$E433*(VLOOKUP('Instruction Forfaitaires'!$D433,Listes!$A$43:$E$49,5,FALSE))),('Instruction Forfaitaires'!$E433*(VLOOKUP('Instruction Forfaitaires'!$D433,Listes!$A$43:$E$49,3,FALSE))+(VLOOKUP('Instruction Forfaitaires'!$D433,Listes!$A$43:$E$49,4,FALSE)))))))</f>
        <v/>
      </c>
      <c r="K433" s="238" t="str">
        <f>IF($G433="","",IF($C433=Listes!$B$34,Listes!$I$31,IF($C433=Listes!$B$35,(VLOOKUP('Instruction Forfaitaires'!$F433,Listes!$E$31:$F$36,2,FALSE)),IF($C433=Listes!$B$33,IF('Instruction Forfaitaires'!$E433&lt;Listes!$A$64,'Instruction Forfaitaires'!$E433*Listes!$A$65,IF('Instruction Forfaitaires'!$E433&gt;Listes!$D$64,'Instruction Forfaitaires'!$E433*Listes!$D$65,(('Instruction Forfaitaires'!$E433*Listes!$B$65)+Listes!$C$65)))))))</f>
        <v/>
      </c>
      <c r="L433" s="268" t="str">
        <f>IF(Forfaitaires!I432="","",Forfaitaires!I432)</f>
        <v/>
      </c>
      <c r="M433" s="268" t="str">
        <f>IF(Forfaitaires!J432="","",Forfaitaires!J432)</f>
        <v/>
      </c>
      <c r="N433" s="177" t="str">
        <f>IF(Forfaitaires!N432="","",Forfaitaires!N432)</f>
        <v/>
      </c>
      <c r="O433" s="267" t="str">
        <f t="shared" si="30"/>
        <v/>
      </c>
      <c r="P433" s="259" t="str">
        <f t="shared" si="31"/>
        <v/>
      </c>
      <c r="Q433" s="280" t="str">
        <f t="shared" si="32"/>
        <v/>
      </c>
      <c r="R433" s="264" t="str">
        <f t="shared" si="33"/>
        <v/>
      </c>
      <c r="S433" s="262" t="str">
        <f t="shared" si="34"/>
        <v/>
      </c>
      <c r="T433" s="119"/>
    </row>
    <row r="434" spans="1:20" ht="20.100000000000001" customHeight="1" x14ac:dyDescent="0.25">
      <c r="A434" s="162">
        <v>428</v>
      </c>
      <c r="B434" s="158" t="str">
        <f>IF(Forfaitaires!B433="","",Forfaitaires!B433)</f>
        <v/>
      </c>
      <c r="C434" s="158" t="str">
        <f>IF(Forfaitaires!C433="","",Forfaitaires!C433)</f>
        <v/>
      </c>
      <c r="D434" s="158" t="str">
        <f>IF(Forfaitaires!D433="","",Forfaitaires!D433)</f>
        <v/>
      </c>
      <c r="E434" s="158" t="str">
        <f>IF(Forfaitaires!E433="","",Forfaitaires!E433)</f>
        <v/>
      </c>
      <c r="F434" s="158" t="str">
        <f>IF(Forfaitaires!F433="","",Forfaitaires!F433)</f>
        <v/>
      </c>
      <c r="G434" s="158" t="str">
        <f>IF(Forfaitaires!G433="","",Forfaitaires!G433)</f>
        <v/>
      </c>
      <c r="H434" s="158" t="str">
        <f>IF(Forfaitaires!H433="","",Forfaitaires!H433)</f>
        <v/>
      </c>
      <c r="I434" s="158" t="str">
        <f>IF($G434="","",IF($C434=Listes!$B$32,IF('Instruction Forfaitaires'!$E434&lt;Listes!$B$53,('Instruction Forfaitaires'!$E434*(VLOOKUP('Instruction Forfaitaires'!$D434,Listes!$A$54:$E$60,2,FALSE))),IF('Instruction Forfaitaires'!$E434&gt;Listes!$E$53,('Instruction Forfaitaires'!$E434*(VLOOKUP('Instruction Forfaitaires'!$D434,Listes!$A$54:$E$60,5,FALSE))),('Instruction Forfaitaires'!$E434*(VLOOKUP('Instruction Forfaitaires'!$D434,Listes!$A$54:$E$60,3,FALSE))+(VLOOKUP('Instruction Forfaitaires'!$D434,Listes!$A$54:$E$60,4,FALSE)))))))</f>
        <v/>
      </c>
      <c r="J434" s="158" t="str">
        <f>IF($G434="","",IF($C434=Listes!$B$31,IF('Instruction Forfaitaires'!$E434&lt;Listes!$B$42,('Instruction Forfaitaires'!$E434*(VLOOKUP('Instruction Forfaitaires'!$D434,Listes!$A$43:$E$49,2,FALSE))),IF('Instruction Forfaitaires'!$E434&gt;Listes!$D$42,('Instruction Forfaitaires'!$E434*(VLOOKUP('Instruction Forfaitaires'!$D434,Listes!$A$43:$E$49,5,FALSE))),('Instruction Forfaitaires'!$E434*(VLOOKUP('Instruction Forfaitaires'!$D434,Listes!$A$43:$E$49,3,FALSE))+(VLOOKUP('Instruction Forfaitaires'!$D434,Listes!$A$43:$E$49,4,FALSE)))))))</f>
        <v/>
      </c>
      <c r="K434" s="238" t="str">
        <f>IF($G434="","",IF($C434=Listes!$B$34,Listes!$I$31,IF($C434=Listes!$B$35,(VLOOKUP('Instruction Forfaitaires'!$F434,Listes!$E$31:$F$36,2,FALSE)),IF($C434=Listes!$B$33,IF('Instruction Forfaitaires'!$E434&lt;Listes!$A$64,'Instruction Forfaitaires'!$E434*Listes!$A$65,IF('Instruction Forfaitaires'!$E434&gt;Listes!$D$64,'Instruction Forfaitaires'!$E434*Listes!$D$65,(('Instruction Forfaitaires'!$E434*Listes!$B$65)+Listes!$C$65)))))))</f>
        <v/>
      </c>
      <c r="L434" s="268" t="str">
        <f>IF(Forfaitaires!I433="","",Forfaitaires!I433)</f>
        <v/>
      </c>
      <c r="M434" s="268" t="str">
        <f>IF(Forfaitaires!J433="","",Forfaitaires!J433)</f>
        <v/>
      </c>
      <c r="N434" s="177" t="str">
        <f>IF(Forfaitaires!N433="","",Forfaitaires!N433)</f>
        <v/>
      </c>
      <c r="O434" s="267" t="str">
        <f t="shared" si="30"/>
        <v/>
      </c>
      <c r="P434" s="259" t="str">
        <f t="shared" si="31"/>
        <v/>
      </c>
      <c r="Q434" s="280" t="str">
        <f t="shared" si="32"/>
        <v/>
      </c>
      <c r="R434" s="264" t="str">
        <f t="shared" si="33"/>
        <v/>
      </c>
      <c r="S434" s="262" t="str">
        <f t="shared" si="34"/>
        <v/>
      </c>
      <c r="T434" s="119"/>
    </row>
    <row r="435" spans="1:20" ht="20.100000000000001" customHeight="1" x14ac:dyDescent="0.25">
      <c r="A435" s="162">
        <v>429</v>
      </c>
      <c r="B435" s="158" t="str">
        <f>IF(Forfaitaires!B434="","",Forfaitaires!B434)</f>
        <v/>
      </c>
      <c r="C435" s="158" t="str">
        <f>IF(Forfaitaires!C434="","",Forfaitaires!C434)</f>
        <v/>
      </c>
      <c r="D435" s="158" t="str">
        <f>IF(Forfaitaires!D434="","",Forfaitaires!D434)</f>
        <v/>
      </c>
      <c r="E435" s="158" t="str">
        <f>IF(Forfaitaires!E434="","",Forfaitaires!E434)</f>
        <v/>
      </c>
      <c r="F435" s="158" t="str">
        <f>IF(Forfaitaires!F434="","",Forfaitaires!F434)</f>
        <v/>
      </c>
      <c r="G435" s="158" t="str">
        <f>IF(Forfaitaires!G434="","",Forfaitaires!G434)</f>
        <v/>
      </c>
      <c r="H435" s="158" t="str">
        <f>IF(Forfaitaires!H434="","",Forfaitaires!H434)</f>
        <v/>
      </c>
      <c r="I435" s="158" t="str">
        <f>IF($G435="","",IF($C435=Listes!$B$32,IF('Instruction Forfaitaires'!$E435&lt;Listes!$B$53,('Instruction Forfaitaires'!$E435*(VLOOKUP('Instruction Forfaitaires'!$D435,Listes!$A$54:$E$60,2,FALSE))),IF('Instruction Forfaitaires'!$E435&gt;Listes!$E$53,('Instruction Forfaitaires'!$E435*(VLOOKUP('Instruction Forfaitaires'!$D435,Listes!$A$54:$E$60,5,FALSE))),('Instruction Forfaitaires'!$E435*(VLOOKUP('Instruction Forfaitaires'!$D435,Listes!$A$54:$E$60,3,FALSE))+(VLOOKUP('Instruction Forfaitaires'!$D435,Listes!$A$54:$E$60,4,FALSE)))))))</f>
        <v/>
      </c>
      <c r="J435" s="158" t="str">
        <f>IF($G435="","",IF($C435=Listes!$B$31,IF('Instruction Forfaitaires'!$E435&lt;Listes!$B$42,('Instruction Forfaitaires'!$E435*(VLOOKUP('Instruction Forfaitaires'!$D435,Listes!$A$43:$E$49,2,FALSE))),IF('Instruction Forfaitaires'!$E435&gt;Listes!$D$42,('Instruction Forfaitaires'!$E435*(VLOOKUP('Instruction Forfaitaires'!$D435,Listes!$A$43:$E$49,5,FALSE))),('Instruction Forfaitaires'!$E435*(VLOOKUP('Instruction Forfaitaires'!$D435,Listes!$A$43:$E$49,3,FALSE))+(VLOOKUP('Instruction Forfaitaires'!$D435,Listes!$A$43:$E$49,4,FALSE)))))))</f>
        <v/>
      </c>
      <c r="K435" s="238" t="str">
        <f>IF($G435="","",IF($C435=Listes!$B$34,Listes!$I$31,IF($C435=Listes!$B$35,(VLOOKUP('Instruction Forfaitaires'!$F435,Listes!$E$31:$F$36,2,FALSE)),IF($C435=Listes!$B$33,IF('Instruction Forfaitaires'!$E435&lt;Listes!$A$64,'Instruction Forfaitaires'!$E435*Listes!$A$65,IF('Instruction Forfaitaires'!$E435&gt;Listes!$D$64,'Instruction Forfaitaires'!$E435*Listes!$D$65,(('Instruction Forfaitaires'!$E435*Listes!$B$65)+Listes!$C$65)))))))</f>
        <v/>
      </c>
      <c r="L435" s="268" t="str">
        <f>IF(Forfaitaires!I434="","",Forfaitaires!I434)</f>
        <v/>
      </c>
      <c r="M435" s="268" t="str">
        <f>IF(Forfaitaires!J434="","",Forfaitaires!J434)</f>
        <v/>
      </c>
      <c r="N435" s="177" t="str">
        <f>IF(Forfaitaires!N434="","",Forfaitaires!N434)</f>
        <v/>
      </c>
      <c r="O435" s="267" t="str">
        <f t="shared" si="30"/>
        <v/>
      </c>
      <c r="P435" s="259" t="str">
        <f t="shared" si="31"/>
        <v/>
      </c>
      <c r="Q435" s="280" t="str">
        <f t="shared" si="32"/>
        <v/>
      </c>
      <c r="R435" s="264" t="str">
        <f t="shared" si="33"/>
        <v/>
      </c>
      <c r="S435" s="262" t="str">
        <f t="shared" si="34"/>
        <v/>
      </c>
      <c r="T435" s="119"/>
    </row>
    <row r="436" spans="1:20" ht="20.100000000000001" customHeight="1" x14ac:dyDescent="0.25">
      <c r="A436" s="162">
        <v>430</v>
      </c>
      <c r="B436" s="158" t="str">
        <f>IF(Forfaitaires!B435="","",Forfaitaires!B435)</f>
        <v/>
      </c>
      <c r="C436" s="158" t="str">
        <f>IF(Forfaitaires!C435="","",Forfaitaires!C435)</f>
        <v/>
      </c>
      <c r="D436" s="158" t="str">
        <f>IF(Forfaitaires!D435="","",Forfaitaires!D435)</f>
        <v/>
      </c>
      <c r="E436" s="158" t="str">
        <f>IF(Forfaitaires!E435="","",Forfaitaires!E435)</f>
        <v/>
      </c>
      <c r="F436" s="158" t="str">
        <f>IF(Forfaitaires!F435="","",Forfaitaires!F435)</f>
        <v/>
      </c>
      <c r="G436" s="158" t="str">
        <f>IF(Forfaitaires!G435="","",Forfaitaires!G435)</f>
        <v/>
      </c>
      <c r="H436" s="158" t="str">
        <f>IF(Forfaitaires!H435="","",Forfaitaires!H435)</f>
        <v/>
      </c>
      <c r="I436" s="158" t="str">
        <f>IF($G436="","",IF($C436=Listes!$B$32,IF('Instruction Forfaitaires'!$E436&lt;Listes!$B$53,('Instruction Forfaitaires'!$E436*(VLOOKUP('Instruction Forfaitaires'!$D436,Listes!$A$54:$E$60,2,FALSE))),IF('Instruction Forfaitaires'!$E436&gt;Listes!$E$53,('Instruction Forfaitaires'!$E436*(VLOOKUP('Instruction Forfaitaires'!$D436,Listes!$A$54:$E$60,5,FALSE))),('Instruction Forfaitaires'!$E436*(VLOOKUP('Instruction Forfaitaires'!$D436,Listes!$A$54:$E$60,3,FALSE))+(VLOOKUP('Instruction Forfaitaires'!$D436,Listes!$A$54:$E$60,4,FALSE)))))))</f>
        <v/>
      </c>
      <c r="J436" s="158" t="str">
        <f>IF($G436="","",IF($C436=Listes!$B$31,IF('Instruction Forfaitaires'!$E436&lt;Listes!$B$42,('Instruction Forfaitaires'!$E436*(VLOOKUP('Instruction Forfaitaires'!$D436,Listes!$A$43:$E$49,2,FALSE))),IF('Instruction Forfaitaires'!$E436&gt;Listes!$D$42,('Instruction Forfaitaires'!$E436*(VLOOKUP('Instruction Forfaitaires'!$D436,Listes!$A$43:$E$49,5,FALSE))),('Instruction Forfaitaires'!$E436*(VLOOKUP('Instruction Forfaitaires'!$D436,Listes!$A$43:$E$49,3,FALSE))+(VLOOKUP('Instruction Forfaitaires'!$D436,Listes!$A$43:$E$49,4,FALSE)))))))</f>
        <v/>
      </c>
      <c r="K436" s="238" t="str">
        <f>IF($G436="","",IF($C436=Listes!$B$34,Listes!$I$31,IF($C436=Listes!$B$35,(VLOOKUP('Instruction Forfaitaires'!$F436,Listes!$E$31:$F$36,2,FALSE)),IF($C436=Listes!$B$33,IF('Instruction Forfaitaires'!$E436&lt;Listes!$A$64,'Instruction Forfaitaires'!$E436*Listes!$A$65,IF('Instruction Forfaitaires'!$E436&gt;Listes!$D$64,'Instruction Forfaitaires'!$E436*Listes!$D$65,(('Instruction Forfaitaires'!$E436*Listes!$B$65)+Listes!$C$65)))))))</f>
        <v/>
      </c>
      <c r="L436" s="268" t="str">
        <f>IF(Forfaitaires!I435="","",Forfaitaires!I435)</f>
        <v/>
      </c>
      <c r="M436" s="268" t="str">
        <f>IF(Forfaitaires!J435="","",Forfaitaires!J435)</f>
        <v/>
      </c>
      <c r="N436" s="177" t="str">
        <f>IF(Forfaitaires!N435="","",Forfaitaires!N435)</f>
        <v/>
      </c>
      <c r="O436" s="267" t="str">
        <f t="shared" si="30"/>
        <v/>
      </c>
      <c r="P436" s="259" t="str">
        <f t="shared" si="31"/>
        <v/>
      </c>
      <c r="Q436" s="280" t="str">
        <f t="shared" si="32"/>
        <v/>
      </c>
      <c r="R436" s="264" t="str">
        <f t="shared" si="33"/>
        <v/>
      </c>
      <c r="S436" s="262" t="str">
        <f t="shared" si="34"/>
        <v/>
      </c>
      <c r="T436" s="119"/>
    </row>
    <row r="437" spans="1:20" ht="20.100000000000001" customHeight="1" x14ac:dyDescent="0.25">
      <c r="A437" s="162">
        <v>431</v>
      </c>
      <c r="B437" s="158" t="str">
        <f>IF(Forfaitaires!B436="","",Forfaitaires!B436)</f>
        <v/>
      </c>
      <c r="C437" s="158" t="str">
        <f>IF(Forfaitaires!C436="","",Forfaitaires!C436)</f>
        <v/>
      </c>
      <c r="D437" s="158" t="str">
        <f>IF(Forfaitaires!D436="","",Forfaitaires!D436)</f>
        <v/>
      </c>
      <c r="E437" s="158" t="str">
        <f>IF(Forfaitaires!E436="","",Forfaitaires!E436)</f>
        <v/>
      </c>
      <c r="F437" s="158" t="str">
        <f>IF(Forfaitaires!F436="","",Forfaitaires!F436)</f>
        <v/>
      </c>
      <c r="G437" s="158" t="str">
        <f>IF(Forfaitaires!G436="","",Forfaitaires!G436)</f>
        <v/>
      </c>
      <c r="H437" s="158" t="str">
        <f>IF(Forfaitaires!H436="","",Forfaitaires!H436)</f>
        <v/>
      </c>
      <c r="I437" s="158" t="str">
        <f>IF($G437="","",IF($C437=Listes!$B$32,IF('Instruction Forfaitaires'!$E437&lt;Listes!$B$53,('Instruction Forfaitaires'!$E437*(VLOOKUP('Instruction Forfaitaires'!$D437,Listes!$A$54:$E$60,2,FALSE))),IF('Instruction Forfaitaires'!$E437&gt;Listes!$E$53,('Instruction Forfaitaires'!$E437*(VLOOKUP('Instruction Forfaitaires'!$D437,Listes!$A$54:$E$60,5,FALSE))),('Instruction Forfaitaires'!$E437*(VLOOKUP('Instruction Forfaitaires'!$D437,Listes!$A$54:$E$60,3,FALSE))+(VLOOKUP('Instruction Forfaitaires'!$D437,Listes!$A$54:$E$60,4,FALSE)))))))</f>
        <v/>
      </c>
      <c r="J437" s="158" t="str">
        <f>IF($G437="","",IF($C437=Listes!$B$31,IF('Instruction Forfaitaires'!$E437&lt;Listes!$B$42,('Instruction Forfaitaires'!$E437*(VLOOKUP('Instruction Forfaitaires'!$D437,Listes!$A$43:$E$49,2,FALSE))),IF('Instruction Forfaitaires'!$E437&gt;Listes!$D$42,('Instruction Forfaitaires'!$E437*(VLOOKUP('Instruction Forfaitaires'!$D437,Listes!$A$43:$E$49,5,FALSE))),('Instruction Forfaitaires'!$E437*(VLOOKUP('Instruction Forfaitaires'!$D437,Listes!$A$43:$E$49,3,FALSE))+(VLOOKUP('Instruction Forfaitaires'!$D437,Listes!$A$43:$E$49,4,FALSE)))))))</f>
        <v/>
      </c>
      <c r="K437" s="238" t="str">
        <f>IF($G437="","",IF($C437=Listes!$B$34,Listes!$I$31,IF($C437=Listes!$B$35,(VLOOKUP('Instruction Forfaitaires'!$F437,Listes!$E$31:$F$36,2,FALSE)),IF($C437=Listes!$B$33,IF('Instruction Forfaitaires'!$E437&lt;Listes!$A$64,'Instruction Forfaitaires'!$E437*Listes!$A$65,IF('Instruction Forfaitaires'!$E437&gt;Listes!$D$64,'Instruction Forfaitaires'!$E437*Listes!$D$65,(('Instruction Forfaitaires'!$E437*Listes!$B$65)+Listes!$C$65)))))))</f>
        <v/>
      </c>
      <c r="L437" s="268" t="str">
        <f>IF(Forfaitaires!I436="","",Forfaitaires!I436)</f>
        <v/>
      </c>
      <c r="M437" s="268" t="str">
        <f>IF(Forfaitaires!J436="","",Forfaitaires!J436)</f>
        <v/>
      </c>
      <c r="N437" s="177" t="str">
        <f>IF(Forfaitaires!N436="","",Forfaitaires!N436)</f>
        <v/>
      </c>
      <c r="O437" s="267" t="str">
        <f t="shared" si="30"/>
        <v/>
      </c>
      <c r="P437" s="259" t="str">
        <f t="shared" si="31"/>
        <v/>
      </c>
      <c r="Q437" s="280" t="str">
        <f t="shared" si="32"/>
        <v/>
      </c>
      <c r="R437" s="264" t="str">
        <f t="shared" si="33"/>
        <v/>
      </c>
      <c r="S437" s="262" t="str">
        <f t="shared" si="34"/>
        <v/>
      </c>
      <c r="T437" s="119"/>
    </row>
    <row r="438" spans="1:20" ht="20.100000000000001" customHeight="1" x14ac:dyDescent="0.25">
      <c r="A438" s="162">
        <v>432</v>
      </c>
      <c r="B438" s="158" t="str">
        <f>IF(Forfaitaires!B437="","",Forfaitaires!B437)</f>
        <v/>
      </c>
      <c r="C438" s="158" t="str">
        <f>IF(Forfaitaires!C437="","",Forfaitaires!C437)</f>
        <v/>
      </c>
      <c r="D438" s="158" t="str">
        <f>IF(Forfaitaires!D437="","",Forfaitaires!D437)</f>
        <v/>
      </c>
      <c r="E438" s="158" t="str">
        <f>IF(Forfaitaires!E437="","",Forfaitaires!E437)</f>
        <v/>
      </c>
      <c r="F438" s="158" t="str">
        <f>IF(Forfaitaires!F437="","",Forfaitaires!F437)</f>
        <v/>
      </c>
      <c r="G438" s="158" t="str">
        <f>IF(Forfaitaires!G437="","",Forfaitaires!G437)</f>
        <v/>
      </c>
      <c r="H438" s="158" t="str">
        <f>IF(Forfaitaires!H437="","",Forfaitaires!H437)</f>
        <v/>
      </c>
      <c r="I438" s="158" t="str">
        <f>IF($G438="","",IF($C438=Listes!$B$32,IF('Instruction Forfaitaires'!$E438&lt;Listes!$B$53,('Instruction Forfaitaires'!$E438*(VLOOKUP('Instruction Forfaitaires'!$D438,Listes!$A$54:$E$60,2,FALSE))),IF('Instruction Forfaitaires'!$E438&gt;Listes!$E$53,('Instruction Forfaitaires'!$E438*(VLOOKUP('Instruction Forfaitaires'!$D438,Listes!$A$54:$E$60,5,FALSE))),('Instruction Forfaitaires'!$E438*(VLOOKUP('Instruction Forfaitaires'!$D438,Listes!$A$54:$E$60,3,FALSE))+(VLOOKUP('Instruction Forfaitaires'!$D438,Listes!$A$54:$E$60,4,FALSE)))))))</f>
        <v/>
      </c>
      <c r="J438" s="158" t="str">
        <f>IF($G438="","",IF($C438=Listes!$B$31,IF('Instruction Forfaitaires'!$E438&lt;Listes!$B$42,('Instruction Forfaitaires'!$E438*(VLOOKUP('Instruction Forfaitaires'!$D438,Listes!$A$43:$E$49,2,FALSE))),IF('Instruction Forfaitaires'!$E438&gt;Listes!$D$42,('Instruction Forfaitaires'!$E438*(VLOOKUP('Instruction Forfaitaires'!$D438,Listes!$A$43:$E$49,5,FALSE))),('Instruction Forfaitaires'!$E438*(VLOOKUP('Instruction Forfaitaires'!$D438,Listes!$A$43:$E$49,3,FALSE))+(VLOOKUP('Instruction Forfaitaires'!$D438,Listes!$A$43:$E$49,4,FALSE)))))))</f>
        <v/>
      </c>
      <c r="K438" s="238" t="str">
        <f>IF($G438="","",IF($C438=Listes!$B$34,Listes!$I$31,IF($C438=Listes!$B$35,(VLOOKUP('Instruction Forfaitaires'!$F438,Listes!$E$31:$F$36,2,FALSE)),IF($C438=Listes!$B$33,IF('Instruction Forfaitaires'!$E438&lt;Listes!$A$64,'Instruction Forfaitaires'!$E438*Listes!$A$65,IF('Instruction Forfaitaires'!$E438&gt;Listes!$D$64,'Instruction Forfaitaires'!$E438*Listes!$D$65,(('Instruction Forfaitaires'!$E438*Listes!$B$65)+Listes!$C$65)))))))</f>
        <v/>
      </c>
      <c r="L438" s="268" t="str">
        <f>IF(Forfaitaires!I437="","",Forfaitaires!I437)</f>
        <v/>
      </c>
      <c r="M438" s="268" t="str">
        <f>IF(Forfaitaires!J437="","",Forfaitaires!J437)</f>
        <v/>
      </c>
      <c r="N438" s="177" t="str">
        <f>IF(Forfaitaires!N437="","",Forfaitaires!N437)</f>
        <v/>
      </c>
      <c r="O438" s="267" t="str">
        <f t="shared" si="30"/>
        <v/>
      </c>
      <c r="P438" s="259" t="str">
        <f t="shared" si="31"/>
        <v/>
      </c>
      <c r="Q438" s="280" t="str">
        <f t="shared" si="32"/>
        <v/>
      </c>
      <c r="R438" s="264" t="str">
        <f t="shared" si="33"/>
        <v/>
      </c>
      <c r="S438" s="262" t="str">
        <f t="shared" si="34"/>
        <v/>
      </c>
      <c r="T438" s="119"/>
    </row>
    <row r="439" spans="1:20" ht="20.100000000000001" customHeight="1" x14ac:dyDescent="0.25">
      <c r="A439" s="162">
        <v>433</v>
      </c>
      <c r="B439" s="158" t="str">
        <f>IF(Forfaitaires!B438="","",Forfaitaires!B438)</f>
        <v/>
      </c>
      <c r="C439" s="158" t="str">
        <f>IF(Forfaitaires!C438="","",Forfaitaires!C438)</f>
        <v/>
      </c>
      <c r="D439" s="158" t="str">
        <f>IF(Forfaitaires!D438="","",Forfaitaires!D438)</f>
        <v/>
      </c>
      <c r="E439" s="158" t="str">
        <f>IF(Forfaitaires!E438="","",Forfaitaires!E438)</f>
        <v/>
      </c>
      <c r="F439" s="158" t="str">
        <f>IF(Forfaitaires!F438="","",Forfaitaires!F438)</f>
        <v/>
      </c>
      <c r="G439" s="158" t="str">
        <f>IF(Forfaitaires!G438="","",Forfaitaires!G438)</f>
        <v/>
      </c>
      <c r="H439" s="158" t="str">
        <f>IF(Forfaitaires!H438="","",Forfaitaires!H438)</f>
        <v/>
      </c>
      <c r="I439" s="158" t="str">
        <f>IF($G439="","",IF($C439=Listes!$B$32,IF('Instruction Forfaitaires'!$E439&lt;Listes!$B$53,('Instruction Forfaitaires'!$E439*(VLOOKUP('Instruction Forfaitaires'!$D439,Listes!$A$54:$E$60,2,FALSE))),IF('Instruction Forfaitaires'!$E439&gt;Listes!$E$53,('Instruction Forfaitaires'!$E439*(VLOOKUP('Instruction Forfaitaires'!$D439,Listes!$A$54:$E$60,5,FALSE))),('Instruction Forfaitaires'!$E439*(VLOOKUP('Instruction Forfaitaires'!$D439,Listes!$A$54:$E$60,3,FALSE))+(VLOOKUP('Instruction Forfaitaires'!$D439,Listes!$A$54:$E$60,4,FALSE)))))))</f>
        <v/>
      </c>
      <c r="J439" s="158" t="str">
        <f>IF($G439="","",IF($C439=Listes!$B$31,IF('Instruction Forfaitaires'!$E439&lt;Listes!$B$42,('Instruction Forfaitaires'!$E439*(VLOOKUP('Instruction Forfaitaires'!$D439,Listes!$A$43:$E$49,2,FALSE))),IF('Instruction Forfaitaires'!$E439&gt;Listes!$D$42,('Instruction Forfaitaires'!$E439*(VLOOKUP('Instruction Forfaitaires'!$D439,Listes!$A$43:$E$49,5,FALSE))),('Instruction Forfaitaires'!$E439*(VLOOKUP('Instruction Forfaitaires'!$D439,Listes!$A$43:$E$49,3,FALSE))+(VLOOKUP('Instruction Forfaitaires'!$D439,Listes!$A$43:$E$49,4,FALSE)))))))</f>
        <v/>
      </c>
      <c r="K439" s="238" t="str">
        <f>IF($G439="","",IF($C439=Listes!$B$34,Listes!$I$31,IF($C439=Listes!$B$35,(VLOOKUP('Instruction Forfaitaires'!$F439,Listes!$E$31:$F$36,2,FALSE)),IF($C439=Listes!$B$33,IF('Instruction Forfaitaires'!$E439&lt;Listes!$A$64,'Instruction Forfaitaires'!$E439*Listes!$A$65,IF('Instruction Forfaitaires'!$E439&gt;Listes!$D$64,'Instruction Forfaitaires'!$E439*Listes!$D$65,(('Instruction Forfaitaires'!$E439*Listes!$B$65)+Listes!$C$65)))))))</f>
        <v/>
      </c>
      <c r="L439" s="268" t="str">
        <f>IF(Forfaitaires!I438="","",Forfaitaires!I438)</f>
        <v/>
      </c>
      <c r="M439" s="268" t="str">
        <f>IF(Forfaitaires!J438="","",Forfaitaires!J438)</f>
        <v/>
      </c>
      <c r="N439" s="177" t="str">
        <f>IF(Forfaitaires!N438="","",Forfaitaires!N438)</f>
        <v/>
      </c>
      <c r="O439" s="267" t="str">
        <f t="shared" si="30"/>
        <v/>
      </c>
      <c r="P439" s="259" t="str">
        <f t="shared" si="31"/>
        <v/>
      </c>
      <c r="Q439" s="280" t="str">
        <f t="shared" si="32"/>
        <v/>
      </c>
      <c r="R439" s="264" t="str">
        <f t="shared" si="33"/>
        <v/>
      </c>
      <c r="S439" s="262" t="str">
        <f t="shared" si="34"/>
        <v/>
      </c>
      <c r="T439" s="119"/>
    </row>
    <row r="440" spans="1:20" ht="20.100000000000001" customHeight="1" x14ac:dyDescent="0.25">
      <c r="A440" s="162">
        <v>434</v>
      </c>
      <c r="B440" s="158" t="str">
        <f>IF(Forfaitaires!B439="","",Forfaitaires!B439)</f>
        <v/>
      </c>
      <c r="C440" s="158" t="str">
        <f>IF(Forfaitaires!C439="","",Forfaitaires!C439)</f>
        <v/>
      </c>
      <c r="D440" s="158" t="str">
        <f>IF(Forfaitaires!D439="","",Forfaitaires!D439)</f>
        <v/>
      </c>
      <c r="E440" s="158" t="str">
        <f>IF(Forfaitaires!E439="","",Forfaitaires!E439)</f>
        <v/>
      </c>
      <c r="F440" s="158" t="str">
        <f>IF(Forfaitaires!F439="","",Forfaitaires!F439)</f>
        <v/>
      </c>
      <c r="G440" s="158" t="str">
        <f>IF(Forfaitaires!G439="","",Forfaitaires!G439)</f>
        <v/>
      </c>
      <c r="H440" s="158" t="str">
        <f>IF(Forfaitaires!H439="","",Forfaitaires!H439)</f>
        <v/>
      </c>
      <c r="I440" s="158" t="str">
        <f>IF($G440="","",IF($C440=Listes!$B$32,IF('Instruction Forfaitaires'!$E440&lt;Listes!$B$53,('Instruction Forfaitaires'!$E440*(VLOOKUP('Instruction Forfaitaires'!$D440,Listes!$A$54:$E$60,2,FALSE))),IF('Instruction Forfaitaires'!$E440&gt;Listes!$E$53,('Instruction Forfaitaires'!$E440*(VLOOKUP('Instruction Forfaitaires'!$D440,Listes!$A$54:$E$60,5,FALSE))),('Instruction Forfaitaires'!$E440*(VLOOKUP('Instruction Forfaitaires'!$D440,Listes!$A$54:$E$60,3,FALSE))+(VLOOKUP('Instruction Forfaitaires'!$D440,Listes!$A$54:$E$60,4,FALSE)))))))</f>
        <v/>
      </c>
      <c r="J440" s="158" t="str">
        <f>IF($G440="","",IF($C440=Listes!$B$31,IF('Instruction Forfaitaires'!$E440&lt;Listes!$B$42,('Instruction Forfaitaires'!$E440*(VLOOKUP('Instruction Forfaitaires'!$D440,Listes!$A$43:$E$49,2,FALSE))),IF('Instruction Forfaitaires'!$E440&gt;Listes!$D$42,('Instruction Forfaitaires'!$E440*(VLOOKUP('Instruction Forfaitaires'!$D440,Listes!$A$43:$E$49,5,FALSE))),('Instruction Forfaitaires'!$E440*(VLOOKUP('Instruction Forfaitaires'!$D440,Listes!$A$43:$E$49,3,FALSE))+(VLOOKUP('Instruction Forfaitaires'!$D440,Listes!$A$43:$E$49,4,FALSE)))))))</f>
        <v/>
      </c>
      <c r="K440" s="238" t="str">
        <f>IF($G440="","",IF($C440=Listes!$B$34,Listes!$I$31,IF($C440=Listes!$B$35,(VLOOKUP('Instruction Forfaitaires'!$F440,Listes!$E$31:$F$36,2,FALSE)),IF($C440=Listes!$B$33,IF('Instruction Forfaitaires'!$E440&lt;Listes!$A$64,'Instruction Forfaitaires'!$E440*Listes!$A$65,IF('Instruction Forfaitaires'!$E440&gt;Listes!$D$64,'Instruction Forfaitaires'!$E440*Listes!$D$65,(('Instruction Forfaitaires'!$E440*Listes!$B$65)+Listes!$C$65)))))))</f>
        <v/>
      </c>
      <c r="L440" s="268" t="str">
        <f>IF(Forfaitaires!I439="","",Forfaitaires!I439)</f>
        <v/>
      </c>
      <c r="M440" s="268" t="str">
        <f>IF(Forfaitaires!J439="","",Forfaitaires!J439)</f>
        <v/>
      </c>
      <c r="N440" s="177" t="str">
        <f>IF(Forfaitaires!N439="","",Forfaitaires!N439)</f>
        <v/>
      </c>
      <c r="O440" s="267" t="str">
        <f t="shared" si="30"/>
        <v/>
      </c>
      <c r="P440" s="259" t="str">
        <f t="shared" si="31"/>
        <v/>
      </c>
      <c r="Q440" s="280" t="str">
        <f t="shared" si="32"/>
        <v/>
      </c>
      <c r="R440" s="264" t="str">
        <f t="shared" si="33"/>
        <v/>
      </c>
      <c r="S440" s="262" t="str">
        <f t="shared" si="34"/>
        <v/>
      </c>
      <c r="T440" s="119"/>
    </row>
    <row r="441" spans="1:20" ht="20.100000000000001" customHeight="1" x14ac:dyDescent="0.25">
      <c r="A441" s="162">
        <v>435</v>
      </c>
      <c r="B441" s="158" t="str">
        <f>IF(Forfaitaires!B440="","",Forfaitaires!B440)</f>
        <v/>
      </c>
      <c r="C441" s="158" t="str">
        <f>IF(Forfaitaires!C440="","",Forfaitaires!C440)</f>
        <v/>
      </c>
      <c r="D441" s="158" t="str">
        <f>IF(Forfaitaires!D440="","",Forfaitaires!D440)</f>
        <v/>
      </c>
      <c r="E441" s="158" t="str">
        <f>IF(Forfaitaires!E440="","",Forfaitaires!E440)</f>
        <v/>
      </c>
      <c r="F441" s="158" t="str">
        <f>IF(Forfaitaires!F440="","",Forfaitaires!F440)</f>
        <v/>
      </c>
      <c r="G441" s="158" t="str">
        <f>IF(Forfaitaires!G440="","",Forfaitaires!G440)</f>
        <v/>
      </c>
      <c r="H441" s="158" t="str">
        <f>IF(Forfaitaires!H440="","",Forfaitaires!H440)</f>
        <v/>
      </c>
      <c r="I441" s="158" t="str">
        <f>IF($G441="","",IF($C441=Listes!$B$32,IF('Instruction Forfaitaires'!$E441&lt;Listes!$B$53,('Instruction Forfaitaires'!$E441*(VLOOKUP('Instruction Forfaitaires'!$D441,Listes!$A$54:$E$60,2,FALSE))),IF('Instruction Forfaitaires'!$E441&gt;Listes!$E$53,('Instruction Forfaitaires'!$E441*(VLOOKUP('Instruction Forfaitaires'!$D441,Listes!$A$54:$E$60,5,FALSE))),('Instruction Forfaitaires'!$E441*(VLOOKUP('Instruction Forfaitaires'!$D441,Listes!$A$54:$E$60,3,FALSE))+(VLOOKUP('Instruction Forfaitaires'!$D441,Listes!$A$54:$E$60,4,FALSE)))))))</f>
        <v/>
      </c>
      <c r="J441" s="158" t="str">
        <f>IF($G441="","",IF($C441=Listes!$B$31,IF('Instruction Forfaitaires'!$E441&lt;Listes!$B$42,('Instruction Forfaitaires'!$E441*(VLOOKUP('Instruction Forfaitaires'!$D441,Listes!$A$43:$E$49,2,FALSE))),IF('Instruction Forfaitaires'!$E441&gt;Listes!$D$42,('Instruction Forfaitaires'!$E441*(VLOOKUP('Instruction Forfaitaires'!$D441,Listes!$A$43:$E$49,5,FALSE))),('Instruction Forfaitaires'!$E441*(VLOOKUP('Instruction Forfaitaires'!$D441,Listes!$A$43:$E$49,3,FALSE))+(VLOOKUP('Instruction Forfaitaires'!$D441,Listes!$A$43:$E$49,4,FALSE)))))))</f>
        <v/>
      </c>
      <c r="K441" s="238" t="str">
        <f>IF($G441="","",IF($C441=Listes!$B$34,Listes!$I$31,IF($C441=Listes!$B$35,(VLOOKUP('Instruction Forfaitaires'!$F441,Listes!$E$31:$F$36,2,FALSE)),IF($C441=Listes!$B$33,IF('Instruction Forfaitaires'!$E441&lt;Listes!$A$64,'Instruction Forfaitaires'!$E441*Listes!$A$65,IF('Instruction Forfaitaires'!$E441&gt;Listes!$D$64,'Instruction Forfaitaires'!$E441*Listes!$D$65,(('Instruction Forfaitaires'!$E441*Listes!$B$65)+Listes!$C$65)))))))</f>
        <v/>
      </c>
      <c r="L441" s="268" t="str">
        <f>IF(Forfaitaires!I440="","",Forfaitaires!I440)</f>
        <v/>
      </c>
      <c r="M441" s="268" t="str">
        <f>IF(Forfaitaires!J440="","",Forfaitaires!J440)</f>
        <v/>
      </c>
      <c r="N441" s="177" t="str">
        <f>IF(Forfaitaires!N440="","",Forfaitaires!N440)</f>
        <v/>
      </c>
      <c r="O441" s="267" t="str">
        <f t="shared" si="30"/>
        <v/>
      </c>
      <c r="P441" s="259" t="str">
        <f t="shared" si="31"/>
        <v/>
      </c>
      <c r="Q441" s="280" t="str">
        <f t="shared" si="32"/>
        <v/>
      </c>
      <c r="R441" s="264" t="str">
        <f t="shared" si="33"/>
        <v/>
      </c>
      <c r="S441" s="262" t="str">
        <f t="shared" si="34"/>
        <v/>
      </c>
      <c r="T441" s="119"/>
    </row>
    <row r="442" spans="1:20" ht="20.100000000000001" customHeight="1" x14ac:dyDescent="0.25">
      <c r="A442" s="162">
        <v>436</v>
      </c>
      <c r="B442" s="158" t="str">
        <f>IF(Forfaitaires!B441="","",Forfaitaires!B441)</f>
        <v/>
      </c>
      <c r="C442" s="158" t="str">
        <f>IF(Forfaitaires!C441="","",Forfaitaires!C441)</f>
        <v/>
      </c>
      <c r="D442" s="158" t="str">
        <f>IF(Forfaitaires!D441="","",Forfaitaires!D441)</f>
        <v/>
      </c>
      <c r="E442" s="158" t="str">
        <f>IF(Forfaitaires!E441="","",Forfaitaires!E441)</f>
        <v/>
      </c>
      <c r="F442" s="158" t="str">
        <f>IF(Forfaitaires!F441="","",Forfaitaires!F441)</f>
        <v/>
      </c>
      <c r="G442" s="158" t="str">
        <f>IF(Forfaitaires!G441="","",Forfaitaires!G441)</f>
        <v/>
      </c>
      <c r="H442" s="158" t="str">
        <f>IF(Forfaitaires!H441="","",Forfaitaires!H441)</f>
        <v/>
      </c>
      <c r="I442" s="158" t="str">
        <f>IF($G442="","",IF($C442=Listes!$B$32,IF('Instruction Forfaitaires'!$E442&lt;Listes!$B$53,('Instruction Forfaitaires'!$E442*(VLOOKUP('Instruction Forfaitaires'!$D442,Listes!$A$54:$E$60,2,FALSE))),IF('Instruction Forfaitaires'!$E442&gt;Listes!$E$53,('Instruction Forfaitaires'!$E442*(VLOOKUP('Instruction Forfaitaires'!$D442,Listes!$A$54:$E$60,5,FALSE))),('Instruction Forfaitaires'!$E442*(VLOOKUP('Instruction Forfaitaires'!$D442,Listes!$A$54:$E$60,3,FALSE))+(VLOOKUP('Instruction Forfaitaires'!$D442,Listes!$A$54:$E$60,4,FALSE)))))))</f>
        <v/>
      </c>
      <c r="J442" s="158" t="str">
        <f>IF($G442="","",IF($C442=Listes!$B$31,IF('Instruction Forfaitaires'!$E442&lt;Listes!$B$42,('Instruction Forfaitaires'!$E442*(VLOOKUP('Instruction Forfaitaires'!$D442,Listes!$A$43:$E$49,2,FALSE))),IF('Instruction Forfaitaires'!$E442&gt;Listes!$D$42,('Instruction Forfaitaires'!$E442*(VLOOKUP('Instruction Forfaitaires'!$D442,Listes!$A$43:$E$49,5,FALSE))),('Instruction Forfaitaires'!$E442*(VLOOKUP('Instruction Forfaitaires'!$D442,Listes!$A$43:$E$49,3,FALSE))+(VLOOKUP('Instruction Forfaitaires'!$D442,Listes!$A$43:$E$49,4,FALSE)))))))</f>
        <v/>
      </c>
      <c r="K442" s="238" t="str">
        <f>IF($G442="","",IF($C442=Listes!$B$34,Listes!$I$31,IF($C442=Listes!$B$35,(VLOOKUP('Instruction Forfaitaires'!$F442,Listes!$E$31:$F$36,2,FALSE)),IF($C442=Listes!$B$33,IF('Instruction Forfaitaires'!$E442&lt;Listes!$A$64,'Instruction Forfaitaires'!$E442*Listes!$A$65,IF('Instruction Forfaitaires'!$E442&gt;Listes!$D$64,'Instruction Forfaitaires'!$E442*Listes!$D$65,(('Instruction Forfaitaires'!$E442*Listes!$B$65)+Listes!$C$65)))))))</f>
        <v/>
      </c>
      <c r="L442" s="268" t="str">
        <f>IF(Forfaitaires!I441="","",Forfaitaires!I441)</f>
        <v/>
      </c>
      <c r="M442" s="268" t="str">
        <f>IF(Forfaitaires!J441="","",Forfaitaires!J441)</f>
        <v/>
      </c>
      <c r="N442" s="177" t="str">
        <f>IF(Forfaitaires!N441="","",Forfaitaires!N441)</f>
        <v/>
      </c>
      <c r="O442" s="267" t="str">
        <f t="shared" si="30"/>
        <v/>
      </c>
      <c r="P442" s="259" t="str">
        <f t="shared" si="31"/>
        <v/>
      </c>
      <c r="Q442" s="280" t="str">
        <f t="shared" si="32"/>
        <v/>
      </c>
      <c r="R442" s="264" t="str">
        <f t="shared" si="33"/>
        <v/>
      </c>
      <c r="S442" s="262" t="str">
        <f t="shared" si="34"/>
        <v/>
      </c>
      <c r="T442" s="119"/>
    </row>
    <row r="443" spans="1:20" ht="20.100000000000001" customHeight="1" x14ac:dyDescent="0.25">
      <c r="A443" s="162">
        <v>437</v>
      </c>
      <c r="B443" s="158" t="str">
        <f>IF(Forfaitaires!B442="","",Forfaitaires!B442)</f>
        <v/>
      </c>
      <c r="C443" s="158" t="str">
        <f>IF(Forfaitaires!C442="","",Forfaitaires!C442)</f>
        <v/>
      </c>
      <c r="D443" s="158" t="str">
        <f>IF(Forfaitaires!D442="","",Forfaitaires!D442)</f>
        <v/>
      </c>
      <c r="E443" s="158" t="str">
        <f>IF(Forfaitaires!E442="","",Forfaitaires!E442)</f>
        <v/>
      </c>
      <c r="F443" s="158" t="str">
        <f>IF(Forfaitaires!F442="","",Forfaitaires!F442)</f>
        <v/>
      </c>
      <c r="G443" s="158" t="str">
        <f>IF(Forfaitaires!G442="","",Forfaitaires!G442)</f>
        <v/>
      </c>
      <c r="H443" s="158" t="str">
        <f>IF(Forfaitaires!H442="","",Forfaitaires!H442)</f>
        <v/>
      </c>
      <c r="I443" s="158" t="str">
        <f>IF($G443="","",IF($C443=Listes!$B$32,IF('Instruction Forfaitaires'!$E443&lt;Listes!$B$53,('Instruction Forfaitaires'!$E443*(VLOOKUP('Instruction Forfaitaires'!$D443,Listes!$A$54:$E$60,2,FALSE))),IF('Instruction Forfaitaires'!$E443&gt;Listes!$E$53,('Instruction Forfaitaires'!$E443*(VLOOKUP('Instruction Forfaitaires'!$D443,Listes!$A$54:$E$60,5,FALSE))),('Instruction Forfaitaires'!$E443*(VLOOKUP('Instruction Forfaitaires'!$D443,Listes!$A$54:$E$60,3,FALSE))+(VLOOKUP('Instruction Forfaitaires'!$D443,Listes!$A$54:$E$60,4,FALSE)))))))</f>
        <v/>
      </c>
      <c r="J443" s="158" t="str">
        <f>IF($G443="","",IF($C443=Listes!$B$31,IF('Instruction Forfaitaires'!$E443&lt;Listes!$B$42,('Instruction Forfaitaires'!$E443*(VLOOKUP('Instruction Forfaitaires'!$D443,Listes!$A$43:$E$49,2,FALSE))),IF('Instruction Forfaitaires'!$E443&gt;Listes!$D$42,('Instruction Forfaitaires'!$E443*(VLOOKUP('Instruction Forfaitaires'!$D443,Listes!$A$43:$E$49,5,FALSE))),('Instruction Forfaitaires'!$E443*(VLOOKUP('Instruction Forfaitaires'!$D443,Listes!$A$43:$E$49,3,FALSE))+(VLOOKUP('Instruction Forfaitaires'!$D443,Listes!$A$43:$E$49,4,FALSE)))))))</f>
        <v/>
      </c>
      <c r="K443" s="238" t="str">
        <f>IF($G443="","",IF($C443=Listes!$B$34,Listes!$I$31,IF($C443=Listes!$B$35,(VLOOKUP('Instruction Forfaitaires'!$F443,Listes!$E$31:$F$36,2,FALSE)),IF($C443=Listes!$B$33,IF('Instruction Forfaitaires'!$E443&lt;Listes!$A$64,'Instruction Forfaitaires'!$E443*Listes!$A$65,IF('Instruction Forfaitaires'!$E443&gt;Listes!$D$64,'Instruction Forfaitaires'!$E443*Listes!$D$65,(('Instruction Forfaitaires'!$E443*Listes!$B$65)+Listes!$C$65)))))))</f>
        <v/>
      </c>
      <c r="L443" s="268" t="str">
        <f>IF(Forfaitaires!I442="","",Forfaitaires!I442)</f>
        <v/>
      </c>
      <c r="M443" s="268" t="str">
        <f>IF(Forfaitaires!J442="","",Forfaitaires!J442)</f>
        <v/>
      </c>
      <c r="N443" s="177" t="str">
        <f>IF(Forfaitaires!N442="","",Forfaitaires!N442)</f>
        <v/>
      </c>
      <c r="O443" s="267" t="str">
        <f t="shared" si="30"/>
        <v/>
      </c>
      <c r="P443" s="259" t="str">
        <f t="shared" si="31"/>
        <v/>
      </c>
      <c r="Q443" s="280" t="str">
        <f t="shared" si="32"/>
        <v/>
      </c>
      <c r="R443" s="264" t="str">
        <f t="shared" si="33"/>
        <v/>
      </c>
      <c r="S443" s="262" t="str">
        <f t="shared" si="34"/>
        <v/>
      </c>
      <c r="T443" s="119"/>
    </row>
    <row r="444" spans="1:20" ht="20.100000000000001" customHeight="1" x14ac:dyDescent="0.25">
      <c r="A444" s="162">
        <v>438</v>
      </c>
      <c r="B444" s="158" t="str">
        <f>IF(Forfaitaires!B443="","",Forfaitaires!B443)</f>
        <v/>
      </c>
      <c r="C444" s="158" t="str">
        <f>IF(Forfaitaires!C443="","",Forfaitaires!C443)</f>
        <v/>
      </c>
      <c r="D444" s="158" t="str">
        <f>IF(Forfaitaires!D443="","",Forfaitaires!D443)</f>
        <v/>
      </c>
      <c r="E444" s="158" t="str">
        <f>IF(Forfaitaires!E443="","",Forfaitaires!E443)</f>
        <v/>
      </c>
      <c r="F444" s="158" t="str">
        <f>IF(Forfaitaires!F443="","",Forfaitaires!F443)</f>
        <v/>
      </c>
      <c r="G444" s="158" t="str">
        <f>IF(Forfaitaires!G443="","",Forfaitaires!G443)</f>
        <v/>
      </c>
      <c r="H444" s="158" t="str">
        <f>IF(Forfaitaires!H443="","",Forfaitaires!H443)</f>
        <v/>
      </c>
      <c r="I444" s="158" t="str">
        <f>IF($G444="","",IF($C444=Listes!$B$32,IF('Instruction Forfaitaires'!$E444&lt;Listes!$B$53,('Instruction Forfaitaires'!$E444*(VLOOKUP('Instruction Forfaitaires'!$D444,Listes!$A$54:$E$60,2,FALSE))),IF('Instruction Forfaitaires'!$E444&gt;Listes!$E$53,('Instruction Forfaitaires'!$E444*(VLOOKUP('Instruction Forfaitaires'!$D444,Listes!$A$54:$E$60,5,FALSE))),('Instruction Forfaitaires'!$E444*(VLOOKUP('Instruction Forfaitaires'!$D444,Listes!$A$54:$E$60,3,FALSE))+(VLOOKUP('Instruction Forfaitaires'!$D444,Listes!$A$54:$E$60,4,FALSE)))))))</f>
        <v/>
      </c>
      <c r="J444" s="158" t="str">
        <f>IF($G444="","",IF($C444=Listes!$B$31,IF('Instruction Forfaitaires'!$E444&lt;Listes!$B$42,('Instruction Forfaitaires'!$E444*(VLOOKUP('Instruction Forfaitaires'!$D444,Listes!$A$43:$E$49,2,FALSE))),IF('Instruction Forfaitaires'!$E444&gt;Listes!$D$42,('Instruction Forfaitaires'!$E444*(VLOOKUP('Instruction Forfaitaires'!$D444,Listes!$A$43:$E$49,5,FALSE))),('Instruction Forfaitaires'!$E444*(VLOOKUP('Instruction Forfaitaires'!$D444,Listes!$A$43:$E$49,3,FALSE))+(VLOOKUP('Instruction Forfaitaires'!$D444,Listes!$A$43:$E$49,4,FALSE)))))))</f>
        <v/>
      </c>
      <c r="K444" s="238" t="str">
        <f>IF($G444="","",IF($C444=Listes!$B$34,Listes!$I$31,IF($C444=Listes!$B$35,(VLOOKUP('Instruction Forfaitaires'!$F444,Listes!$E$31:$F$36,2,FALSE)),IF($C444=Listes!$B$33,IF('Instruction Forfaitaires'!$E444&lt;Listes!$A$64,'Instruction Forfaitaires'!$E444*Listes!$A$65,IF('Instruction Forfaitaires'!$E444&gt;Listes!$D$64,'Instruction Forfaitaires'!$E444*Listes!$D$65,(('Instruction Forfaitaires'!$E444*Listes!$B$65)+Listes!$C$65)))))))</f>
        <v/>
      </c>
      <c r="L444" s="268" t="str">
        <f>IF(Forfaitaires!I443="","",Forfaitaires!I443)</f>
        <v/>
      </c>
      <c r="M444" s="268" t="str">
        <f>IF(Forfaitaires!J443="","",Forfaitaires!J443)</f>
        <v/>
      </c>
      <c r="N444" s="177" t="str">
        <f>IF(Forfaitaires!N443="","",Forfaitaires!N443)</f>
        <v/>
      </c>
      <c r="O444" s="267" t="str">
        <f t="shared" si="30"/>
        <v/>
      </c>
      <c r="P444" s="259" t="str">
        <f t="shared" si="31"/>
        <v/>
      </c>
      <c r="Q444" s="280" t="str">
        <f t="shared" si="32"/>
        <v/>
      </c>
      <c r="R444" s="264" t="str">
        <f t="shared" si="33"/>
        <v/>
      </c>
      <c r="S444" s="262" t="str">
        <f t="shared" si="34"/>
        <v/>
      </c>
      <c r="T444" s="119"/>
    </row>
    <row r="445" spans="1:20" ht="20.100000000000001" customHeight="1" x14ac:dyDescent="0.25">
      <c r="A445" s="162">
        <v>439</v>
      </c>
      <c r="B445" s="158" t="str">
        <f>IF(Forfaitaires!B444="","",Forfaitaires!B444)</f>
        <v/>
      </c>
      <c r="C445" s="158" t="str">
        <f>IF(Forfaitaires!C444="","",Forfaitaires!C444)</f>
        <v/>
      </c>
      <c r="D445" s="158" t="str">
        <f>IF(Forfaitaires!D444="","",Forfaitaires!D444)</f>
        <v/>
      </c>
      <c r="E445" s="158" t="str">
        <f>IF(Forfaitaires!E444="","",Forfaitaires!E444)</f>
        <v/>
      </c>
      <c r="F445" s="158" t="str">
        <f>IF(Forfaitaires!F444="","",Forfaitaires!F444)</f>
        <v/>
      </c>
      <c r="G445" s="158" t="str">
        <f>IF(Forfaitaires!G444="","",Forfaitaires!G444)</f>
        <v/>
      </c>
      <c r="H445" s="158" t="str">
        <f>IF(Forfaitaires!H444="","",Forfaitaires!H444)</f>
        <v/>
      </c>
      <c r="I445" s="158" t="str">
        <f>IF($G445="","",IF($C445=Listes!$B$32,IF('Instruction Forfaitaires'!$E445&lt;Listes!$B$53,('Instruction Forfaitaires'!$E445*(VLOOKUP('Instruction Forfaitaires'!$D445,Listes!$A$54:$E$60,2,FALSE))),IF('Instruction Forfaitaires'!$E445&gt;Listes!$E$53,('Instruction Forfaitaires'!$E445*(VLOOKUP('Instruction Forfaitaires'!$D445,Listes!$A$54:$E$60,5,FALSE))),('Instruction Forfaitaires'!$E445*(VLOOKUP('Instruction Forfaitaires'!$D445,Listes!$A$54:$E$60,3,FALSE))+(VLOOKUP('Instruction Forfaitaires'!$D445,Listes!$A$54:$E$60,4,FALSE)))))))</f>
        <v/>
      </c>
      <c r="J445" s="158" t="str">
        <f>IF($G445="","",IF($C445=Listes!$B$31,IF('Instruction Forfaitaires'!$E445&lt;Listes!$B$42,('Instruction Forfaitaires'!$E445*(VLOOKUP('Instruction Forfaitaires'!$D445,Listes!$A$43:$E$49,2,FALSE))),IF('Instruction Forfaitaires'!$E445&gt;Listes!$D$42,('Instruction Forfaitaires'!$E445*(VLOOKUP('Instruction Forfaitaires'!$D445,Listes!$A$43:$E$49,5,FALSE))),('Instruction Forfaitaires'!$E445*(VLOOKUP('Instruction Forfaitaires'!$D445,Listes!$A$43:$E$49,3,FALSE))+(VLOOKUP('Instruction Forfaitaires'!$D445,Listes!$A$43:$E$49,4,FALSE)))))))</f>
        <v/>
      </c>
      <c r="K445" s="238" t="str">
        <f>IF($G445="","",IF($C445=Listes!$B$34,Listes!$I$31,IF($C445=Listes!$B$35,(VLOOKUP('Instruction Forfaitaires'!$F445,Listes!$E$31:$F$36,2,FALSE)),IF($C445=Listes!$B$33,IF('Instruction Forfaitaires'!$E445&lt;Listes!$A$64,'Instruction Forfaitaires'!$E445*Listes!$A$65,IF('Instruction Forfaitaires'!$E445&gt;Listes!$D$64,'Instruction Forfaitaires'!$E445*Listes!$D$65,(('Instruction Forfaitaires'!$E445*Listes!$B$65)+Listes!$C$65)))))))</f>
        <v/>
      </c>
      <c r="L445" s="268" t="str">
        <f>IF(Forfaitaires!I444="","",Forfaitaires!I444)</f>
        <v/>
      </c>
      <c r="M445" s="268" t="str">
        <f>IF(Forfaitaires!J444="","",Forfaitaires!J444)</f>
        <v/>
      </c>
      <c r="N445" s="177" t="str">
        <f>IF(Forfaitaires!N444="","",Forfaitaires!N444)</f>
        <v/>
      </c>
      <c r="O445" s="267" t="str">
        <f t="shared" si="30"/>
        <v/>
      </c>
      <c r="P445" s="259" t="str">
        <f t="shared" si="31"/>
        <v/>
      </c>
      <c r="Q445" s="280" t="str">
        <f t="shared" si="32"/>
        <v/>
      </c>
      <c r="R445" s="264" t="str">
        <f t="shared" si="33"/>
        <v/>
      </c>
      <c r="S445" s="262" t="str">
        <f t="shared" si="34"/>
        <v/>
      </c>
      <c r="T445" s="119"/>
    </row>
    <row r="446" spans="1:20" ht="20.100000000000001" customHeight="1" x14ac:dyDescent="0.25">
      <c r="A446" s="162">
        <v>440</v>
      </c>
      <c r="B446" s="158" t="str">
        <f>IF(Forfaitaires!B445="","",Forfaitaires!B445)</f>
        <v/>
      </c>
      <c r="C446" s="158" t="str">
        <f>IF(Forfaitaires!C445="","",Forfaitaires!C445)</f>
        <v/>
      </c>
      <c r="D446" s="158" t="str">
        <f>IF(Forfaitaires!D445="","",Forfaitaires!D445)</f>
        <v/>
      </c>
      <c r="E446" s="158" t="str">
        <f>IF(Forfaitaires!E445="","",Forfaitaires!E445)</f>
        <v/>
      </c>
      <c r="F446" s="158" t="str">
        <f>IF(Forfaitaires!F445="","",Forfaitaires!F445)</f>
        <v/>
      </c>
      <c r="G446" s="158" t="str">
        <f>IF(Forfaitaires!G445="","",Forfaitaires!G445)</f>
        <v/>
      </c>
      <c r="H446" s="158" t="str">
        <f>IF(Forfaitaires!H445="","",Forfaitaires!H445)</f>
        <v/>
      </c>
      <c r="I446" s="158" t="str">
        <f>IF($G446="","",IF($C446=Listes!$B$32,IF('Instruction Forfaitaires'!$E446&lt;Listes!$B$53,('Instruction Forfaitaires'!$E446*(VLOOKUP('Instruction Forfaitaires'!$D446,Listes!$A$54:$E$60,2,FALSE))),IF('Instruction Forfaitaires'!$E446&gt;Listes!$E$53,('Instruction Forfaitaires'!$E446*(VLOOKUP('Instruction Forfaitaires'!$D446,Listes!$A$54:$E$60,5,FALSE))),('Instruction Forfaitaires'!$E446*(VLOOKUP('Instruction Forfaitaires'!$D446,Listes!$A$54:$E$60,3,FALSE))+(VLOOKUP('Instruction Forfaitaires'!$D446,Listes!$A$54:$E$60,4,FALSE)))))))</f>
        <v/>
      </c>
      <c r="J446" s="158" t="str">
        <f>IF($G446="","",IF($C446=Listes!$B$31,IF('Instruction Forfaitaires'!$E446&lt;Listes!$B$42,('Instruction Forfaitaires'!$E446*(VLOOKUP('Instruction Forfaitaires'!$D446,Listes!$A$43:$E$49,2,FALSE))),IF('Instruction Forfaitaires'!$E446&gt;Listes!$D$42,('Instruction Forfaitaires'!$E446*(VLOOKUP('Instruction Forfaitaires'!$D446,Listes!$A$43:$E$49,5,FALSE))),('Instruction Forfaitaires'!$E446*(VLOOKUP('Instruction Forfaitaires'!$D446,Listes!$A$43:$E$49,3,FALSE))+(VLOOKUP('Instruction Forfaitaires'!$D446,Listes!$A$43:$E$49,4,FALSE)))))))</f>
        <v/>
      </c>
      <c r="K446" s="238" t="str">
        <f>IF($G446="","",IF($C446=Listes!$B$34,Listes!$I$31,IF($C446=Listes!$B$35,(VLOOKUP('Instruction Forfaitaires'!$F446,Listes!$E$31:$F$36,2,FALSE)),IF($C446=Listes!$B$33,IF('Instruction Forfaitaires'!$E446&lt;Listes!$A$64,'Instruction Forfaitaires'!$E446*Listes!$A$65,IF('Instruction Forfaitaires'!$E446&gt;Listes!$D$64,'Instruction Forfaitaires'!$E446*Listes!$D$65,(('Instruction Forfaitaires'!$E446*Listes!$B$65)+Listes!$C$65)))))))</f>
        <v/>
      </c>
      <c r="L446" s="268" t="str">
        <f>IF(Forfaitaires!I445="","",Forfaitaires!I445)</f>
        <v/>
      </c>
      <c r="M446" s="268" t="str">
        <f>IF(Forfaitaires!J445="","",Forfaitaires!J445)</f>
        <v/>
      </c>
      <c r="N446" s="177" t="str">
        <f>IF(Forfaitaires!N445="","",Forfaitaires!N445)</f>
        <v/>
      </c>
      <c r="O446" s="267" t="str">
        <f t="shared" si="30"/>
        <v/>
      </c>
      <c r="P446" s="259" t="str">
        <f t="shared" si="31"/>
        <v/>
      </c>
      <c r="Q446" s="280" t="str">
        <f t="shared" si="32"/>
        <v/>
      </c>
      <c r="R446" s="264" t="str">
        <f t="shared" si="33"/>
        <v/>
      </c>
      <c r="S446" s="262" t="str">
        <f t="shared" si="34"/>
        <v/>
      </c>
      <c r="T446" s="119"/>
    </row>
    <row r="447" spans="1:20" ht="20.100000000000001" customHeight="1" x14ac:dyDescent="0.25">
      <c r="A447" s="162">
        <v>441</v>
      </c>
      <c r="B447" s="158" t="str">
        <f>IF(Forfaitaires!B446="","",Forfaitaires!B446)</f>
        <v/>
      </c>
      <c r="C447" s="158" t="str">
        <f>IF(Forfaitaires!C446="","",Forfaitaires!C446)</f>
        <v/>
      </c>
      <c r="D447" s="158" t="str">
        <f>IF(Forfaitaires!D446="","",Forfaitaires!D446)</f>
        <v/>
      </c>
      <c r="E447" s="158" t="str">
        <f>IF(Forfaitaires!E446="","",Forfaitaires!E446)</f>
        <v/>
      </c>
      <c r="F447" s="158" t="str">
        <f>IF(Forfaitaires!F446="","",Forfaitaires!F446)</f>
        <v/>
      </c>
      <c r="G447" s="158" t="str">
        <f>IF(Forfaitaires!G446="","",Forfaitaires!G446)</f>
        <v/>
      </c>
      <c r="H447" s="158" t="str">
        <f>IF(Forfaitaires!H446="","",Forfaitaires!H446)</f>
        <v/>
      </c>
      <c r="I447" s="158" t="str">
        <f>IF($G447="","",IF($C447=Listes!$B$32,IF('Instruction Forfaitaires'!$E447&lt;Listes!$B$53,('Instruction Forfaitaires'!$E447*(VLOOKUP('Instruction Forfaitaires'!$D447,Listes!$A$54:$E$60,2,FALSE))),IF('Instruction Forfaitaires'!$E447&gt;Listes!$E$53,('Instruction Forfaitaires'!$E447*(VLOOKUP('Instruction Forfaitaires'!$D447,Listes!$A$54:$E$60,5,FALSE))),('Instruction Forfaitaires'!$E447*(VLOOKUP('Instruction Forfaitaires'!$D447,Listes!$A$54:$E$60,3,FALSE))+(VLOOKUP('Instruction Forfaitaires'!$D447,Listes!$A$54:$E$60,4,FALSE)))))))</f>
        <v/>
      </c>
      <c r="J447" s="158" t="str">
        <f>IF($G447="","",IF($C447=Listes!$B$31,IF('Instruction Forfaitaires'!$E447&lt;Listes!$B$42,('Instruction Forfaitaires'!$E447*(VLOOKUP('Instruction Forfaitaires'!$D447,Listes!$A$43:$E$49,2,FALSE))),IF('Instruction Forfaitaires'!$E447&gt;Listes!$D$42,('Instruction Forfaitaires'!$E447*(VLOOKUP('Instruction Forfaitaires'!$D447,Listes!$A$43:$E$49,5,FALSE))),('Instruction Forfaitaires'!$E447*(VLOOKUP('Instruction Forfaitaires'!$D447,Listes!$A$43:$E$49,3,FALSE))+(VLOOKUP('Instruction Forfaitaires'!$D447,Listes!$A$43:$E$49,4,FALSE)))))))</f>
        <v/>
      </c>
      <c r="K447" s="238" t="str">
        <f>IF($G447="","",IF($C447=Listes!$B$34,Listes!$I$31,IF($C447=Listes!$B$35,(VLOOKUP('Instruction Forfaitaires'!$F447,Listes!$E$31:$F$36,2,FALSE)),IF($C447=Listes!$B$33,IF('Instruction Forfaitaires'!$E447&lt;Listes!$A$64,'Instruction Forfaitaires'!$E447*Listes!$A$65,IF('Instruction Forfaitaires'!$E447&gt;Listes!$D$64,'Instruction Forfaitaires'!$E447*Listes!$D$65,(('Instruction Forfaitaires'!$E447*Listes!$B$65)+Listes!$C$65)))))))</f>
        <v/>
      </c>
      <c r="L447" s="268" t="str">
        <f>IF(Forfaitaires!I446="","",Forfaitaires!I446)</f>
        <v/>
      </c>
      <c r="M447" s="268" t="str">
        <f>IF(Forfaitaires!J446="","",Forfaitaires!J446)</f>
        <v/>
      </c>
      <c r="N447" s="177" t="str">
        <f>IF(Forfaitaires!N446="","",Forfaitaires!N446)</f>
        <v/>
      </c>
      <c r="O447" s="267" t="str">
        <f t="shared" si="30"/>
        <v/>
      </c>
      <c r="P447" s="259" t="str">
        <f t="shared" si="31"/>
        <v/>
      </c>
      <c r="Q447" s="280" t="str">
        <f t="shared" si="32"/>
        <v/>
      </c>
      <c r="R447" s="264" t="str">
        <f t="shared" si="33"/>
        <v/>
      </c>
      <c r="S447" s="262" t="str">
        <f t="shared" si="34"/>
        <v/>
      </c>
      <c r="T447" s="119"/>
    </row>
    <row r="448" spans="1:20" ht="20.100000000000001" customHeight="1" x14ac:dyDescent="0.25">
      <c r="A448" s="162">
        <v>442</v>
      </c>
      <c r="B448" s="158" t="str">
        <f>IF(Forfaitaires!B447="","",Forfaitaires!B447)</f>
        <v/>
      </c>
      <c r="C448" s="158" t="str">
        <f>IF(Forfaitaires!C447="","",Forfaitaires!C447)</f>
        <v/>
      </c>
      <c r="D448" s="158" t="str">
        <f>IF(Forfaitaires!D447="","",Forfaitaires!D447)</f>
        <v/>
      </c>
      <c r="E448" s="158" t="str">
        <f>IF(Forfaitaires!E447="","",Forfaitaires!E447)</f>
        <v/>
      </c>
      <c r="F448" s="158" t="str">
        <f>IF(Forfaitaires!F447="","",Forfaitaires!F447)</f>
        <v/>
      </c>
      <c r="G448" s="158" t="str">
        <f>IF(Forfaitaires!G447="","",Forfaitaires!G447)</f>
        <v/>
      </c>
      <c r="H448" s="158" t="str">
        <f>IF(Forfaitaires!H447="","",Forfaitaires!H447)</f>
        <v/>
      </c>
      <c r="I448" s="158" t="str">
        <f>IF($G448="","",IF($C448=Listes!$B$32,IF('Instruction Forfaitaires'!$E448&lt;Listes!$B$53,('Instruction Forfaitaires'!$E448*(VLOOKUP('Instruction Forfaitaires'!$D448,Listes!$A$54:$E$60,2,FALSE))),IF('Instruction Forfaitaires'!$E448&gt;Listes!$E$53,('Instruction Forfaitaires'!$E448*(VLOOKUP('Instruction Forfaitaires'!$D448,Listes!$A$54:$E$60,5,FALSE))),('Instruction Forfaitaires'!$E448*(VLOOKUP('Instruction Forfaitaires'!$D448,Listes!$A$54:$E$60,3,FALSE))+(VLOOKUP('Instruction Forfaitaires'!$D448,Listes!$A$54:$E$60,4,FALSE)))))))</f>
        <v/>
      </c>
      <c r="J448" s="158" t="str">
        <f>IF($G448="","",IF($C448=Listes!$B$31,IF('Instruction Forfaitaires'!$E448&lt;Listes!$B$42,('Instruction Forfaitaires'!$E448*(VLOOKUP('Instruction Forfaitaires'!$D448,Listes!$A$43:$E$49,2,FALSE))),IF('Instruction Forfaitaires'!$E448&gt;Listes!$D$42,('Instruction Forfaitaires'!$E448*(VLOOKUP('Instruction Forfaitaires'!$D448,Listes!$A$43:$E$49,5,FALSE))),('Instruction Forfaitaires'!$E448*(VLOOKUP('Instruction Forfaitaires'!$D448,Listes!$A$43:$E$49,3,FALSE))+(VLOOKUP('Instruction Forfaitaires'!$D448,Listes!$A$43:$E$49,4,FALSE)))))))</f>
        <v/>
      </c>
      <c r="K448" s="238" t="str">
        <f>IF($G448="","",IF($C448=Listes!$B$34,Listes!$I$31,IF($C448=Listes!$B$35,(VLOOKUP('Instruction Forfaitaires'!$F448,Listes!$E$31:$F$36,2,FALSE)),IF($C448=Listes!$B$33,IF('Instruction Forfaitaires'!$E448&lt;Listes!$A$64,'Instruction Forfaitaires'!$E448*Listes!$A$65,IF('Instruction Forfaitaires'!$E448&gt;Listes!$D$64,'Instruction Forfaitaires'!$E448*Listes!$D$65,(('Instruction Forfaitaires'!$E448*Listes!$B$65)+Listes!$C$65)))))))</f>
        <v/>
      </c>
      <c r="L448" s="268" t="str">
        <f>IF(Forfaitaires!I447="","",Forfaitaires!I447)</f>
        <v/>
      </c>
      <c r="M448" s="268" t="str">
        <f>IF(Forfaitaires!J447="","",Forfaitaires!J447)</f>
        <v/>
      </c>
      <c r="N448" s="177" t="str">
        <f>IF(Forfaitaires!N447="","",Forfaitaires!N447)</f>
        <v/>
      </c>
      <c r="O448" s="267" t="str">
        <f t="shared" si="30"/>
        <v/>
      </c>
      <c r="P448" s="259" t="str">
        <f t="shared" si="31"/>
        <v/>
      </c>
      <c r="Q448" s="280" t="str">
        <f t="shared" si="32"/>
        <v/>
      </c>
      <c r="R448" s="264" t="str">
        <f t="shared" si="33"/>
        <v/>
      </c>
      <c r="S448" s="262" t="str">
        <f t="shared" si="34"/>
        <v/>
      </c>
      <c r="T448" s="119"/>
    </row>
    <row r="449" spans="1:20" ht="20.100000000000001" customHeight="1" x14ac:dyDescent="0.25">
      <c r="A449" s="162">
        <v>443</v>
      </c>
      <c r="B449" s="158" t="str">
        <f>IF(Forfaitaires!B448="","",Forfaitaires!B448)</f>
        <v/>
      </c>
      <c r="C449" s="158" t="str">
        <f>IF(Forfaitaires!C448="","",Forfaitaires!C448)</f>
        <v/>
      </c>
      <c r="D449" s="158" t="str">
        <f>IF(Forfaitaires!D448="","",Forfaitaires!D448)</f>
        <v/>
      </c>
      <c r="E449" s="158" t="str">
        <f>IF(Forfaitaires!E448="","",Forfaitaires!E448)</f>
        <v/>
      </c>
      <c r="F449" s="158" t="str">
        <f>IF(Forfaitaires!F448="","",Forfaitaires!F448)</f>
        <v/>
      </c>
      <c r="G449" s="158" t="str">
        <f>IF(Forfaitaires!G448="","",Forfaitaires!G448)</f>
        <v/>
      </c>
      <c r="H449" s="158" t="str">
        <f>IF(Forfaitaires!H448="","",Forfaitaires!H448)</f>
        <v/>
      </c>
      <c r="I449" s="158" t="str">
        <f>IF($G449="","",IF($C449=Listes!$B$32,IF('Instruction Forfaitaires'!$E449&lt;Listes!$B$53,('Instruction Forfaitaires'!$E449*(VLOOKUP('Instruction Forfaitaires'!$D449,Listes!$A$54:$E$60,2,FALSE))),IF('Instruction Forfaitaires'!$E449&gt;Listes!$E$53,('Instruction Forfaitaires'!$E449*(VLOOKUP('Instruction Forfaitaires'!$D449,Listes!$A$54:$E$60,5,FALSE))),('Instruction Forfaitaires'!$E449*(VLOOKUP('Instruction Forfaitaires'!$D449,Listes!$A$54:$E$60,3,FALSE))+(VLOOKUP('Instruction Forfaitaires'!$D449,Listes!$A$54:$E$60,4,FALSE)))))))</f>
        <v/>
      </c>
      <c r="J449" s="158" t="str">
        <f>IF($G449="","",IF($C449=Listes!$B$31,IF('Instruction Forfaitaires'!$E449&lt;Listes!$B$42,('Instruction Forfaitaires'!$E449*(VLOOKUP('Instruction Forfaitaires'!$D449,Listes!$A$43:$E$49,2,FALSE))),IF('Instruction Forfaitaires'!$E449&gt;Listes!$D$42,('Instruction Forfaitaires'!$E449*(VLOOKUP('Instruction Forfaitaires'!$D449,Listes!$A$43:$E$49,5,FALSE))),('Instruction Forfaitaires'!$E449*(VLOOKUP('Instruction Forfaitaires'!$D449,Listes!$A$43:$E$49,3,FALSE))+(VLOOKUP('Instruction Forfaitaires'!$D449,Listes!$A$43:$E$49,4,FALSE)))))))</f>
        <v/>
      </c>
      <c r="K449" s="238" t="str">
        <f>IF($G449="","",IF($C449=Listes!$B$34,Listes!$I$31,IF($C449=Listes!$B$35,(VLOOKUP('Instruction Forfaitaires'!$F449,Listes!$E$31:$F$36,2,FALSE)),IF($C449=Listes!$B$33,IF('Instruction Forfaitaires'!$E449&lt;Listes!$A$64,'Instruction Forfaitaires'!$E449*Listes!$A$65,IF('Instruction Forfaitaires'!$E449&gt;Listes!$D$64,'Instruction Forfaitaires'!$E449*Listes!$D$65,(('Instruction Forfaitaires'!$E449*Listes!$B$65)+Listes!$C$65)))))))</f>
        <v/>
      </c>
      <c r="L449" s="268" t="str">
        <f>IF(Forfaitaires!I448="","",Forfaitaires!I448)</f>
        <v/>
      </c>
      <c r="M449" s="268" t="str">
        <f>IF(Forfaitaires!J448="","",Forfaitaires!J448)</f>
        <v/>
      </c>
      <c r="N449" s="177" t="str">
        <f>IF(Forfaitaires!N448="","",Forfaitaires!N448)</f>
        <v/>
      </c>
      <c r="O449" s="267" t="str">
        <f t="shared" si="30"/>
        <v/>
      </c>
      <c r="P449" s="259" t="str">
        <f t="shared" si="31"/>
        <v/>
      </c>
      <c r="Q449" s="280" t="str">
        <f t="shared" si="32"/>
        <v/>
      </c>
      <c r="R449" s="264" t="str">
        <f t="shared" si="33"/>
        <v/>
      </c>
      <c r="S449" s="262" t="str">
        <f t="shared" si="34"/>
        <v/>
      </c>
      <c r="T449" s="119"/>
    </row>
    <row r="450" spans="1:20" ht="20.100000000000001" customHeight="1" x14ac:dyDescent="0.25">
      <c r="A450" s="162">
        <v>444</v>
      </c>
      <c r="B450" s="158" t="str">
        <f>IF(Forfaitaires!B449="","",Forfaitaires!B449)</f>
        <v/>
      </c>
      <c r="C450" s="158" t="str">
        <f>IF(Forfaitaires!C449="","",Forfaitaires!C449)</f>
        <v/>
      </c>
      <c r="D450" s="158" t="str">
        <f>IF(Forfaitaires!D449="","",Forfaitaires!D449)</f>
        <v/>
      </c>
      <c r="E450" s="158" t="str">
        <f>IF(Forfaitaires!E449="","",Forfaitaires!E449)</f>
        <v/>
      </c>
      <c r="F450" s="158" t="str">
        <f>IF(Forfaitaires!F449="","",Forfaitaires!F449)</f>
        <v/>
      </c>
      <c r="G450" s="158" t="str">
        <f>IF(Forfaitaires!G449="","",Forfaitaires!G449)</f>
        <v/>
      </c>
      <c r="H450" s="158" t="str">
        <f>IF(Forfaitaires!H449="","",Forfaitaires!H449)</f>
        <v/>
      </c>
      <c r="I450" s="158" t="str">
        <f>IF($G450="","",IF($C450=Listes!$B$32,IF('Instruction Forfaitaires'!$E450&lt;Listes!$B$53,('Instruction Forfaitaires'!$E450*(VLOOKUP('Instruction Forfaitaires'!$D450,Listes!$A$54:$E$60,2,FALSE))),IF('Instruction Forfaitaires'!$E450&gt;Listes!$E$53,('Instruction Forfaitaires'!$E450*(VLOOKUP('Instruction Forfaitaires'!$D450,Listes!$A$54:$E$60,5,FALSE))),('Instruction Forfaitaires'!$E450*(VLOOKUP('Instruction Forfaitaires'!$D450,Listes!$A$54:$E$60,3,FALSE))+(VLOOKUP('Instruction Forfaitaires'!$D450,Listes!$A$54:$E$60,4,FALSE)))))))</f>
        <v/>
      </c>
      <c r="J450" s="158" t="str">
        <f>IF($G450="","",IF($C450=Listes!$B$31,IF('Instruction Forfaitaires'!$E450&lt;Listes!$B$42,('Instruction Forfaitaires'!$E450*(VLOOKUP('Instruction Forfaitaires'!$D450,Listes!$A$43:$E$49,2,FALSE))),IF('Instruction Forfaitaires'!$E450&gt;Listes!$D$42,('Instruction Forfaitaires'!$E450*(VLOOKUP('Instruction Forfaitaires'!$D450,Listes!$A$43:$E$49,5,FALSE))),('Instruction Forfaitaires'!$E450*(VLOOKUP('Instruction Forfaitaires'!$D450,Listes!$A$43:$E$49,3,FALSE))+(VLOOKUP('Instruction Forfaitaires'!$D450,Listes!$A$43:$E$49,4,FALSE)))))))</f>
        <v/>
      </c>
      <c r="K450" s="238" t="str">
        <f>IF($G450="","",IF($C450=Listes!$B$34,Listes!$I$31,IF($C450=Listes!$B$35,(VLOOKUP('Instruction Forfaitaires'!$F450,Listes!$E$31:$F$36,2,FALSE)),IF($C450=Listes!$B$33,IF('Instruction Forfaitaires'!$E450&lt;Listes!$A$64,'Instruction Forfaitaires'!$E450*Listes!$A$65,IF('Instruction Forfaitaires'!$E450&gt;Listes!$D$64,'Instruction Forfaitaires'!$E450*Listes!$D$65,(('Instruction Forfaitaires'!$E450*Listes!$B$65)+Listes!$C$65)))))))</f>
        <v/>
      </c>
      <c r="L450" s="268" t="str">
        <f>IF(Forfaitaires!I449="","",Forfaitaires!I449)</f>
        <v/>
      </c>
      <c r="M450" s="268" t="str">
        <f>IF(Forfaitaires!J449="","",Forfaitaires!J449)</f>
        <v/>
      </c>
      <c r="N450" s="177" t="str">
        <f>IF(Forfaitaires!N449="","",Forfaitaires!N449)</f>
        <v/>
      </c>
      <c r="O450" s="267" t="str">
        <f t="shared" si="30"/>
        <v/>
      </c>
      <c r="P450" s="259" t="str">
        <f t="shared" si="31"/>
        <v/>
      </c>
      <c r="Q450" s="280" t="str">
        <f t="shared" si="32"/>
        <v/>
      </c>
      <c r="R450" s="264" t="str">
        <f t="shared" si="33"/>
        <v/>
      </c>
      <c r="S450" s="262" t="str">
        <f t="shared" si="34"/>
        <v/>
      </c>
      <c r="T450" s="119"/>
    </row>
    <row r="451" spans="1:20" ht="20.100000000000001" customHeight="1" x14ac:dyDescent="0.25">
      <c r="A451" s="162">
        <v>445</v>
      </c>
      <c r="B451" s="158" t="str">
        <f>IF(Forfaitaires!B450="","",Forfaitaires!B450)</f>
        <v/>
      </c>
      <c r="C451" s="158" t="str">
        <f>IF(Forfaitaires!C450="","",Forfaitaires!C450)</f>
        <v/>
      </c>
      <c r="D451" s="158" t="str">
        <f>IF(Forfaitaires!D450="","",Forfaitaires!D450)</f>
        <v/>
      </c>
      <c r="E451" s="158" t="str">
        <f>IF(Forfaitaires!E450="","",Forfaitaires!E450)</f>
        <v/>
      </c>
      <c r="F451" s="158" t="str">
        <f>IF(Forfaitaires!F450="","",Forfaitaires!F450)</f>
        <v/>
      </c>
      <c r="G451" s="158" t="str">
        <f>IF(Forfaitaires!G450="","",Forfaitaires!G450)</f>
        <v/>
      </c>
      <c r="H451" s="158" t="str">
        <f>IF(Forfaitaires!H450="","",Forfaitaires!H450)</f>
        <v/>
      </c>
      <c r="I451" s="158" t="str">
        <f>IF($G451="","",IF($C451=Listes!$B$32,IF('Instruction Forfaitaires'!$E451&lt;Listes!$B$53,('Instruction Forfaitaires'!$E451*(VLOOKUP('Instruction Forfaitaires'!$D451,Listes!$A$54:$E$60,2,FALSE))),IF('Instruction Forfaitaires'!$E451&gt;Listes!$E$53,('Instruction Forfaitaires'!$E451*(VLOOKUP('Instruction Forfaitaires'!$D451,Listes!$A$54:$E$60,5,FALSE))),('Instruction Forfaitaires'!$E451*(VLOOKUP('Instruction Forfaitaires'!$D451,Listes!$A$54:$E$60,3,FALSE))+(VLOOKUP('Instruction Forfaitaires'!$D451,Listes!$A$54:$E$60,4,FALSE)))))))</f>
        <v/>
      </c>
      <c r="J451" s="158" t="str">
        <f>IF($G451="","",IF($C451=Listes!$B$31,IF('Instruction Forfaitaires'!$E451&lt;Listes!$B$42,('Instruction Forfaitaires'!$E451*(VLOOKUP('Instruction Forfaitaires'!$D451,Listes!$A$43:$E$49,2,FALSE))),IF('Instruction Forfaitaires'!$E451&gt;Listes!$D$42,('Instruction Forfaitaires'!$E451*(VLOOKUP('Instruction Forfaitaires'!$D451,Listes!$A$43:$E$49,5,FALSE))),('Instruction Forfaitaires'!$E451*(VLOOKUP('Instruction Forfaitaires'!$D451,Listes!$A$43:$E$49,3,FALSE))+(VLOOKUP('Instruction Forfaitaires'!$D451,Listes!$A$43:$E$49,4,FALSE)))))))</f>
        <v/>
      </c>
      <c r="K451" s="238" t="str">
        <f>IF($G451="","",IF($C451=Listes!$B$34,Listes!$I$31,IF($C451=Listes!$B$35,(VLOOKUP('Instruction Forfaitaires'!$F451,Listes!$E$31:$F$36,2,FALSE)),IF($C451=Listes!$B$33,IF('Instruction Forfaitaires'!$E451&lt;Listes!$A$64,'Instruction Forfaitaires'!$E451*Listes!$A$65,IF('Instruction Forfaitaires'!$E451&gt;Listes!$D$64,'Instruction Forfaitaires'!$E451*Listes!$D$65,(('Instruction Forfaitaires'!$E451*Listes!$B$65)+Listes!$C$65)))))))</f>
        <v/>
      </c>
      <c r="L451" s="268" t="str">
        <f>IF(Forfaitaires!I450="","",Forfaitaires!I450)</f>
        <v/>
      </c>
      <c r="M451" s="268" t="str">
        <f>IF(Forfaitaires!J450="","",Forfaitaires!J450)</f>
        <v/>
      </c>
      <c r="N451" s="177" t="str">
        <f>IF(Forfaitaires!N450="","",Forfaitaires!N450)</f>
        <v/>
      </c>
      <c r="O451" s="267" t="str">
        <f t="shared" si="30"/>
        <v/>
      </c>
      <c r="P451" s="259" t="str">
        <f t="shared" si="31"/>
        <v/>
      </c>
      <c r="Q451" s="280" t="str">
        <f t="shared" si="32"/>
        <v/>
      </c>
      <c r="R451" s="264" t="str">
        <f t="shared" si="33"/>
        <v/>
      </c>
      <c r="S451" s="262" t="str">
        <f t="shared" si="34"/>
        <v/>
      </c>
      <c r="T451" s="119"/>
    </row>
    <row r="452" spans="1:20" ht="20.100000000000001" customHeight="1" x14ac:dyDescent="0.25">
      <c r="A452" s="162">
        <v>446</v>
      </c>
      <c r="B452" s="158" t="str">
        <f>IF(Forfaitaires!B451="","",Forfaitaires!B451)</f>
        <v/>
      </c>
      <c r="C452" s="158" t="str">
        <f>IF(Forfaitaires!C451="","",Forfaitaires!C451)</f>
        <v/>
      </c>
      <c r="D452" s="158" t="str">
        <f>IF(Forfaitaires!D451="","",Forfaitaires!D451)</f>
        <v/>
      </c>
      <c r="E452" s="158" t="str">
        <f>IF(Forfaitaires!E451="","",Forfaitaires!E451)</f>
        <v/>
      </c>
      <c r="F452" s="158" t="str">
        <f>IF(Forfaitaires!F451="","",Forfaitaires!F451)</f>
        <v/>
      </c>
      <c r="G452" s="158" t="str">
        <f>IF(Forfaitaires!G451="","",Forfaitaires!G451)</f>
        <v/>
      </c>
      <c r="H452" s="158" t="str">
        <f>IF(Forfaitaires!H451="","",Forfaitaires!H451)</f>
        <v/>
      </c>
      <c r="I452" s="158" t="str">
        <f>IF($G452="","",IF($C452=Listes!$B$32,IF('Instruction Forfaitaires'!$E452&lt;Listes!$B$53,('Instruction Forfaitaires'!$E452*(VLOOKUP('Instruction Forfaitaires'!$D452,Listes!$A$54:$E$60,2,FALSE))),IF('Instruction Forfaitaires'!$E452&gt;Listes!$E$53,('Instruction Forfaitaires'!$E452*(VLOOKUP('Instruction Forfaitaires'!$D452,Listes!$A$54:$E$60,5,FALSE))),('Instruction Forfaitaires'!$E452*(VLOOKUP('Instruction Forfaitaires'!$D452,Listes!$A$54:$E$60,3,FALSE))+(VLOOKUP('Instruction Forfaitaires'!$D452,Listes!$A$54:$E$60,4,FALSE)))))))</f>
        <v/>
      </c>
      <c r="J452" s="158" t="str">
        <f>IF($G452="","",IF($C452=Listes!$B$31,IF('Instruction Forfaitaires'!$E452&lt;Listes!$B$42,('Instruction Forfaitaires'!$E452*(VLOOKUP('Instruction Forfaitaires'!$D452,Listes!$A$43:$E$49,2,FALSE))),IF('Instruction Forfaitaires'!$E452&gt;Listes!$D$42,('Instruction Forfaitaires'!$E452*(VLOOKUP('Instruction Forfaitaires'!$D452,Listes!$A$43:$E$49,5,FALSE))),('Instruction Forfaitaires'!$E452*(VLOOKUP('Instruction Forfaitaires'!$D452,Listes!$A$43:$E$49,3,FALSE))+(VLOOKUP('Instruction Forfaitaires'!$D452,Listes!$A$43:$E$49,4,FALSE)))))))</f>
        <v/>
      </c>
      <c r="K452" s="238" t="str">
        <f>IF($G452="","",IF($C452=Listes!$B$34,Listes!$I$31,IF($C452=Listes!$B$35,(VLOOKUP('Instruction Forfaitaires'!$F452,Listes!$E$31:$F$36,2,FALSE)),IF($C452=Listes!$B$33,IF('Instruction Forfaitaires'!$E452&lt;Listes!$A$64,'Instruction Forfaitaires'!$E452*Listes!$A$65,IF('Instruction Forfaitaires'!$E452&gt;Listes!$D$64,'Instruction Forfaitaires'!$E452*Listes!$D$65,(('Instruction Forfaitaires'!$E452*Listes!$B$65)+Listes!$C$65)))))))</f>
        <v/>
      </c>
      <c r="L452" s="268" t="str">
        <f>IF(Forfaitaires!I451="","",Forfaitaires!I451)</f>
        <v/>
      </c>
      <c r="M452" s="268" t="str">
        <f>IF(Forfaitaires!J451="","",Forfaitaires!J451)</f>
        <v/>
      </c>
      <c r="N452" s="177" t="str">
        <f>IF(Forfaitaires!N451="","",Forfaitaires!N451)</f>
        <v/>
      </c>
      <c r="O452" s="267" t="str">
        <f t="shared" si="30"/>
        <v/>
      </c>
      <c r="P452" s="259" t="str">
        <f t="shared" si="31"/>
        <v/>
      </c>
      <c r="Q452" s="280" t="str">
        <f t="shared" si="32"/>
        <v/>
      </c>
      <c r="R452" s="264" t="str">
        <f t="shared" si="33"/>
        <v/>
      </c>
      <c r="S452" s="262" t="str">
        <f t="shared" si="34"/>
        <v/>
      </c>
      <c r="T452" s="119"/>
    </row>
    <row r="453" spans="1:20" ht="20.100000000000001" customHeight="1" x14ac:dyDescent="0.25">
      <c r="A453" s="162">
        <v>447</v>
      </c>
      <c r="B453" s="158" t="str">
        <f>IF(Forfaitaires!B452="","",Forfaitaires!B452)</f>
        <v/>
      </c>
      <c r="C453" s="158" t="str">
        <f>IF(Forfaitaires!C452="","",Forfaitaires!C452)</f>
        <v/>
      </c>
      <c r="D453" s="158" t="str">
        <f>IF(Forfaitaires!D452="","",Forfaitaires!D452)</f>
        <v/>
      </c>
      <c r="E453" s="158" t="str">
        <f>IF(Forfaitaires!E452="","",Forfaitaires!E452)</f>
        <v/>
      </c>
      <c r="F453" s="158" t="str">
        <f>IF(Forfaitaires!F452="","",Forfaitaires!F452)</f>
        <v/>
      </c>
      <c r="G453" s="158" t="str">
        <f>IF(Forfaitaires!G452="","",Forfaitaires!G452)</f>
        <v/>
      </c>
      <c r="H453" s="158" t="str">
        <f>IF(Forfaitaires!H452="","",Forfaitaires!H452)</f>
        <v/>
      </c>
      <c r="I453" s="158" t="str">
        <f>IF($G453="","",IF($C453=Listes!$B$32,IF('Instruction Forfaitaires'!$E453&lt;Listes!$B$53,('Instruction Forfaitaires'!$E453*(VLOOKUP('Instruction Forfaitaires'!$D453,Listes!$A$54:$E$60,2,FALSE))),IF('Instruction Forfaitaires'!$E453&gt;Listes!$E$53,('Instruction Forfaitaires'!$E453*(VLOOKUP('Instruction Forfaitaires'!$D453,Listes!$A$54:$E$60,5,FALSE))),('Instruction Forfaitaires'!$E453*(VLOOKUP('Instruction Forfaitaires'!$D453,Listes!$A$54:$E$60,3,FALSE))+(VLOOKUP('Instruction Forfaitaires'!$D453,Listes!$A$54:$E$60,4,FALSE)))))))</f>
        <v/>
      </c>
      <c r="J453" s="158" t="str">
        <f>IF($G453="","",IF($C453=Listes!$B$31,IF('Instruction Forfaitaires'!$E453&lt;Listes!$B$42,('Instruction Forfaitaires'!$E453*(VLOOKUP('Instruction Forfaitaires'!$D453,Listes!$A$43:$E$49,2,FALSE))),IF('Instruction Forfaitaires'!$E453&gt;Listes!$D$42,('Instruction Forfaitaires'!$E453*(VLOOKUP('Instruction Forfaitaires'!$D453,Listes!$A$43:$E$49,5,FALSE))),('Instruction Forfaitaires'!$E453*(VLOOKUP('Instruction Forfaitaires'!$D453,Listes!$A$43:$E$49,3,FALSE))+(VLOOKUP('Instruction Forfaitaires'!$D453,Listes!$A$43:$E$49,4,FALSE)))))))</f>
        <v/>
      </c>
      <c r="K453" s="238" t="str">
        <f>IF($G453="","",IF($C453=Listes!$B$34,Listes!$I$31,IF($C453=Listes!$B$35,(VLOOKUP('Instruction Forfaitaires'!$F453,Listes!$E$31:$F$36,2,FALSE)),IF($C453=Listes!$B$33,IF('Instruction Forfaitaires'!$E453&lt;Listes!$A$64,'Instruction Forfaitaires'!$E453*Listes!$A$65,IF('Instruction Forfaitaires'!$E453&gt;Listes!$D$64,'Instruction Forfaitaires'!$E453*Listes!$D$65,(('Instruction Forfaitaires'!$E453*Listes!$B$65)+Listes!$C$65)))))))</f>
        <v/>
      </c>
      <c r="L453" s="268" t="str">
        <f>IF(Forfaitaires!I452="","",Forfaitaires!I452)</f>
        <v/>
      </c>
      <c r="M453" s="268" t="str">
        <f>IF(Forfaitaires!J452="","",Forfaitaires!J452)</f>
        <v/>
      </c>
      <c r="N453" s="177" t="str">
        <f>IF(Forfaitaires!N452="","",Forfaitaires!N452)</f>
        <v/>
      </c>
      <c r="O453" s="267" t="str">
        <f t="shared" si="30"/>
        <v/>
      </c>
      <c r="P453" s="259" t="str">
        <f t="shared" si="31"/>
        <v/>
      </c>
      <c r="Q453" s="280" t="str">
        <f t="shared" si="32"/>
        <v/>
      </c>
      <c r="R453" s="264" t="str">
        <f t="shared" si="33"/>
        <v/>
      </c>
      <c r="S453" s="262" t="str">
        <f t="shared" si="34"/>
        <v/>
      </c>
      <c r="T453" s="119"/>
    </row>
    <row r="454" spans="1:20" ht="20.100000000000001" customHeight="1" x14ac:dyDescent="0.25">
      <c r="A454" s="162">
        <v>448</v>
      </c>
      <c r="B454" s="158" t="str">
        <f>IF(Forfaitaires!B453="","",Forfaitaires!B453)</f>
        <v/>
      </c>
      <c r="C454" s="158" t="str">
        <f>IF(Forfaitaires!C453="","",Forfaitaires!C453)</f>
        <v/>
      </c>
      <c r="D454" s="158" t="str">
        <f>IF(Forfaitaires!D453="","",Forfaitaires!D453)</f>
        <v/>
      </c>
      <c r="E454" s="158" t="str">
        <f>IF(Forfaitaires!E453="","",Forfaitaires!E453)</f>
        <v/>
      </c>
      <c r="F454" s="158" t="str">
        <f>IF(Forfaitaires!F453="","",Forfaitaires!F453)</f>
        <v/>
      </c>
      <c r="G454" s="158" t="str">
        <f>IF(Forfaitaires!G453="","",Forfaitaires!G453)</f>
        <v/>
      </c>
      <c r="H454" s="158" t="str">
        <f>IF(Forfaitaires!H453="","",Forfaitaires!H453)</f>
        <v/>
      </c>
      <c r="I454" s="158" t="str">
        <f>IF($G454="","",IF($C454=Listes!$B$32,IF('Instruction Forfaitaires'!$E454&lt;Listes!$B$53,('Instruction Forfaitaires'!$E454*(VLOOKUP('Instruction Forfaitaires'!$D454,Listes!$A$54:$E$60,2,FALSE))),IF('Instruction Forfaitaires'!$E454&gt;Listes!$E$53,('Instruction Forfaitaires'!$E454*(VLOOKUP('Instruction Forfaitaires'!$D454,Listes!$A$54:$E$60,5,FALSE))),('Instruction Forfaitaires'!$E454*(VLOOKUP('Instruction Forfaitaires'!$D454,Listes!$A$54:$E$60,3,FALSE))+(VLOOKUP('Instruction Forfaitaires'!$D454,Listes!$A$54:$E$60,4,FALSE)))))))</f>
        <v/>
      </c>
      <c r="J454" s="158" t="str">
        <f>IF($G454="","",IF($C454=Listes!$B$31,IF('Instruction Forfaitaires'!$E454&lt;Listes!$B$42,('Instruction Forfaitaires'!$E454*(VLOOKUP('Instruction Forfaitaires'!$D454,Listes!$A$43:$E$49,2,FALSE))),IF('Instruction Forfaitaires'!$E454&gt;Listes!$D$42,('Instruction Forfaitaires'!$E454*(VLOOKUP('Instruction Forfaitaires'!$D454,Listes!$A$43:$E$49,5,FALSE))),('Instruction Forfaitaires'!$E454*(VLOOKUP('Instruction Forfaitaires'!$D454,Listes!$A$43:$E$49,3,FALSE))+(VLOOKUP('Instruction Forfaitaires'!$D454,Listes!$A$43:$E$49,4,FALSE)))))))</f>
        <v/>
      </c>
      <c r="K454" s="238" t="str">
        <f>IF($G454="","",IF($C454=Listes!$B$34,Listes!$I$31,IF($C454=Listes!$B$35,(VLOOKUP('Instruction Forfaitaires'!$F454,Listes!$E$31:$F$36,2,FALSE)),IF($C454=Listes!$B$33,IF('Instruction Forfaitaires'!$E454&lt;Listes!$A$64,'Instruction Forfaitaires'!$E454*Listes!$A$65,IF('Instruction Forfaitaires'!$E454&gt;Listes!$D$64,'Instruction Forfaitaires'!$E454*Listes!$D$65,(('Instruction Forfaitaires'!$E454*Listes!$B$65)+Listes!$C$65)))))))</f>
        <v/>
      </c>
      <c r="L454" s="268" t="str">
        <f>IF(Forfaitaires!I453="","",Forfaitaires!I453)</f>
        <v/>
      </c>
      <c r="M454" s="268" t="str">
        <f>IF(Forfaitaires!J453="","",Forfaitaires!J453)</f>
        <v/>
      </c>
      <c r="N454" s="177" t="str">
        <f>IF(Forfaitaires!N453="","",Forfaitaires!N453)</f>
        <v/>
      </c>
      <c r="O454" s="267" t="str">
        <f t="shared" si="30"/>
        <v/>
      </c>
      <c r="P454" s="259" t="str">
        <f t="shared" si="31"/>
        <v/>
      </c>
      <c r="Q454" s="280" t="str">
        <f t="shared" si="32"/>
        <v/>
      </c>
      <c r="R454" s="264" t="str">
        <f t="shared" si="33"/>
        <v/>
      </c>
      <c r="S454" s="262" t="str">
        <f t="shared" si="34"/>
        <v/>
      </c>
      <c r="T454" s="119"/>
    </row>
    <row r="455" spans="1:20" ht="20.100000000000001" customHeight="1" x14ac:dyDescent="0.25">
      <c r="A455" s="162">
        <v>449</v>
      </c>
      <c r="B455" s="158" t="str">
        <f>IF(Forfaitaires!B454="","",Forfaitaires!B454)</f>
        <v/>
      </c>
      <c r="C455" s="158" t="str">
        <f>IF(Forfaitaires!C454="","",Forfaitaires!C454)</f>
        <v/>
      </c>
      <c r="D455" s="158" t="str">
        <f>IF(Forfaitaires!D454="","",Forfaitaires!D454)</f>
        <v/>
      </c>
      <c r="E455" s="158" t="str">
        <f>IF(Forfaitaires!E454="","",Forfaitaires!E454)</f>
        <v/>
      </c>
      <c r="F455" s="158" t="str">
        <f>IF(Forfaitaires!F454="","",Forfaitaires!F454)</f>
        <v/>
      </c>
      <c r="G455" s="158" t="str">
        <f>IF(Forfaitaires!G454="","",Forfaitaires!G454)</f>
        <v/>
      </c>
      <c r="H455" s="158" t="str">
        <f>IF(Forfaitaires!H454="","",Forfaitaires!H454)</f>
        <v/>
      </c>
      <c r="I455" s="158" t="str">
        <f>IF($G455="","",IF($C455=Listes!$B$32,IF('Instruction Forfaitaires'!$E455&lt;Listes!$B$53,('Instruction Forfaitaires'!$E455*(VLOOKUP('Instruction Forfaitaires'!$D455,Listes!$A$54:$E$60,2,FALSE))),IF('Instruction Forfaitaires'!$E455&gt;Listes!$E$53,('Instruction Forfaitaires'!$E455*(VLOOKUP('Instruction Forfaitaires'!$D455,Listes!$A$54:$E$60,5,FALSE))),('Instruction Forfaitaires'!$E455*(VLOOKUP('Instruction Forfaitaires'!$D455,Listes!$A$54:$E$60,3,FALSE))+(VLOOKUP('Instruction Forfaitaires'!$D455,Listes!$A$54:$E$60,4,FALSE)))))))</f>
        <v/>
      </c>
      <c r="J455" s="158" t="str">
        <f>IF($G455="","",IF($C455=Listes!$B$31,IF('Instruction Forfaitaires'!$E455&lt;Listes!$B$42,('Instruction Forfaitaires'!$E455*(VLOOKUP('Instruction Forfaitaires'!$D455,Listes!$A$43:$E$49,2,FALSE))),IF('Instruction Forfaitaires'!$E455&gt;Listes!$D$42,('Instruction Forfaitaires'!$E455*(VLOOKUP('Instruction Forfaitaires'!$D455,Listes!$A$43:$E$49,5,FALSE))),('Instruction Forfaitaires'!$E455*(VLOOKUP('Instruction Forfaitaires'!$D455,Listes!$A$43:$E$49,3,FALSE))+(VLOOKUP('Instruction Forfaitaires'!$D455,Listes!$A$43:$E$49,4,FALSE)))))))</f>
        <v/>
      </c>
      <c r="K455" s="238" t="str">
        <f>IF($G455="","",IF($C455=Listes!$B$34,Listes!$I$31,IF($C455=Listes!$B$35,(VLOOKUP('Instruction Forfaitaires'!$F455,Listes!$E$31:$F$36,2,FALSE)),IF($C455=Listes!$B$33,IF('Instruction Forfaitaires'!$E455&lt;Listes!$A$64,'Instruction Forfaitaires'!$E455*Listes!$A$65,IF('Instruction Forfaitaires'!$E455&gt;Listes!$D$64,'Instruction Forfaitaires'!$E455*Listes!$D$65,(('Instruction Forfaitaires'!$E455*Listes!$B$65)+Listes!$C$65)))))))</f>
        <v/>
      </c>
      <c r="L455" s="268" t="str">
        <f>IF(Forfaitaires!I454="","",Forfaitaires!I454)</f>
        <v/>
      </c>
      <c r="M455" s="268" t="str">
        <f>IF(Forfaitaires!J454="","",Forfaitaires!J454)</f>
        <v/>
      </c>
      <c r="N455" s="177" t="str">
        <f>IF(Forfaitaires!N454="","",Forfaitaires!N454)</f>
        <v/>
      </c>
      <c r="O455" s="267" t="str">
        <f t="shared" si="30"/>
        <v/>
      </c>
      <c r="P455" s="259" t="str">
        <f t="shared" si="31"/>
        <v/>
      </c>
      <c r="Q455" s="280" t="str">
        <f t="shared" si="32"/>
        <v/>
      </c>
      <c r="R455" s="264" t="str">
        <f t="shared" si="33"/>
        <v/>
      </c>
      <c r="S455" s="262" t="str">
        <f t="shared" si="34"/>
        <v/>
      </c>
      <c r="T455" s="119"/>
    </row>
    <row r="456" spans="1:20" ht="20.100000000000001" customHeight="1" x14ac:dyDescent="0.25">
      <c r="A456" s="162">
        <v>450</v>
      </c>
      <c r="B456" s="158" t="str">
        <f>IF(Forfaitaires!B455="","",Forfaitaires!B455)</f>
        <v/>
      </c>
      <c r="C456" s="158" t="str">
        <f>IF(Forfaitaires!C455="","",Forfaitaires!C455)</f>
        <v/>
      </c>
      <c r="D456" s="158" t="str">
        <f>IF(Forfaitaires!D455="","",Forfaitaires!D455)</f>
        <v/>
      </c>
      <c r="E456" s="158" t="str">
        <f>IF(Forfaitaires!E455="","",Forfaitaires!E455)</f>
        <v/>
      </c>
      <c r="F456" s="158" t="str">
        <f>IF(Forfaitaires!F455="","",Forfaitaires!F455)</f>
        <v/>
      </c>
      <c r="G456" s="158" t="str">
        <f>IF(Forfaitaires!G455="","",Forfaitaires!G455)</f>
        <v/>
      </c>
      <c r="H456" s="158" t="str">
        <f>IF(Forfaitaires!H455="","",Forfaitaires!H455)</f>
        <v/>
      </c>
      <c r="I456" s="158" t="str">
        <f>IF($G456="","",IF($C456=Listes!$B$32,IF('Instruction Forfaitaires'!$E456&lt;Listes!$B$53,('Instruction Forfaitaires'!$E456*(VLOOKUP('Instruction Forfaitaires'!$D456,Listes!$A$54:$E$60,2,FALSE))),IF('Instruction Forfaitaires'!$E456&gt;Listes!$E$53,('Instruction Forfaitaires'!$E456*(VLOOKUP('Instruction Forfaitaires'!$D456,Listes!$A$54:$E$60,5,FALSE))),('Instruction Forfaitaires'!$E456*(VLOOKUP('Instruction Forfaitaires'!$D456,Listes!$A$54:$E$60,3,FALSE))+(VLOOKUP('Instruction Forfaitaires'!$D456,Listes!$A$54:$E$60,4,FALSE)))))))</f>
        <v/>
      </c>
      <c r="J456" s="158" t="str">
        <f>IF($G456="","",IF($C456=Listes!$B$31,IF('Instruction Forfaitaires'!$E456&lt;Listes!$B$42,('Instruction Forfaitaires'!$E456*(VLOOKUP('Instruction Forfaitaires'!$D456,Listes!$A$43:$E$49,2,FALSE))),IF('Instruction Forfaitaires'!$E456&gt;Listes!$D$42,('Instruction Forfaitaires'!$E456*(VLOOKUP('Instruction Forfaitaires'!$D456,Listes!$A$43:$E$49,5,FALSE))),('Instruction Forfaitaires'!$E456*(VLOOKUP('Instruction Forfaitaires'!$D456,Listes!$A$43:$E$49,3,FALSE))+(VLOOKUP('Instruction Forfaitaires'!$D456,Listes!$A$43:$E$49,4,FALSE)))))))</f>
        <v/>
      </c>
      <c r="K456" s="238" t="str">
        <f>IF($G456="","",IF($C456=Listes!$B$34,Listes!$I$31,IF($C456=Listes!$B$35,(VLOOKUP('Instruction Forfaitaires'!$F456,Listes!$E$31:$F$36,2,FALSE)),IF($C456=Listes!$B$33,IF('Instruction Forfaitaires'!$E456&lt;Listes!$A$64,'Instruction Forfaitaires'!$E456*Listes!$A$65,IF('Instruction Forfaitaires'!$E456&gt;Listes!$D$64,'Instruction Forfaitaires'!$E456*Listes!$D$65,(('Instruction Forfaitaires'!$E456*Listes!$B$65)+Listes!$C$65)))))))</f>
        <v/>
      </c>
      <c r="L456" s="268" t="str">
        <f>IF(Forfaitaires!I455="","",Forfaitaires!I455)</f>
        <v/>
      </c>
      <c r="M456" s="268" t="str">
        <f>IF(Forfaitaires!J455="","",Forfaitaires!J455)</f>
        <v/>
      </c>
      <c r="N456" s="177" t="str">
        <f>IF(Forfaitaires!N455="","",Forfaitaires!N455)</f>
        <v/>
      </c>
      <c r="O456" s="267" t="str">
        <f t="shared" ref="O456:O506" si="35">IF($H456="","",($K456+$J456+$I456)*$H456)</f>
        <v/>
      </c>
      <c r="P456" s="259" t="str">
        <f t="shared" ref="P456:P506" si="36">IF($N456="","",IF($O456&gt;$N456,"Le montant éligible ne peut etre supérieur au montant présenté",""))</f>
        <v/>
      </c>
      <c r="Q456" s="280" t="str">
        <f t="shared" ref="Q456:Q506" si="37">IF(O456="","",O456)</f>
        <v/>
      </c>
      <c r="R456" s="264" t="str">
        <f t="shared" ref="R456:R506" si="38">IF($O456="","",$O456)</f>
        <v/>
      </c>
      <c r="S456" s="262" t="str">
        <f t="shared" ref="S456:S505" si="39">IF($R456 &gt; $O456, "Le montant éligible retenu ne peut pas être supérieur au montant éligible","")</f>
        <v/>
      </c>
      <c r="T456" s="119"/>
    </row>
    <row r="457" spans="1:20" ht="20.100000000000001" customHeight="1" x14ac:dyDescent="0.25">
      <c r="A457" s="162">
        <v>451</v>
      </c>
      <c r="B457" s="158" t="str">
        <f>IF(Forfaitaires!B456="","",Forfaitaires!B456)</f>
        <v/>
      </c>
      <c r="C457" s="158" t="str">
        <f>IF(Forfaitaires!C456="","",Forfaitaires!C456)</f>
        <v/>
      </c>
      <c r="D457" s="158" t="str">
        <f>IF(Forfaitaires!D456="","",Forfaitaires!D456)</f>
        <v/>
      </c>
      <c r="E457" s="158" t="str">
        <f>IF(Forfaitaires!E456="","",Forfaitaires!E456)</f>
        <v/>
      </c>
      <c r="F457" s="158" t="str">
        <f>IF(Forfaitaires!F456="","",Forfaitaires!F456)</f>
        <v/>
      </c>
      <c r="G457" s="158" t="str">
        <f>IF(Forfaitaires!G456="","",Forfaitaires!G456)</f>
        <v/>
      </c>
      <c r="H457" s="158" t="str">
        <f>IF(Forfaitaires!H456="","",Forfaitaires!H456)</f>
        <v/>
      </c>
      <c r="I457" s="158" t="str">
        <f>IF($G457="","",IF($C457=Listes!$B$32,IF('Instruction Forfaitaires'!$E457&lt;Listes!$B$53,('Instruction Forfaitaires'!$E457*(VLOOKUP('Instruction Forfaitaires'!$D457,Listes!$A$54:$E$60,2,FALSE))),IF('Instruction Forfaitaires'!$E457&gt;Listes!$E$53,('Instruction Forfaitaires'!$E457*(VLOOKUP('Instruction Forfaitaires'!$D457,Listes!$A$54:$E$60,5,FALSE))),('Instruction Forfaitaires'!$E457*(VLOOKUP('Instruction Forfaitaires'!$D457,Listes!$A$54:$E$60,3,FALSE))+(VLOOKUP('Instruction Forfaitaires'!$D457,Listes!$A$54:$E$60,4,FALSE)))))))</f>
        <v/>
      </c>
      <c r="J457" s="158" t="str">
        <f>IF($G457="","",IF($C457=Listes!$B$31,IF('Instruction Forfaitaires'!$E457&lt;Listes!$B$42,('Instruction Forfaitaires'!$E457*(VLOOKUP('Instruction Forfaitaires'!$D457,Listes!$A$43:$E$49,2,FALSE))),IF('Instruction Forfaitaires'!$E457&gt;Listes!$D$42,('Instruction Forfaitaires'!$E457*(VLOOKUP('Instruction Forfaitaires'!$D457,Listes!$A$43:$E$49,5,FALSE))),('Instruction Forfaitaires'!$E457*(VLOOKUP('Instruction Forfaitaires'!$D457,Listes!$A$43:$E$49,3,FALSE))+(VLOOKUP('Instruction Forfaitaires'!$D457,Listes!$A$43:$E$49,4,FALSE)))))))</f>
        <v/>
      </c>
      <c r="K457" s="238" t="str">
        <f>IF($G457="","",IF($C457=Listes!$B$34,Listes!$I$31,IF($C457=Listes!$B$35,(VLOOKUP('Instruction Forfaitaires'!$F457,Listes!$E$31:$F$36,2,FALSE)),IF($C457=Listes!$B$33,IF('Instruction Forfaitaires'!$E457&lt;Listes!$A$64,'Instruction Forfaitaires'!$E457*Listes!$A$65,IF('Instruction Forfaitaires'!$E457&gt;Listes!$D$64,'Instruction Forfaitaires'!$E457*Listes!$D$65,(('Instruction Forfaitaires'!$E457*Listes!$B$65)+Listes!$C$65)))))))</f>
        <v/>
      </c>
      <c r="L457" s="268" t="str">
        <f>IF(Forfaitaires!I456="","",Forfaitaires!I456)</f>
        <v/>
      </c>
      <c r="M457" s="268" t="str">
        <f>IF(Forfaitaires!J456="","",Forfaitaires!J456)</f>
        <v/>
      </c>
      <c r="N457" s="177" t="str">
        <f>IF(Forfaitaires!N456="","",Forfaitaires!N456)</f>
        <v/>
      </c>
      <c r="O457" s="267" t="str">
        <f t="shared" si="35"/>
        <v/>
      </c>
      <c r="P457" s="259" t="str">
        <f t="shared" si="36"/>
        <v/>
      </c>
      <c r="Q457" s="280" t="str">
        <f t="shared" si="37"/>
        <v/>
      </c>
      <c r="R457" s="264" t="str">
        <f t="shared" si="38"/>
        <v/>
      </c>
      <c r="S457" s="262" t="str">
        <f t="shared" si="39"/>
        <v/>
      </c>
      <c r="T457" s="119"/>
    </row>
    <row r="458" spans="1:20" ht="20.100000000000001" customHeight="1" x14ac:dyDescent="0.25">
      <c r="A458" s="162">
        <v>452</v>
      </c>
      <c r="B458" s="158" t="str">
        <f>IF(Forfaitaires!B457="","",Forfaitaires!B457)</f>
        <v/>
      </c>
      <c r="C458" s="158" t="str">
        <f>IF(Forfaitaires!C457="","",Forfaitaires!C457)</f>
        <v/>
      </c>
      <c r="D458" s="158" t="str">
        <f>IF(Forfaitaires!D457="","",Forfaitaires!D457)</f>
        <v/>
      </c>
      <c r="E458" s="158" t="str">
        <f>IF(Forfaitaires!E457="","",Forfaitaires!E457)</f>
        <v/>
      </c>
      <c r="F458" s="158" t="str">
        <f>IF(Forfaitaires!F457="","",Forfaitaires!F457)</f>
        <v/>
      </c>
      <c r="G458" s="158" t="str">
        <f>IF(Forfaitaires!G457="","",Forfaitaires!G457)</f>
        <v/>
      </c>
      <c r="H458" s="158" t="str">
        <f>IF(Forfaitaires!H457="","",Forfaitaires!H457)</f>
        <v/>
      </c>
      <c r="I458" s="158" t="str">
        <f>IF($G458="","",IF($C458=Listes!$B$32,IF('Instruction Forfaitaires'!$E458&lt;Listes!$B$53,('Instruction Forfaitaires'!$E458*(VLOOKUP('Instruction Forfaitaires'!$D458,Listes!$A$54:$E$60,2,FALSE))),IF('Instruction Forfaitaires'!$E458&gt;Listes!$E$53,('Instruction Forfaitaires'!$E458*(VLOOKUP('Instruction Forfaitaires'!$D458,Listes!$A$54:$E$60,5,FALSE))),('Instruction Forfaitaires'!$E458*(VLOOKUP('Instruction Forfaitaires'!$D458,Listes!$A$54:$E$60,3,FALSE))+(VLOOKUP('Instruction Forfaitaires'!$D458,Listes!$A$54:$E$60,4,FALSE)))))))</f>
        <v/>
      </c>
      <c r="J458" s="158" t="str">
        <f>IF($G458="","",IF($C458=Listes!$B$31,IF('Instruction Forfaitaires'!$E458&lt;Listes!$B$42,('Instruction Forfaitaires'!$E458*(VLOOKUP('Instruction Forfaitaires'!$D458,Listes!$A$43:$E$49,2,FALSE))),IF('Instruction Forfaitaires'!$E458&gt;Listes!$D$42,('Instruction Forfaitaires'!$E458*(VLOOKUP('Instruction Forfaitaires'!$D458,Listes!$A$43:$E$49,5,FALSE))),('Instruction Forfaitaires'!$E458*(VLOOKUP('Instruction Forfaitaires'!$D458,Listes!$A$43:$E$49,3,FALSE))+(VLOOKUP('Instruction Forfaitaires'!$D458,Listes!$A$43:$E$49,4,FALSE)))))))</f>
        <v/>
      </c>
      <c r="K458" s="238" t="str">
        <f>IF($G458="","",IF($C458=Listes!$B$34,Listes!$I$31,IF($C458=Listes!$B$35,(VLOOKUP('Instruction Forfaitaires'!$F458,Listes!$E$31:$F$36,2,FALSE)),IF($C458=Listes!$B$33,IF('Instruction Forfaitaires'!$E458&lt;Listes!$A$64,'Instruction Forfaitaires'!$E458*Listes!$A$65,IF('Instruction Forfaitaires'!$E458&gt;Listes!$D$64,'Instruction Forfaitaires'!$E458*Listes!$D$65,(('Instruction Forfaitaires'!$E458*Listes!$B$65)+Listes!$C$65)))))))</f>
        <v/>
      </c>
      <c r="L458" s="268" t="str">
        <f>IF(Forfaitaires!I457="","",Forfaitaires!I457)</f>
        <v/>
      </c>
      <c r="M458" s="268" t="str">
        <f>IF(Forfaitaires!J457="","",Forfaitaires!J457)</f>
        <v/>
      </c>
      <c r="N458" s="177" t="str">
        <f>IF(Forfaitaires!N457="","",Forfaitaires!N457)</f>
        <v/>
      </c>
      <c r="O458" s="267" t="str">
        <f t="shared" si="35"/>
        <v/>
      </c>
      <c r="P458" s="259" t="str">
        <f t="shared" si="36"/>
        <v/>
      </c>
      <c r="Q458" s="280" t="str">
        <f t="shared" si="37"/>
        <v/>
      </c>
      <c r="R458" s="264" t="str">
        <f t="shared" si="38"/>
        <v/>
      </c>
      <c r="S458" s="262" t="str">
        <f t="shared" si="39"/>
        <v/>
      </c>
      <c r="T458" s="119"/>
    </row>
    <row r="459" spans="1:20" ht="20.100000000000001" customHeight="1" x14ac:dyDescent="0.25">
      <c r="A459" s="162">
        <v>453</v>
      </c>
      <c r="B459" s="158" t="str">
        <f>IF(Forfaitaires!B458="","",Forfaitaires!B458)</f>
        <v/>
      </c>
      <c r="C459" s="158" t="str">
        <f>IF(Forfaitaires!C458="","",Forfaitaires!C458)</f>
        <v/>
      </c>
      <c r="D459" s="158" t="str">
        <f>IF(Forfaitaires!D458="","",Forfaitaires!D458)</f>
        <v/>
      </c>
      <c r="E459" s="158" t="str">
        <f>IF(Forfaitaires!E458="","",Forfaitaires!E458)</f>
        <v/>
      </c>
      <c r="F459" s="158" t="str">
        <f>IF(Forfaitaires!F458="","",Forfaitaires!F458)</f>
        <v/>
      </c>
      <c r="G459" s="158" t="str">
        <f>IF(Forfaitaires!G458="","",Forfaitaires!G458)</f>
        <v/>
      </c>
      <c r="H459" s="158" t="str">
        <f>IF(Forfaitaires!H458="","",Forfaitaires!H458)</f>
        <v/>
      </c>
      <c r="I459" s="158" t="str">
        <f>IF($G459="","",IF($C459=Listes!$B$32,IF('Instruction Forfaitaires'!$E459&lt;Listes!$B$53,('Instruction Forfaitaires'!$E459*(VLOOKUP('Instruction Forfaitaires'!$D459,Listes!$A$54:$E$60,2,FALSE))),IF('Instruction Forfaitaires'!$E459&gt;Listes!$E$53,('Instruction Forfaitaires'!$E459*(VLOOKUP('Instruction Forfaitaires'!$D459,Listes!$A$54:$E$60,5,FALSE))),('Instruction Forfaitaires'!$E459*(VLOOKUP('Instruction Forfaitaires'!$D459,Listes!$A$54:$E$60,3,FALSE))+(VLOOKUP('Instruction Forfaitaires'!$D459,Listes!$A$54:$E$60,4,FALSE)))))))</f>
        <v/>
      </c>
      <c r="J459" s="158" t="str">
        <f>IF($G459="","",IF($C459=Listes!$B$31,IF('Instruction Forfaitaires'!$E459&lt;Listes!$B$42,('Instruction Forfaitaires'!$E459*(VLOOKUP('Instruction Forfaitaires'!$D459,Listes!$A$43:$E$49,2,FALSE))),IF('Instruction Forfaitaires'!$E459&gt;Listes!$D$42,('Instruction Forfaitaires'!$E459*(VLOOKUP('Instruction Forfaitaires'!$D459,Listes!$A$43:$E$49,5,FALSE))),('Instruction Forfaitaires'!$E459*(VLOOKUP('Instruction Forfaitaires'!$D459,Listes!$A$43:$E$49,3,FALSE))+(VLOOKUP('Instruction Forfaitaires'!$D459,Listes!$A$43:$E$49,4,FALSE)))))))</f>
        <v/>
      </c>
      <c r="K459" s="238" t="str">
        <f>IF($G459="","",IF($C459=Listes!$B$34,Listes!$I$31,IF($C459=Listes!$B$35,(VLOOKUP('Instruction Forfaitaires'!$F459,Listes!$E$31:$F$36,2,FALSE)),IF($C459=Listes!$B$33,IF('Instruction Forfaitaires'!$E459&lt;Listes!$A$64,'Instruction Forfaitaires'!$E459*Listes!$A$65,IF('Instruction Forfaitaires'!$E459&gt;Listes!$D$64,'Instruction Forfaitaires'!$E459*Listes!$D$65,(('Instruction Forfaitaires'!$E459*Listes!$B$65)+Listes!$C$65)))))))</f>
        <v/>
      </c>
      <c r="L459" s="268" t="str">
        <f>IF(Forfaitaires!I458="","",Forfaitaires!I458)</f>
        <v/>
      </c>
      <c r="M459" s="268" t="str">
        <f>IF(Forfaitaires!J458="","",Forfaitaires!J458)</f>
        <v/>
      </c>
      <c r="N459" s="177" t="str">
        <f>IF(Forfaitaires!N458="","",Forfaitaires!N458)</f>
        <v/>
      </c>
      <c r="O459" s="267" t="str">
        <f t="shared" si="35"/>
        <v/>
      </c>
      <c r="P459" s="259" t="str">
        <f t="shared" si="36"/>
        <v/>
      </c>
      <c r="Q459" s="280" t="str">
        <f t="shared" si="37"/>
        <v/>
      </c>
      <c r="R459" s="264" t="str">
        <f t="shared" si="38"/>
        <v/>
      </c>
      <c r="S459" s="262" t="str">
        <f t="shared" si="39"/>
        <v/>
      </c>
      <c r="T459" s="119"/>
    </row>
    <row r="460" spans="1:20" ht="20.100000000000001" customHeight="1" x14ac:dyDescent="0.25">
      <c r="A460" s="162">
        <v>454</v>
      </c>
      <c r="B460" s="158" t="str">
        <f>IF(Forfaitaires!B459="","",Forfaitaires!B459)</f>
        <v/>
      </c>
      <c r="C460" s="158" t="str">
        <f>IF(Forfaitaires!C459="","",Forfaitaires!C459)</f>
        <v/>
      </c>
      <c r="D460" s="158" t="str">
        <f>IF(Forfaitaires!D459="","",Forfaitaires!D459)</f>
        <v/>
      </c>
      <c r="E460" s="158" t="str">
        <f>IF(Forfaitaires!E459="","",Forfaitaires!E459)</f>
        <v/>
      </c>
      <c r="F460" s="158" t="str">
        <f>IF(Forfaitaires!F459="","",Forfaitaires!F459)</f>
        <v/>
      </c>
      <c r="G460" s="158" t="str">
        <f>IF(Forfaitaires!G459="","",Forfaitaires!G459)</f>
        <v/>
      </c>
      <c r="H460" s="158" t="str">
        <f>IF(Forfaitaires!H459="","",Forfaitaires!H459)</f>
        <v/>
      </c>
      <c r="I460" s="158" t="str">
        <f>IF($G460="","",IF($C460=Listes!$B$32,IF('Instruction Forfaitaires'!$E460&lt;Listes!$B$53,('Instruction Forfaitaires'!$E460*(VLOOKUP('Instruction Forfaitaires'!$D460,Listes!$A$54:$E$60,2,FALSE))),IF('Instruction Forfaitaires'!$E460&gt;Listes!$E$53,('Instruction Forfaitaires'!$E460*(VLOOKUP('Instruction Forfaitaires'!$D460,Listes!$A$54:$E$60,5,FALSE))),('Instruction Forfaitaires'!$E460*(VLOOKUP('Instruction Forfaitaires'!$D460,Listes!$A$54:$E$60,3,FALSE))+(VLOOKUP('Instruction Forfaitaires'!$D460,Listes!$A$54:$E$60,4,FALSE)))))))</f>
        <v/>
      </c>
      <c r="J460" s="158" t="str">
        <f>IF($G460="","",IF($C460=Listes!$B$31,IF('Instruction Forfaitaires'!$E460&lt;Listes!$B$42,('Instruction Forfaitaires'!$E460*(VLOOKUP('Instruction Forfaitaires'!$D460,Listes!$A$43:$E$49,2,FALSE))),IF('Instruction Forfaitaires'!$E460&gt;Listes!$D$42,('Instruction Forfaitaires'!$E460*(VLOOKUP('Instruction Forfaitaires'!$D460,Listes!$A$43:$E$49,5,FALSE))),('Instruction Forfaitaires'!$E460*(VLOOKUP('Instruction Forfaitaires'!$D460,Listes!$A$43:$E$49,3,FALSE))+(VLOOKUP('Instruction Forfaitaires'!$D460,Listes!$A$43:$E$49,4,FALSE)))))))</f>
        <v/>
      </c>
      <c r="K460" s="238" t="str">
        <f>IF($G460="","",IF($C460=Listes!$B$34,Listes!$I$31,IF($C460=Listes!$B$35,(VLOOKUP('Instruction Forfaitaires'!$F460,Listes!$E$31:$F$36,2,FALSE)),IF($C460=Listes!$B$33,IF('Instruction Forfaitaires'!$E460&lt;Listes!$A$64,'Instruction Forfaitaires'!$E460*Listes!$A$65,IF('Instruction Forfaitaires'!$E460&gt;Listes!$D$64,'Instruction Forfaitaires'!$E460*Listes!$D$65,(('Instruction Forfaitaires'!$E460*Listes!$B$65)+Listes!$C$65)))))))</f>
        <v/>
      </c>
      <c r="L460" s="268" t="str">
        <f>IF(Forfaitaires!I459="","",Forfaitaires!I459)</f>
        <v/>
      </c>
      <c r="M460" s="268" t="str">
        <f>IF(Forfaitaires!J459="","",Forfaitaires!J459)</f>
        <v/>
      </c>
      <c r="N460" s="177" t="str">
        <f>IF(Forfaitaires!N459="","",Forfaitaires!N459)</f>
        <v/>
      </c>
      <c r="O460" s="267" t="str">
        <f t="shared" si="35"/>
        <v/>
      </c>
      <c r="P460" s="259" t="str">
        <f t="shared" si="36"/>
        <v/>
      </c>
      <c r="Q460" s="280" t="str">
        <f t="shared" si="37"/>
        <v/>
      </c>
      <c r="R460" s="264" t="str">
        <f t="shared" si="38"/>
        <v/>
      </c>
      <c r="S460" s="262" t="str">
        <f t="shared" si="39"/>
        <v/>
      </c>
      <c r="T460" s="119"/>
    </row>
    <row r="461" spans="1:20" ht="20.100000000000001" customHeight="1" x14ac:dyDescent="0.25">
      <c r="A461" s="162">
        <v>455</v>
      </c>
      <c r="B461" s="158" t="str">
        <f>IF(Forfaitaires!B460="","",Forfaitaires!B460)</f>
        <v/>
      </c>
      <c r="C461" s="158" t="str">
        <f>IF(Forfaitaires!C460="","",Forfaitaires!C460)</f>
        <v/>
      </c>
      <c r="D461" s="158" t="str">
        <f>IF(Forfaitaires!D460="","",Forfaitaires!D460)</f>
        <v/>
      </c>
      <c r="E461" s="158" t="str">
        <f>IF(Forfaitaires!E460="","",Forfaitaires!E460)</f>
        <v/>
      </c>
      <c r="F461" s="158" t="str">
        <f>IF(Forfaitaires!F460="","",Forfaitaires!F460)</f>
        <v/>
      </c>
      <c r="G461" s="158" t="str">
        <f>IF(Forfaitaires!G460="","",Forfaitaires!G460)</f>
        <v/>
      </c>
      <c r="H461" s="158" t="str">
        <f>IF(Forfaitaires!H460="","",Forfaitaires!H460)</f>
        <v/>
      </c>
      <c r="I461" s="158" t="str">
        <f>IF($G461="","",IF($C461=Listes!$B$32,IF('Instruction Forfaitaires'!$E461&lt;Listes!$B$53,('Instruction Forfaitaires'!$E461*(VLOOKUP('Instruction Forfaitaires'!$D461,Listes!$A$54:$E$60,2,FALSE))),IF('Instruction Forfaitaires'!$E461&gt;Listes!$E$53,('Instruction Forfaitaires'!$E461*(VLOOKUP('Instruction Forfaitaires'!$D461,Listes!$A$54:$E$60,5,FALSE))),('Instruction Forfaitaires'!$E461*(VLOOKUP('Instruction Forfaitaires'!$D461,Listes!$A$54:$E$60,3,FALSE))+(VLOOKUP('Instruction Forfaitaires'!$D461,Listes!$A$54:$E$60,4,FALSE)))))))</f>
        <v/>
      </c>
      <c r="J461" s="158" t="str">
        <f>IF($G461="","",IF($C461=Listes!$B$31,IF('Instruction Forfaitaires'!$E461&lt;Listes!$B$42,('Instruction Forfaitaires'!$E461*(VLOOKUP('Instruction Forfaitaires'!$D461,Listes!$A$43:$E$49,2,FALSE))),IF('Instruction Forfaitaires'!$E461&gt;Listes!$D$42,('Instruction Forfaitaires'!$E461*(VLOOKUP('Instruction Forfaitaires'!$D461,Listes!$A$43:$E$49,5,FALSE))),('Instruction Forfaitaires'!$E461*(VLOOKUP('Instruction Forfaitaires'!$D461,Listes!$A$43:$E$49,3,FALSE))+(VLOOKUP('Instruction Forfaitaires'!$D461,Listes!$A$43:$E$49,4,FALSE)))))))</f>
        <v/>
      </c>
      <c r="K461" s="238" t="str">
        <f>IF($G461="","",IF($C461=Listes!$B$34,Listes!$I$31,IF($C461=Listes!$B$35,(VLOOKUP('Instruction Forfaitaires'!$F461,Listes!$E$31:$F$36,2,FALSE)),IF($C461=Listes!$B$33,IF('Instruction Forfaitaires'!$E461&lt;Listes!$A$64,'Instruction Forfaitaires'!$E461*Listes!$A$65,IF('Instruction Forfaitaires'!$E461&gt;Listes!$D$64,'Instruction Forfaitaires'!$E461*Listes!$D$65,(('Instruction Forfaitaires'!$E461*Listes!$B$65)+Listes!$C$65)))))))</f>
        <v/>
      </c>
      <c r="L461" s="268" t="str">
        <f>IF(Forfaitaires!I460="","",Forfaitaires!I460)</f>
        <v/>
      </c>
      <c r="M461" s="268" t="str">
        <f>IF(Forfaitaires!J460="","",Forfaitaires!J460)</f>
        <v/>
      </c>
      <c r="N461" s="177" t="str">
        <f>IF(Forfaitaires!N460="","",Forfaitaires!N460)</f>
        <v/>
      </c>
      <c r="O461" s="267" t="str">
        <f t="shared" si="35"/>
        <v/>
      </c>
      <c r="P461" s="259" t="str">
        <f t="shared" si="36"/>
        <v/>
      </c>
      <c r="Q461" s="280" t="str">
        <f t="shared" si="37"/>
        <v/>
      </c>
      <c r="R461" s="264" t="str">
        <f t="shared" si="38"/>
        <v/>
      </c>
      <c r="S461" s="262" t="str">
        <f t="shared" si="39"/>
        <v/>
      </c>
      <c r="T461" s="119"/>
    </row>
    <row r="462" spans="1:20" ht="20.100000000000001" customHeight="1" x14ac:dyDescent="0.25">
      <c r="A462" s="162">
        <v>456</v>
      </c>
      <c r="B462" s="158" t="str">
        <f>IF(Forfaitaires!B461="","",Forfaitaires!B461)</f>
        <v/>
      </c>
      <c r="C462" s="158" t="str">
        <f>IF(Forfaitaires!C461="","",Forfaitaires!C461)</f>
        <v/>
      </c>
      <c r="D462" s="158" t="str">
        <f>IF(Forfaitaires!D461="","",Forfaitaires!D461)</f>
        <v/>
      </c>
      <c r="E462" s="158" t="str">
        <f>IF(Forfaitaires!E461="","",Forfaitaires!E461)</f>
        <v/>
      </c>
      <c r="F462" s="158" t="str">
        <f>IF(Forfaitaires!F461="","",Forfaitaires!F461)</f>
        <v/>
      </c>
      <c r="G462" s="158" t="str">
        <f>IF(Forfaitaires!G461="","",Forfaitaires!G461)</f>
        <v/>
      </c>
      <c r="H462" s="158" t="str">
        <f>IF(Forfaitaires!H461="","",Forfaitaires!H461)</f>
        <v/>
      </c>
      <c r="I462" s="158" t="str">
        <f>IF($G462="","",IF($C462=Listes!$B$32,IF('Instruction Forfaitaires'!$E462&lt;Listes!$B$53,('Instruction Forfaitaires'!$E462*(VLOOKUP('Instruction Forfaitaires'!$D462,Listes!$A$54:$E$60,2,FALSE))),IF('Instruction Forfaitaires'!$E462&gt;Listes!$E$53,('Instruction Forfaitaires'!$E462*(VLOOKUP('Instruction Forfaitaires'!$D462,Listes!$A$54:$E$60,5,FALSE))),('Instruction Forfaitaires'!$E462*(VLOOKUP('Instruction Forfaitaires'!$D462,Listes!$A$54:$E$60,3,FALSE))+(VLOOKUP('Instruction Forfaitaires'!$D462,Listes!$A$54:$E$60,4,FALSE)))))))</f>
        <v/>
      </c>
      <c r="J462" s="158" t="str">
        <f>IF($G462="","",IF($C462=Listes!$B$31,IF('Instruction Forfaitaires'!$E462&lt;Listes!$B$42,('Instruction Forfaitaires'!$E462*(VLOOKUP('Instruction Forfaitaires'!$D462,Listes!$A$43:$E$49,2,FALSE))),IF('Instruction Forfaitaires'!$E462&gt;Listes!$D$42,('Instruction Forfaitaires'!$E462*(VLOOKUP('Instruction Forfaitaires'!$D462,Listes!$A$43:$E$49,5,FALSE))),('Instruction Forfaitaires'!$E462*(VLOOKUP('Instruction Forfaitaires'!$D462,Listes!$A$43:$E$49,3,FALSE))+(VLOOKUP('Instruction Forfaitaires'!$D462,Listes!$A$43:$E$49,4,FALSE)))))))</f>
        <v/>
      </c>
      <c r="K462" s="238" t="str">
        <f>IF($G462="","",IF($C462=Listes!$B$34,Listes!$I$31,IF($C462=Listes!$B$35,(VLOOKUP('Instruction Forfaitaires'!$F462,Listes!$E$31:$F$36,2,FALSE)),IF($C462=Listes!$B$33,IF('Instruction Forfaitaires'!$E462&lt;Listes!$A$64,'Instruction Forfaitaires'!$E462*Listes!$A$65,IF('Instruction Forfaitaires'!$E462&gt;Listes!$D$64,'Instruction Forfaitaires'!$E462*Listes!$D$65,(('Instruction Forfaitaires'!$E462*Listes!$B$65)+Listes!$C$65)))))))</f>
        <v/>
      </c>
      <c r="L462" s="268" t="str">
        <f>IF(Forfaitaires!I461="","",Forfaitaires!I461)</f>
        <v/>
      </c>
      <c r="M462" s="268" t="str">
        <f>IF(Forfaitaires!J461="","",Forfaitaires!J461)</f>
        <v/>
      </c>
      <c r="N462" s="177" t="str">
        <f>IF(Forfaitaires!N461="","",Forfaitaires!N461)</f>
        <v/>
      </c>
      <c r="O462" s="267" t="str">
        <f t="shared" si="35"/>
        <v/>
      </c>
      <c r="P462" s="259" t="str">
        <f t="shared" si="36"/>
        <v/>
      </c>
      <c r="Q462" s="280" t="str">
        <f t="shared" si="37"/>
        <v/>
      </c>
      <c r="R462" s="264" t="str">
        <f t="shared" si="38"/>
        <v/>
      </c>
      <c r="S462" s="262" t="str">
        <f t="shared" si="39"/>
        <v/>
      </c>
      <c r="T462" s="119"/>
    </row>
    <row r="463" spans="1:20" ht="20.100000000000001" customHeight="1" x14ac:dyDescent="0.25">
      <c r="A463" s="162">
        <v>457</v>
      </c>
      <c r="B463" s="158" t="str">
        <f>IF(Forfaitaires!B462="","",Forfaitaires!B462)</f>
        <v/>
      </c>
      <c r="C463" s="158" t="str">
        <f>IF(Forfaitaires!C462="","",Forfaitaires!C462)</f>
        <v/>
      </c>
      <c r="D463" s="158" t="str">
        <f>IF(Forfaitaires!D462="","",Forfaitaires!D462)</f>
        <v/>
      </c>
      <c r="E463" s="158" t="str">
        <f>IF(Forfaitaires!E462="","",Forfaitaires!E462)</f>
        <v/>
      </c>
      <c r="F463" s="158" t="str">
        <f>IF(Forfaitaires!F462="","",Forfaitaires!F462)</f>
        <v/>
      </c>
      <c r="G463" s="158" t="str">
        <f>IF(Forfaitaires!G462="","",Forfaitaires!G462)</f>
        <v/>
      </c>
      <c r="H463" s="158" t="str">
        <f>IF(Forfaitaires!H462="","",Forfaitaires!H462)</f>
        <v/>
      </c>
      <c r="I463" s="158" t="str">
        <f>IF($G463="","",IF($C463=Listes!$B$32,IF('Instruction Forfaitaires'!$E463&lt;Listes!$B$53,('Instruction Forfaitaires'!$E463*(VLOOKUP('Instruction Forfaitaires'!$D463,Listes!$A$54:$E$60,2,FALSE))),IF('Instruction Forfaitaires'!$E463&gt;Listes!$E$53,('Instruction Forfaitaires'!$E463*(VLOOKUP('Instruction Forfaitaires'!$D463,Listes!$A$54:$E$60,5,FALSE))),('Instruction Forfaitaires'!$E463*(VLOOKUP('Instruction Forfaitaires'!$D463,Listes!$A$54:$E$60,3,FALSE))+(VLOOKUP('Instruction Forfaitaires'!$D463,Listes!$A$54:$E$60,4,FALSE)))))))</f>
        <v/>
      </c>
      <c r="J463" s="158" t="str">
        <f>IF($G463="","",IF($C463=Listes!$B$31,IF('Instruction Forfaitaires'!$E463&lt;Listes!$B$42,('Instruction Forfaitaires'!$E463*(VLOOKUP('Instruction Forfaitaires'!$D463,Listes!$A$43:$E$49,2,FALSE))),IF('Instruction Forfaitaires'!$E463&gt;Listes!$D$42,('Instruction Forfaitaires'!$E463*(VLOOKUP('Instruction Forfaitaires'!$D463,Listes!$A$43:$E$49,5,FALSE))),('Instruction Forfaitaires'!$E463*(VLOOKUP('Instruction Forfaitaires'!$D463,Listes!$A$43:$E$49,3,FALSE))+(VLOOKUP('Instruction Forfaitaires'!$D463,Listes!$A$43:$E$49,4,FALSE)))))))</f>
        <v/>
      </c>
      <c r="K463" s="238" t="str">
        <f>IF($G463="","",IF($C463=Listes!$B$34,Listes!$I$31,IF($C463=Listes!$B$35,(VLOOKUP('Instruction Forfaitaires'!$F463,Listes!$E$31:$F$36,2,FALSE)),IF($C463=Listes!$B$33,IF('Instruction Forfaitaires'!$E463&lt;Listes!$A$64,'Instruction Forfaitaires'!$E463*Listes!$A$65,IF('Instruction Forfaitaires'!$E463&gt;Listes!$D$64,'Instruction Forfaitaires'!$E463*Listes!$D$65,(('Instruction Forfaitaires'!$E463*Listes!$B$65)+Listes!$C$65)))))))</f>
        <v/>
      </c>
      <c r="L463" s="268" t="str">
        <f>IF(Forfaitaires!I462="","",Forfaitaires!I462)</f>
        <v/>
      </c>
      <c r="M463" s="268" t="str">
        <f>IF(Forfaitaires!J462="","",Forfaitaires!J462)</f>
        <v/>
      </c>
      <c r="N463" s="177" t="str">
        <f>IF(Forfaitaires!N462="","",Forfaitaires!N462)</f>
        <v/>
      </c>
      <c r="O463" s="267" t="str">
        <f t="shared" si="35"/>
        <v/>
      </c>
      <c r="P463" s="259" t="str">
        <f t="shared" si="36"/>
        <v/>
      </c>
      <c r="Q463" s="280" t="str">
        <f t="shared" si="37"/>
        <v/>
      </c>
      <c r="R463" s="264" t="str">
        <f t="shared" si="38"/>
        <v/>
      </c>
      <c r="S463" s="262" t="str">
        <f t="shared" si="39"/>
        <v/>
      </c>
      <c r="T463" s="119"/>
    </row>
    <row r="464" spans="1:20" ht="20.100000000000001" customHeight="1" x14ac:dyDescent="0.25">
      <c r="A464" s="162">
        <v>458</v>
      </c>
      <c r="B464" s="158" t="str">
        <f>IF(Forfaitaires!B463="","",Forfaitaires!B463)</f>
        <v/>
      </c>
      <c r="C464" s="158" t="str">
        <f>IF(Forfaitaires!C463="","",Forfaitaires!C463)</f>
        <v/>
      </c>
      <c r="D464" s="158" t="str">
        <f>IF(Forfaitaires!D463="","",Forfaitaires!D463)</f>
        <v/>
      </c>
      <c r="E464" s="158" t="str">
        <f>IF(Forfaitaires!E463="","",Forfaitaires!E463)</f>
        <v/>
      </c>
      <c r="F464" s="158" t="str">
        <f>IF(Forfaitaires!F463="","",Forfaitaires!F463)</f>
        <v/>
      </c>
      <c r="G464" s="158" t="str">
        <f>IF(Forfaitaires!G463="","",Forfaitaires!G463)</f>
        <v/>
      </c>
      <c r="H464" s="158" t="str">
        <f>IF(Forfaitaires!H463="","",Forfaitaires!H463)</f>
        <v/>
      </c>
      <c r="I464" s="158" t="str">
        <f>IF($G464="","",IF($C464=Listes!$B$32,IF('Instruction Forfaitaires'!$E464&lt;Listes!$B$53,('Instruction Forfaitaires'!$E464*(VLOOKUP('Instruction Forfaitaires'!$D464,Listes!$A$54:$E$60,2,FALSE))),IF('Instruction Forfaitaires'!$E464&gt;Listes!$E$53,('Instruction Forfaitaires'!$E464*(VLOOKUP('Instruction Forfaitaires'!$D464,Listes!$A$54:$E$60,5,FALSE))),('Instruction Forfaitaires'!$E464*(VLOOKUP('Instruction Forfaitaires'!$D464,Listes!$A$54:$E$60,3,FALSE))+(VLOOKUP('Instruction Forfaitaires'!$D464,Listes!$A$54:$E$60,4,FALSE)))))))</f>
        <v/>
      </c>
      <c r="J464" s="158" t="str">
        <f>IF($G464="","",IF($C464=Listes!$B$31,IF('Instruction Forfaitaires'!$E464&lt;Listes!$B$42,('Instruction Forfaitaires'!$E464*(VLOOKUP('Instruction Forfaitaires'!$D464,Listes!$A$43:$E$49,2,FALSE))),IF('Instruction Forfaitaires'!$E464&gt;Listes!$D$42,('Instruction Forfaitaires'!$E464*(VLOOKUP('Instruction Forfaitaires'!$D464,Listes!$A$43:$E$49,5,FALSE))),('Instruction Forfaitaires'!$E464*(VLOOKUP('Instruction Forfaitaires'!$D464,Listes!$A$43:$E$49,3,FALSE))+(VLOOKUP('Instruction Forfaitaires'!$D464,Listes!$A$43:$E$49,4,FALSE)))))))</f>
        <v/>
      </c>
      <c r="K464" s="238" t="str">
        <f>IF($G464="","",IF($C464=Listes!$B$34,Listes!$I$31,IF($C464=Listes!$B$35,(VLOOKUP('Instruction Forfaitaires'!$F464,Listes!$E$31:$F$36,2,FALSE)),IF($C464=Listes!$B$33,IF('Instruction Forfaitaires'!$E464&lt;Listes!$A$64,'Instruction Forfaitaires'!$E464*Listes!$A$65,IF('Instruction Forfaitaires'!$E464&gt;Listes!$D$64,'Instruction Forfaitaires'!$E464*Listes!$D$65,(('Instruction Forfaitaires'!$E464*Listes!$B$65)+Listes!$C$65)))))))</f>
        <v/>
      </c>
      <c r="L464" s="268" t="str">
        <f>IF(Forfaitaires!I463="","",Forfaitaires!I463)</f>
        <v/>
      </c>
      <c r="M464" s="268" t="str">
        <f>IF(Forfaitaires!J463="","",Forfaitaires!J463)</f>
        <v/>
      </c>
      <c r="N464" s="177" t="str">
        <f>IF(Forfaitaires!N463="","",Forfaitaires!N463)</f>
        <v/>
      </c>
      <c r="O464" s="267" t="str">
        <f t="shared" si="35"/>
        <v/>
      </c>
      <c r="P464" s="259" t="str">
        <f t="shared" si="36"/>
        <v/>
      </c>
      <c r="Q464" s="280" t="str">
        <f t="shared" si="37"/>
        <v/>
      </c>
      <c r="R464" s="264" t="str">
        <f t="shared" si="38"/>
        <v/>
      </c>
      <c r="S464" s="262" t="str">
        <f t="shared" si="39"/>
        <v/>
      </c>
      <c r="T464" s="119"/>
    </row>
    <row r="465" spans="1:20" ht="20.100000000000001" customHeight="1" x14ac:dyDescent="0.25">
      <c r="A465" s="162">
        <v>459</v>
      </c>
      <c r="B465" s="158" t="str">
        <f>IF(Forfaitaires!B464="","",Forfaitaires!B464)</f>
        <v/>
      </c>
      <c r="C465" s="158" t="str">
        <f>IF(Forfaitaires!C464="","",Forfaitaires!C464)</f>
        <v/>
      </c>
      <c r="D465" s="158" t="str">
        <f>IF(Forfaitaires!D464="","",Forfaitaires!D464)</f>
        <v/>
      </c>
      <c r="E465" s="158" t="str">
        <f>IF(Forfaitaires!E464="","",Forfaitaires!E464)</f>
        <v/>
      </c>
      <c r="F465" s="158" t="str">
        <f>IF(Forfaitaires!F464="","",Forfaitaires!F464)</f>
        <v/>
      </c>
      <c r="G465" s="158" t="str">
        <f>IF(Forfaitaires!G464="","",Forfaitaires!G464)</f>
        <v/>
      </c>
      <c r="H465" s="158" t="str">
        <f>IF(Forfaitaires!H464="","",Forfaitaires!H464)</f>
        <v/>
      </c>
      <c r="I465" s="158" t="str">
        <f>IF($G465="","",IF($C465=Listes!$B$32,IF('Instruction Forfaitaires'!$E465&lt;Listes!$B$53,('Instruction Forfaitaires'!$E465*(VLOOKUP('Instruction Forfaitaires'!$D465,Listes!$A$54:$E$60,2,FALSE))),IF('Instruction Forfaitaires'!$E465&gt;Listes!$E$53,('Instruction Forfaitaires'!$E465*(VLOOKUP('Instruction Forfaitaires'!$D465,Listes!$A$54:$E$60,5,FALSE))),('Instruction Forfaitaires'!$E465*(VLOOKUP('Instruction Forfaitaires'!$D465,Listes!$A$54:$E$60,3,FALSE))+(VLOOKUP('Instruction Forfaitaires'!$D465,Listes!$A$54:$E$60,4,FALSE)))))))</f>
        <v/>
      </c>
      <c r="J465" s="158" t="str">
        <f>IF($G465="","",IF($C465=Listes!$B$31,IF('Instruction Forfaitaires'!$E465&lt;Listes!$B$42,('Instruction Forfaitaires'!$E465*(VLOOKUP('Instruction Forfaitaires'!$D465,Listes!$A$43:$E$49,2,FALSE))),IF('Instruction Forfaitaires'!$E465&gt;Listes!$D$42,('Instruction Forfaitaires'!$E465*(VLOOKUP('Instruction Forfaitaires'!$D465,Listes!$A$43:$E$49,5,FALSE))),('Instruction Forfaitaires'!$E465*(VLOOKUP('Instruction Forfaitaires'!$D465,Listes!$A$43:$E$49,3,FALSE))+(VLOOKUP('Instruction Forfaitaires'!$D465,Listes!$A$43:$E$49,4,FALSE)))))))</f>
        <v/>
      </c>
      <c r="K465" s="238" t="str">
        <f>IF($G465="","",IF($C465=Listes!$B$34,Listes!$I$31,IF($C465=Listes!$B$35,(VLOOKUP('Instruction Forfaitaires'!$F465,Listes!$E$31:$F$36,2,FALSE)),IF($C465=Listes!$B$33,IF('Instruction Forfaitaires'!$E465&lt;Listes!$A$64,'Instruction Forfaitaires'!$E465*Listes!$A$65,IF('Instruction Forfaitaires'!$E465&gt;Listes!$D$64,'Instruction Forfaitaires'!$E465*Listes!$D$65,(('Instruction Forfaitaires'!$E465*Listes!$B$65)+Listes!$C$65)))))))</f>
        <v/>
      </c>
      <c r="L465" s="268" t="str">
        <f>IF(Forfaitaires!I464="","",Forfaitaires!I464)</f>
        <v/>
      </c>
      <c r="M465" s="268" t="str">
        <f>IF(Forfaitaires!J464="","",Forfaitaires!J464)</f>
        <v/>
      </c>
      <c r="N465" s="177" t="str">
        <f>IF(Forfaitaires!N464="","",Forfaitaires!N464)</f>
        <v/>
      </c>
      <c r="O465" s="267" t="str">
        <f t="shared" si="35"/>
        <v/>
      </c>
      <c r="P465" s="259" t="str">
        <f t="shared" si="36"/>
        <v/>
      </c>
      <c r="Q465" s="280" t="str">
        <f t="shared" si="37"/>
        <v/>
      </c>
      <c r="R465" s="264" t="str">
        <f t="shared" si="38"/>
        <v/>
      </c>
      <c r="S465" s="262" t="str">
        <f t="shared" si="39"/>
        <v/>
      </c>
      <c r="T465" s="119"/>
    </row>
    <row r="466" spans="1:20" ht="20.100000000000001" customHeight="1" x14ac:dyDescent="0.25">
      <c r="A466" s="162">
        <v>460</v>
      </c>
      <c r="B466" s="158" t="str">
        <f>IF(Forfaitaires!B465="","",Forfaitaires!B465)</f>
        <v/>
      </c>
      <c r="C466" s="158" t="str">
        <f>IF(Forfaitaires!C465="","",Forfaitaires!C465)</f>
        <v/>
      </c>
      <c r="D466" s="158" t="str">
        <f>IF(Forfaitaires!D465="","",Forfaitaires!D465)</f>
        <v/>
      </c>
      <c r="E466" s="158" t="str">
        <f>IF(Forfaitaires!E465="","",Forfaitaires!E465)</f>
        <v/>
      </c>
      <c r="F466" s="158" t="str">
        <f>IF(Forfaitaires!F465="","",Forfaitaires!F465)</f>
        <v/>
      </c>
      <c r="G466" s="158" t="str">
        <f>IF(Forfaitaires!G465="","",Forfaitaires!G465)</f>
        <v/>
      </c>
      <c r="H466" s="158" t="str">
        <f>IF(Forfaitaires!H465="","",Forfaitaires!H465)</f>
        <v/>
      </c>
      <c r="I466" s="158" t="str">
        <f>IF($G466="","",IF($C466=Listes!$B$32,IF('Instruction Forfaitaires'!$E466&lt;Listes!$B$53,('Instruction Forfaitaires'!$E466*(VLOOKUP('Instruction Forfaitaires'!$D466,Listes!$A$54:$E$60,2,FALSE))),IF('Instruction Forfaitaires'!$E466&gt;Listes!$E$53,('Instruction Forfaitaires'!$E466*(VLOOKUP('Instruction Forfaitaires'!$D466,Listes!$A$54:$E$60,5,FALSE))),('Instruction Forfaitaires'!$E466*(VLOOKUP('Instruction Forfaitaires'!$D466,Listes!$A$54:$E$60,3,FALSE))+(VLOOKUP('Instruction Forfaitaires'!$D466,Listes!$A$54:$E$60,4,FALSE)))))))</f>
        <v/>
      </c>
      <c r="J466" s="158" t="str">
        <f>IF($G466="","",IF($C466=Listes!$B$31,IF('Instruction Forfaitaires'!$E466&lt;Listes!$B$42,('Instruction Forfaitaires'!$E466*(VLOOKUP('Instruction Forfaitaires'!$D466,Listes!$A$43:$E$49,2,FALSE))),IF('Instruction Forfaitaires'!$E466&gt;Listes!$D$42,('Instruction Forfaitaires'!$E466*(VLOOKUP('Instruction Forfaitaires'!$D466,Listes!$A$43:$E$49,5,FALSE))),('Instruction Forfaitaires'!$E466*(VLOOKUP('Instruction Forfaitaires'!$D466,Listes!$A$43:$E$49,3,FALSE))+(VLOOKUP('Instruction Forfaitaires'!$D466,Listes!$A$43:$E$49,4,FALSE)))))))</f>
        <v/>
      </c>
      <c r="K466" s="238" t="str">
        <f>IF($G466="","",IF($C466=Listes!$B$34,Listes!$I$31,IF($C466=Listes!$B$35,(VLOOKUP('Instruction Forfaitaires'!$F466,Listes!$E$31:$F$36,2,FALSE)),IF($C466=Listes!$B$33,IF('Instruction Forfaitaires'!$E466&lt;Listes!$A$64,'Instruction Forfaitaires'!$E466*Listes!$A$65,IF('Instruction Forfaitaires'!$E466&gt;Listes!$D$64,'Instruction Forfaitaires'!$E466*Listes!$D$65,(('Instruction Forfaitaires'!$E466*Listes!$B$65)+Listes!$C$65)))))))</f>
        <v/>
      </c>
      <c r="L466" s="268" t="str">
        <f>IF(Forfaitaires!I465="","",Forfaitaires!I465)</f>
        <v/>
      </c>
      <c r="M466" s="268" t="str">
        <f>IF(Forfaitaires!J465="","",Forfaitaires!J465)</f>
        <v/>
      </c>
      <c r="N466" s="177" t="str">
        <f>IF(Forfaitaires!N465="","",Forfaitaires!N465)</f>
        <v/>
      </c>
      <c r="O466" s="267" t="str">
        <f t="shared" si="35"/>
        <v/>
      </c>
      <c r="P466" s="259" t="str">
        <f t="shared" si="36"/>
        <v/>
      </c>
      <c r="Q466" s="280" t="str">
        <f t="shared" si="37"/>
        <v/>
      </c>
      <c r="R466" s="264" t="str">
        <f t="shared" si="38"/>
        <v/>
      </c>
      <c r="S466" s="262" t="str">
        <f t="shared" si="39"/>
        <v/>
      </c>
      <c r="T466" s="119"/>
    </row>
    <row r="467" spans="1:20" ht="20.100000000000001" customHeight="1" x14ac:dyDescent="0.25">
      <c r="A467" s="162">
        <v>461</v>
      </c>
      <c r="B467" s="158" t="str">
        <f>IF(Forfaitaires!B466="","",Forfaitaires!B466)</f>
        <v/>
      </c>
      <c r="C467" s="158" t="str">
        <f>IF(Forfaitaires!C466="","",Forfaitaires!C466)</f>
        <v/>
      </c>
      <c r="D467" s="158" t="str">
        <f>IF(Forfaitaires!D466="","",Forfaitaires!D466)</f>
        <v/>
      </c>
      <c r="E467" s="158" t="str">
        <f>IF(Forfaitaires!E466="","",Forfaitaires!E466)</f>
        <v/>
      </c>
      <c r="F467" s="158" t="str">
        <f>IF(Forfaitaires!F466="","",Forfaitaires!F466)</f>
        <v/>
      </c>
      <c r="G467" s="158" t="str">
        <f>IF(Forfaitaires!G466="","",Forfaitaires!G466)</f>
        <v/>
      </c>
      <c r="H467" s="158" t="str">
        <f>IF(Forfaitaires!H466="","",Forfaitaires!H466)</f>
        <v/>
      </c>
      <c r="I467" s="158" t="str">
        <f>IF($G467="","",IF($C467=Listes!$B$32,IF('Instruction Forfaitaires'!$E467&lt;Listes!$B$53,('Instruction Forfaitaires'!$E467*(VLOOKUP('Instruction Forfaitaires'!$D467,Listes!$A$54:$E$60,2,FALSE))),IF('Instruction Forfaitaires'!$E467&gt;Listes!$E$53,('Instruction Forfaitaires'!$E467*(VLOOKUP('Instruction Forfaitaires'!$D467,Listes!$A$54:$E$60,5,FALSE))),('Instruction Forfaitaires'!$E467*(VLOOKUP('Instruction Forfaitaires'!$D467,Listes!$A$54:$E$60,3,FALSE))+(VLOOKUP('Instruction Forfaitaires'!$D467,Listes!$A$54:$E$60,4,FALSE)))))))</f>
        <v/>
      </c>
      <c r="J467" s="158" t="str">
        <f>IF($G467="","",IF($C467=Listes!$B$31,IF('Instruction Forfaitaires'!$E467&lt;Listes!$B$42,('Instruction Forfaitaires'!$E467*(VLOOKUP('Instruction Forfaitaires'!$D467,Listes!$A$43:$E$49,2,FALSE))),IF('Instruction Forfaitaires'!$E467&gt;Listes!$D$42,('Instruction Forfaitaires'!$E467*(VLOOKUP('Instruction Forfaitaires'!$D467,Listes!$A$43:$E$49,5,FALSE))),('Instruction Forfaitaires'!$E467*(VLOOKUP('Instruction Forfaitaires'!$D467,Listes!$A$43:$E$49,3,FALSE))+(VLOOKUP('Instruction Forfaitaires'!$D467,Listes!$A$43:$E$49,4,FALSE)))))))</f>
        <v/>
      </c>
      <c r="K467" s="238" t="str">
        <f>IF($G467="","",IF($C467=Listes!$B$34,Listes!$I$31,IF($C467=Listes!$B$35,(VLOOKUP('Instruction Forfaitaires'!$F467,Listes!$E$31:$F$36,2,FALSE)),IF($C467=Listes!$B$33,IF('Instruction Forfaitaires'!$E467&lt;Listes!$A$64,'Instruction Forfaitaires'!$E467*Listes!$A$65,IF('Instruction Forfaitaires'!$E467&gt;Listes!$D$64,'Instruction Forfaitaires'!$E467*Listes!$D$65,(('Instruction Forfaitaires'!$E467*Listes!$B$65)+Listes!$C$65)))))))</f>
        <v/>
      </c>
      <c r="L467" s="268" t="str">
        <f>IF(Forfaitaires!I466="","",Forfaitaires!I466)</f>
        <v/>
      </c>
      <c r="M467" s="268" t="str">
        <f>IF(Forfaitaires!J466="","",Forfaitaires!J466)</f>
        <v/>
      </c>
      <c r="N467" s="177" t="str">
        <f>IF(Forfaitaires!N466="","",Forfaitaires!N466)</f>
        <v/>
      </c>
      <c r="O467" s="267" t="str">
        <f t="shared" si="35"/>
        <v/>
      </c>
      <c r="P467" s="259" t="str">
        <f t="shared" si="36"/>
        <v/>
      </c>
      <c r="Q467" s="280" t="str">
        <f t="shared" si="37"/>
        <v/>
      </c>
      <c r="R467" s="264" t="str">
        <f t="shared" si="38"/>
        <v/>
      </c>
      <c r="S467" s="262" t="str">
        <f t="shared" si="39"/>
        <v/>
      </c>
      <c r="T467" s="119"/>
    </row>
    <row r="468" spans="1:20" ht="20.100000000000001" customHeight="1" x14ac:dyDescent="0.25">
      <c r="A468" s="162">
        <v>462</v>
      </c>
      <c r="B468" s="158" t="str">
        <f>IF(Forfaitaires!B467="","",Forfaitaires!B467)</f>
        <v/>
      </c>
      <c r="C468" s="158" t="str">
        <f>IF(Forfaitaires!C467="","",Forfaitaires!C467)</f>
        <v/>
      </c>
      <c r="D468" s="158" t="str">
        <f>IF(Forfaitaires!D467="","",Forfaitaires!D467)</f>
        <v/>
      </c>
      <c r="E468" s="158" t="str">
        <f>IF(Forfaitaires!E467="","",Forfaitaires!E467)</f>
        <v/>
      </c>
      <c r="F468" s="158" t="str">
        <f>IF(Forfaitaires!F467="","",Forfaitaires!F467)</f>
        <v/>
      </c>
      <c r="G468" s="158" t="str">
        <f>IF(Forfaitaires!G467="","",Forfaitaires!G467)</f>
        <v/>
      </c>
      <c r="H468" s="158" t="str">
        <f>IF(Forfaitaires!H467="","",Forfaitaires!H467)</f>
        <v/>
      </c>
      <c r="I468" s="158" t="str">
        <f>IF($G468="","",IF($C468=Listes!$B$32,IF('Instruction Forfaitaires'!$E468&lt;Listes!$B$53,('Instruction Forfaitaires'!$E468*(VLOOKUP('Instruction Forfaitaires'!$D468,Listes!$A$54:$E$60,2,FALSE))),IF('Instruction Forfaitaires'!$E468&gt;Listes!$E$53,('Instruction Forfaitaires'!$E468*(VLOOKUP('Instruction Forfaitaires'!$D468,Listes!$A$54:$E$60,5,FALSE))),('Instruction Forfaitaires'!$E468*(VLOOKUP('Instruction Forfaitaires'!$D468,Listes!$A$54:$E$60,3,FALSE))+(VLOOKUP('Instruction Forfaitaires'!$D468,Listes!$A$54:$E$60,4,FALSE)))))))</f>
        <v/>
      </c>
      <c r="J468" s="158" t="str">
        <f>IF($G468="","",IF($C468=Listes!$B$31,IF('Instruction Forfaitaires'!$E468&lt;Listes!$B$42,('Instruction Forfaitaires'!$E468*(VLOOKUP('Instruction Forfaitaires'!$D468,Listes!$A$43:$E$49,2,FALSE))),IF('Instruction Forfaitaires'!$E468&gt;Listes!$D$42,('Instruction Forfaitaires'!$E468*(VLOOKUP('Instruction Forfaitaires'!$D468,Listes!$A$43:$E$49,5,FALSE))),('Instruction Forfaitaires'!$E468*(VLOOKUP('Instruction Forfaitaires'!$D468,Listes!$A$43:$E$49,3,FALSE))+(VLOOKUP('Instruction Forfaitaires'!$D468,Listes!$A$43:$E$49,4,FALSE)))))))</f>
        <v/>
      </c>
      <c r="K468" s="238" t="str">
        <f>IF($G468="","",IF($C468=Listes!$B$34,Listes!$I$31,IF($C468=Listes!$B$35,(VLOOKUP('Instruction Forfaitaires'!$F468,Listes!$E$31:$F$36,2,FALSE)),IF($C468=Listes!$B$33,IF('Instruction Forfaitaires'!$E468&lt;Listes!$A$64,'Instruction Forfaitaires'!$E468*Listes!$A$65,IF('Instruction Forfaitaires'!$E468&gt;Listes!$D$64,'Instruction Forfaitaires'!$E468*Listes!$D$65,(('Instruction Forfaitaires'!$E468*Listes!$B$65)+Listes!$C$65)))))))</f>
        <v/>
      </c>
      <c r="L468" s="268" t="str">
        <f>IF(Forfaitaires!I467="","",Forfaitaires!I467)</f>
        <v/>
      </c>
      <c r="M468" s="268" t="str">
        <f>IF(Forfaitaires!J467="","",Forfaitaires!J467)</f>
        <v/>
      </c>
      <c r="N468" s="177" t="str">
        <f>IF(Forfaitaires!N467="","",Forfaitaires!N467)</f>
        <v/>
      </c>
      <c r="O468" s="267" t="str">
        <f t="shared" si="35"/>
        <v/>
      </c>
      <c r="P468" s="259" t="str">
        <f t="shared" si="36"/>
        <v/>
      </c>
      <c r="Q468" s="280" t="str">
        <f t="shared" si="37"/>
        <v/>
      </c>
      <c r="R468" s="264" t="str">
        <f t="shared" si="38"/>
        <v/>
      </c>
      <c r="S468" s="262" t="str">
        <f t="shared" si="39"/>
        <v/>
      </c>
      <c r="T468" s="119"/>
    </row>
    <row r="469" spans="1:20" ht="20.100000000000001" customHeight="1" x14ac:dyDescent="0.25">
      <c r="A469" s="162">
        <v>463</v>
      </c>
      <c r="B469" s="158" t="str">
        <f>IF(Forfaitaires!B468="","",Forfaitaires!B468)</f>
        <v/>
      </c>
      <c r="C469" s="158" t="str">
        <f>IF(Forfaitaires!C468="","",Forfaitaires!C468)</f>
        <v/>
      </c>
      <c r="D469" s="158" t="str">
        <f>IF(Forfaitaires!D468="","",Forfaitaires!D468)</f>
        <v/>
      </c>
      <c r="E469" s="158" t="str">
        <f>IF(Forfaitaires!E468="","",Forfaitaires!E468)</f>
        <v/>
      </c>
      <c r="F469" s="158" t="str">
        <f>IF(Forfaitaires!F468="","",Forfaitaires!F468)</f>
        <v/>
      </c>
      <c r="G469" s="158" t="str">
        <f>IF(Forfaitaires!G468="","",Forfaitaires!G468)</f>
        <v/>
      </c>
      <c r="H469" s="158" t="str">
        <f>IF(Forfaitaires!H468="","",Forfaitaires!H468)</f>
        <v/>
      </c>
      <c r="I469" s="158" t="str">
        <f>IF($G469="","",IF($C469=Listes!$B$32,IF('Instruction Forfaitaires'!$E469&lt;Listes!$B$53,('Instruction Forfaitaires'!$E469*(VLOOKUP('Instruction Forfaitaires'!$D469,Listes!$A$54:$E$60,2,FALSE))),IF('Instruction Forfaitaires'!$E469&gt;Listes!$E$53,('Instruction Forfaitaires'!$E469*(VLOOKUP('Instruction Forfaitaires'!$D469,Listes!$A$54:$E$60,5,FALSE))),('Instruction Forfaitaires'!$E469*(VLOOKUP('Instruction Forfaitaires'!$D469,Listes!$A$54:$E$60,3,FALSE))+(VLOOKUP('Instruction Forfaitaires'!$D469,Listes!$A$54:$E$60,4,FALSE)))))))</f>
        <v/>
      </c>
      <c r="J469" s="158" t="str">
        <f>IF($G469="","",IF($C469=Listes!$B$31,IF('Instruction Forfaitaires'!$E469&lt;Listes!$B$42,('Instruction Forfaitaires'!$E469*(VLOOKUP('Instruction Forfaitaires'!$D469,Listes!$A$43:$E$49,2,FALSE))),IF('Instruction Forfaitaires'!$E469&gt;Listes!$D$42,('Instruction Forfaitaires'!$E469*(VLOOKUP('Instruction Forfaitaires'!$D469,Listes!$A$43:$E$49,5,FALSE))),('Instruction Forfaitaires'!$E469*(VLOOKUP('Instruction Forfaitaires'!$D469,Listes!$A$43:$E$49,3,FALSE))+(VLOOKUP('Instruction Forfaitaires'!$D469,Listes!$A$43:$E$49,4,FALSE)))))))</f>
        <v/>
      </c>
      <c r="K469" s="238" t="str">
        <f>IF($G469="","",IF($C469=Listes!$B$34,Listes!$I$31,IF($C469=Listes!$B$35,(VLOOKUP('Instruction Forfaitaires'!$F469,Listes!$E$31:$F$36,2,FALSE)),IF($C469=Listes!$B$33,IF('Instruction Forfaitaires'!$E469&lt;Listes!$A$64,'Instruction Forfaitaires'!$E469*Listes!$A$65,IF('Instruction Forfaitaires'!$E469&gt;Listes!$D$64,'Instruction Forfaitaires'!$E469*Listes!$D$65,(('Instruction Forfaitaires'!$E469*Listes!$B$65)+Listes!$C$65)))))))</f>
        <v/>
      </c>
      <c r="L469" s="268" t="str">
        <f>IF(Forfaitaires!I468="","",Forfaitaires!I468)</f>
        <v/>
      </c>
      <c r="M469" s="268" t="str">
        <f>IF(Forfaitaires!J468="","",Forfaitaires!J468)</f>
        <v/>
      </c>
      <c r="N469" s="177" t="str">
        <f>IF(Forfaitaires!N468="","",Forfaitaires!N468)</f>
        <v/>
      </c>
      <c r="O469" s="267" t="str">
        <f t="shared" si="35"/>
        <v/>
      </c>
      <c r="P469" s="259" t="str">
        <f t="shared" si="36"/>
        <v/>
      </c>
      <c r="Q469" s="280" t="str">
        <f t="shared" si="37"/>
        <v/>
      </c>
      <c r="R469" s="264" t="str">
        <f t="shared" si="38"/>
        <v/>
      </c>
      <c r="S469" s="262" t="str">
        <f t="shared" si="39"/>
        <v/>
      </c>
      <c r="T469" s="119"/>
    </row>
    <row r="470" spans="1:20" ht="20.100000000000001" customHeight="1" x14ac:dyDescent="0.25">
      <c r="A470" s="162">
        <v>464</v>
      </c>
      <c r="B470" s="158" t="str">
        <f>IF(Forfaitaires!B469="","",Forfaitaires!B469)</f>
        <v/>
      </c>
      <c r="C470" s="158" t="str">
        <f>IF(Forfaitaires!C469="","",Forfaitaires!C469)</f>
        <v/>
      </c>
      <c r="D470" s="158" t="str">
        <f>IF(Forfaitaires!D469="","",Forfaitaires!D469)</f>
        <v/>
      </c>
      <c r="E470" s="158" t="str">
        <f>IF(Forfaitaires!E469="","",Forfaitaires!E469)</f>
        <v/>
      </c>
      <c r="F470" s="158" t="str">
        <f>IF(Forfaitaires!F469="","",Forfaitaires!F469)</f>
        <v/>
      </c>
      <c r="G470" s="158" t="str">
        <f>IF(Forfaitaires!G469="","",Forfaitaires!G469)</f>
        <v/>
      </c>
      <c r="H470" s="158" t="str">
        <f>IF(Forfaitaires!H469="","",Forfaitaires!H469)</f>
        <v/>
      </c>
      <c r="I470" s="158" t="str">
        <f>IF($G470="","",IF($C470=Listes!$B$32,IF('Instruction Forfaitaires'!$E470&lt;Listes!$B$53,('Instruction Forfaitaires'!$E470*(VLOOKUP('Instruction Forfaitaires'!$D470,Listes!$A$54:$E$60,2,FALSE))),IF('Instruction Forfaitaires'!$E470&gt;Listes!$E$53,('Instruction Forfaitaires'!$E470*(VLOOKUP('Instruction Forfaitaires'!$D470,Listes!$A$54:$E$60,5,FALSE))),('Instruction Forfaitaires'!$E470*(VLOOKUP('Instruction Forfaitaires'!$D470,Listes!$A$54:$E$60,3,FALSE))+(VLOOKUP('Instruction Forfaitaires'!$D470,Listes!$A$54:$E$60,4,FALSE)))))))</f>
        <v/>
      </c>
      <c r="J470" s="158" t="str">
        <f>IF($G470="","",IF($C470=Listes!$B$31,IF('Instruction Forfaitaires'!$E470&lt;Listes!$B$42,('Instruction Forfaitaires'!$E470*(VLOOKUP('Instruction Forfaitaires'!$D470,Listes!$A$43:$E$49,2,FALSE))),IF('Instruction Forfaitaires'!$E470&gt;Listes!$D$42,('Instruction Forfaitaires'!$E470*(VLOOKUP('Instruction Forfaitaires'!$D470,Listes!$A$43:$E$49,5,FALSE))),('Instruction Forfaitaires'!$E470*(VLOOKUP('Instruction Forfaitaires'!$D470,Listes!$A$43:$E$49,3,FALSE))+(VLOOKUP('Instruction Forfaitaires'!$D470,Listes!$A$43:$E$49,4,FALSE)))))))</f>
        <v/>
      </c>
      <c r="K470" s="238" t="str">
        <f>IF($G470="","",IF($C470=Listes!$B$34,Listes!$I$31,IF($C470=Listes!$B$35,(VLOOKUP('Instruction Forfaitaires'!$F470,Listes!$E$31:$F$36,2,FALSE)),IF($C470=Listes!$B$33,IF('Instruction Forfaitaires'!$E470&lt;Listes!$A$64,'Instruction Forfaitaires'!$E470*Listes!$A$65,IF('Instruction Forfaitaires'!$E470&gt;Listes!$D$64,'Instruction Forfaitaires'!$E470*Listes!$D$65,(('Instruction Forfaitaires'!$E470*Listes!$B$65)+Listes!$C$65)))))))</f>
        <v/>
      </c>
      <c r="L470" s="268" t="str">
        <f>IF(Forfaitaires!I469="","",Forfaitaires!I469)</f>
        <v/>
      </c>
      <c r="M470" s="268" t="str">
        <f>IF(Forfaitaires!J469="","",Forfaitaires!J469)</f>
        <v/>
      </c>
      <c r="N470" s="177" t="str">
        <f>IF(Forfaitaires!N469="","",Forfaitaires!N469)</f>
        <v/>
      </c>
      <c r="O470" s="267" t="str">
        <f t="shared" si="35"/>
        <v/>
      </c>
      <c r="P470" s="259" t="str">
        <f t="shared" si="36"/>
        <v/>
      </c>
      <c r="Q470" s="280" t="str">
        <f t="shared" si="37"/>
        <v/>
      </c>
      <c r="R470" s="264" t="str">
        <f t="shared" si="38"/>
        <v/>
      </c>
      <c r="S470" s="262" t="str">
        <f t="shared" si="39"/>
        <v/>
      </c>
      <c r="T470" s="119"/>
    </row>
    <row r="471" spans="1:20" ht="20.100000000000001" customHeight="1" x14ac:dyDescent="0.25">
      <c r="A471" s="162">
        <v>465</v>
      </c>
      <c r="B471" s="158" t="str">
        <f>IF(Forfaitaires!B470="","",Forfaitaires!B470)</f>
        <v/>
      </c>
      <c r="C471" s="158" t="str">
        <f>IF(Forfaitaires!C470="","",Forfaitaires!C470)</f>
        <v/>
      </c>
      <c r="D471" s="158" t="str">
        <f>IF(Forfaitaires!D470="","",Forfaitaires!D470)</f>
        <v/>
      </c>
      <c r="E471" s="158" t="str">
        <f>IF(Forfaitaires!E470="","",Forfaitaires!E470)</f>
        <v/>
      </c>
      <c r="F471" s="158" t="str">
        <f>IF(Forfaitaires!F470="","",Forfaitaires!F470)</f>
        <v/>
      </c>
      <c r="G471" s="158" t="str">
        <f>IF(Forfaitaires!G470="","",Forfaitaires!G470)</f>
        <v/>
      </c>
      <c r="H471" s="158" t="str">
        <f>IF(Forfaitaires!H470="","",Forfaitaires!H470)</f>
        <v/>
      </c>
      <c r="I471" s="158" t="str">
        <f>IF($G471="","",IF($C471=Listes!$B$32,IF('Instruction Forfaitaires'!$E471&lt;Listes!$B$53,('Instruction Forfaitaires'!$E471*(VLOOKUP('Instruction Forfaitaires'!$D471,Listes!$A$54:$E$60,2,FALSE))),IF('Instruction Forfaitaires'!$E471&gt;Listes!$E$53,('Instruction Forfaitaires'!$E471*(VLOOKUP('Instruction Forfaitaires'!$D471,Listes!$A$54:$E$60,5,FALSE))),('Instruction Forfaitaires'!$E471*(VLOOKUP('Instruction Forfaitaires'!$D471,Listes!$A$54:$E$60,3,FALSE))+(VLOOKUP('Instruction Forfaitaires'!$D471,Listes!$A$54:$E$60,4,FALSE)))))))</f>
        <v/>
      </c>
      <c r="J471" s="158" t="str">
        <f>IF($G471="","",IF($C471=Listes!$B$31,IF('Instruction Forfaitaires'!$E471&lt;Listes!$B$42,('Instruction Forfaitaires'!$E471*(VLOOKUP('Instruction Forfaitaires'!$D471,Listes!$A$43:$E$49,2,FALSE))),IF('Instruction Forfaitaires'!$E471&gt;Listes!$D$42,('Instruction Forfaitaires'!$E471*(VLOOKUP('Instruction Forfaitaires'!$D471,Listes!$A$43:$E$49,5,FALSE))),('Instruction Forfaitaires'!$E471*(VLOOKUP('Instruction Forfaitaires'!$D471,Listes!$A$43:$E$49,3,FALSE))+(VLOOKUP('Instruction Forfaitaires'!$D471,Listes!$A$43:$E$49,4,FALSE)))))))</f>
        <v/>
      </c>
      <c r="K471" s="238" t="str">
        <f>IF($G471="","",IF($C471=Listes!$B$34,Listes!$I$31,IF($C471=Listes!$B$35,(VLOOKUP('Instruction Forfaitaires'!$F471,Listes!$E$31:$F$36,2,FALSE)),IF($C471=Listes!$B$33,IF('Instruction Forfaitaires'!$E471&lt;Listes!$A$64,'Instruction Forfaitaires'!$E471*Listes!$A$65,IF('Instruction Forfaitaires'!$E471&gt;Listes!$D$64,'Instruction Forfaitaires'!$E471*Listes!$D$65,(('Instruction Forfaitaires'!$E471*Listes!$B$65)+Listes!$C$65)))))))</f>
        <v/>
      </c>
      <c r="L471" s="268" t="str">
        <f>IF(Forfaitaires!I470="","",Forfaitaires!I470)</f>
        <v/>
      </c>
      <c r="M471" s="268" t="str">
        <f>IF(Forfaitaires!J470="","",Forfaitaires!J470)</f>
        <v/>
      </c>
      <c r="N471" s="177" t="str">
        <f>IF(Forfaitaires!N470="","",Forfaitaires!N470)</f>
        <v/>
      </c>
      <c r="O471" s="267" t="str">
        <f t="shared" si="35"/>
        <v/>
      </c>
      <c r="P471" s="259" t="str">
        <f t="shared" si="36"/>
        <v/>
      </c>
      <c r="Q471" s="280" t="str">
        <f t="shared" si="37"/>
        <v/>
      </c>
      <c r="R471" s="264" t="str">
        <f t="shared" si="38"/>
        <v/>
      </c>
      <c r="S471" s="262" t="str">
        <f t="shared" si="39"/>
        <v/>
      </c>
      <c r="T471" s="119"/>
    </row>
    <row r="472" spans="1:20" ht="20.100000000000001" customHeight="1" x14ac:dyDescent="0.25">
      <c r="A472" s="162">
        <v>466</v>
      </c>
      <c r="B472" s="158" t="str">
        <f>IF(Forfaitaires!B471="","",Forfaitaires!B471)</f>
        <v/>
      </c>
      <c r="C472" s="158" t="str">
        <f>IF(Forfaitaires!C471="","",Forfaitaires!C471)</f>
        <v/>
      </c>
      <c r="D472" s="158" t="str">
        <f>IF(Forfaitaires!D471="","",Forfaitaires!D471)</f>
        <v/>
      </c>
      <c r="E472" s="158" t="str">
        <f>IF(Forfaitaires!E471="","",Forfaitaires!E471)</f>
        <v/>
      </c>
      <c r="F472" s="158" t="str">
        <f>IF(Forfaitaires!F471="","",Forfaitaires!F471)</f>
        <v/>
      </c>
      <c r="G472" s="158" t="str">
        <f>IF(Forfaitaires!G471="","",Forfaitaires!G471)</f>
        <v/>
      </c>
      <c r="H472" s="158" t="str">
        <f>IF(Forfaitaires!H471="","",Forfaitaires!H471)</f>
        <v/>
      </c>
      <c r="I472" s="158" t="str">
        <f>IF($G472="","",IF($C472=Listes!$B$32,IF('Instruction Forfaitaires'!$E472&lt;Listes!$B$53,('Instruction Forfaitaires'!$E472*(VLOOKUP('Instruction Forfaitaires'!$D472,Listes!$A$54:$E$60,2,FALSE))),IF('Instruction Forfaitaires'!$E472&gt;Listes!$E$53,('Instruction Forfaitaires'!$E472*(VLOOKUP('Instruction Forfaitaires'!$D472,Listes!$A$54:$E$60,5,FALSE))),('Instruction Forfaitaires'!$E472*(VLOOKUP('Instruction Forfaitaires'!$D472,Listes!$A$54:$E$60,3,FALSE))+(VLOOKUP('Instruction Forfaitaires'!$D472,Listes!$A$54:$E$60,4,FALSE)))))))</f>
        <v/>
      </c>
      <c r="J472" s="158" t="str">
        <f>IF($G472="","",IF($C472=Listes!$B$31,IF('Instruction Forfaitaires'!$E472&lt;Listes!$B$42,('Instruction Forfaitaires'!$E472*(VLOOKUP('Instruction Forfaitaires'!$D472,Listes!$A$43:$E$49,2,FALSE))),IF('Instruction Forfaitaires'!$E472&gt;Listes!$D$42,('Instruction Forfaitaires'!$E472*(VLOOKUP('Instruction Forfaitaires'!$D472,Listes!$A$43:$E$49,5,FALSE))),('Instruction Forfaitaires'!$E472*(VLOOKUP('Instruction Forfaitaires'!$D472,Listes!$A$43:$E$49,3,FALSE))+(VLOOKUP('Instruction Forfaitaires'!$D472,Listes!$A$43:$E$49,4,FALSE)))))))</f>
        <v/>
      </c>
      <c r="K472" s="238" t="str">
        <f>IF($G472="","",IF($C472=Listes!$B$34,Listes!$I$31,IF($C472=Listes!$B$35,(VLOOKUP('Instruction Forfaitaires'!$F472,Listes!$E$31:$F$36,2,FALSE)),IF($C472=Listes!$B$33,IF('Instruction Forfaitaires'!$E472&lt;Listes!$A$64,'Instruction Forfaitaires'!$E472*Listes!$A$65,IF('Instruction Forfaitaires'!$E472&gt;Listes!$D$64,'Instruction Forfaitaires'!$E472*Listes!$D$65,(('Instruction Forfaitaires'!$E472*Listes!$B$65)+Listes!$C$65)))))))</f>
        <v/>
      </c>
      <c r="L472" s="268" t="str">
        <f>IF(Forfaitaires!I471="","",Forfaitaires!I471)</f>
        <v/>
      </c>
      <c r="M472" s="268" t="str">
        <f>IF(Forfaitaires!J471="","",Forfaitaires!J471)</f>
        <v/>
      </c>
      <c r="N472" s="177" t="str">
        <f>IF(Forfaitaires!N471="","",Forfaitaires!N471)</f>
        <v/>
      </c>
      <c r="O472" s="267" t="str">
        <f t="shared" si="35"/>
        <v/>
      </c>
      <c r="P472" s="259" t="str">
        <f t="shared" si="36"/>
        <v/>
      </c>
      <c r="Q472" s="280" t="str">
        <f t="shared" si="37"/>
        <v/>
      </c>
      <c r="R472" s="264" t="str">
        <f t="shared" si="38"/>
        <v/>
      </c>
      <c r="S472" s="262" t="str">
        <f t="shared" si="39"/>
        <v/>
      </c>
      <c r="T472" s="119"/>
    </row>
    <row r="473" spans="1:20" ht="20.100000000000001" customHeight="1" x14ac:dyDescent="0.25">
      <c r="A473" s="162">
        <v>467</v>
      </c>
      <c r="B473" s="158" t="str">
        <f>IF(Forfaitaires!B472="","",Forfaitaires!B472)</f>
        <v/>
      </c>
      <c r="C473" s="158" t="str">
        <f>IF(Forfaitaires!C472="","",Forfaitaires!C472)</f>
        <v/>
      </c>
      <c r="D473" s="158" t="str">
        <f>IF(Forfaitaires!D472="","",Forfaitaires!D472)</f>
        <v/>
      </c>
      <c r="E473" s="158" t="str">
        <f>IF(Forfaitaires!E472="","",Forfaitaires!E472)</f>
        <v/>
      </c>
      <c r="F473" s="158" t="str">
        <f>IF(Forfaitaires!F472="","",Forfaitaires!F472)</f>
        <v/>
      </c>
      <c r="G473" s="158" t="str">
        <f>IF(Forfaitaires!G472="","",Forfaitaires!G472)</f>
        <v/>
      </c>
      <c r="H473" s="158" t="str">
        <f>IF(Forfaitaires!H472="","",Forfaitaires!H472)</f>
        <v/>
      </c>
      <c r="I473" s="158" t="str">
        <f>IF($G473="","",IF($C473=Listes!$B$32,IF('Instruction Forfaitaires'!$E473&lt;Listes!$B$53,('Instruction Forfaitaires'!$E473*(VLOOKUP('Instruction Forfaitaires'!$D473,Listes!$A$54:$E$60,2,FALSE))),IF('Instruction Forfaitaires'!$E473&gt;Listes!$E$53,('Instruction Forfaitaires'!$E473*(VLOOKUP('Instruction Forfaitaires'!$D473,Listes!$A$54:$E$60,5,FALSE))),('Instruction Forfaitaires'!$E473*(VLOOKUP('Instruction Forfaitaires'!$D473,Listes!$A$54:$E$60,3,FALSE))+(VLOOKUP('Instruction Forfaitaires'!$D473,Listes!$A$54:$E$60,4,FALSE)))))))</f>
        <v/>
      </c>
      <c r="J473" s="158" t="str">
        <f>IF($G473="","",IF($C473=Listes!$B$31,IF('Instruction Forfaitaires'!$E473&lt;Listes!$B$42,('Instruction Forfaitaires'!$E473*(VLOOKUP('Instruction Forfaitaires'!$D473,Listes!$A$43:$E$49,2,FALSE))),IF('Instruction Forfaitaires'!$E473&gt;Listes!$D$42,('Instruction Forfaitaires'!$E473*(VLOOKUP('Instruction Forfaitaires'!$D473,Listes!$A$43:$E$49,5,FALSE))),('Instruction Forfaitaires'!$E473*(VLOOKUP('Instruction Forfaitaires'!$D473,Listes!$A$43:$E$49,3,FALSE))+(VLOOKUP('Instruction Forfaitaires'!$D473,Listes!$A$43:$E$49,4,FALSE)))))))</f>
        <v/>
      </c>
      <c r="K473" s="238" t="str">
        <f>IF($G473="","",IF($C473=Listes!$B$34,Listes!$I$31,IF($C473=Listes!$B$35,(VLOOKUP('Instruction Forfaitaires'!$F473,Listes!$E$31:$F$36,2,FALSE)),IF($C473=Listes!$B$33,IF('Instruction Forfaitaires'!$E473&lt;Listes!$A$64,'Instruction Forfaitaires'!$E473*Listes!$A$65,IF('Instruction Forfaitaires'!$E473&gt;Listes!$D$64,'Instruction Forfaitaires'!$E473*Listes!$D$65,(('Instruction Forfaitaires'!$E473*Listes!$B$65)+Listes!$C$65)))))))</f>
        <v/>
      </c>
      <c r="L473" s="268" t="str">
        <f>IF(Forfaitaires!I472="","",Forfaitaires!I472)</f>
        <v/>
      </c>
      <c r="M473" s="268" t="str">
        <f>IF(Forfaitaires!J472="","",Forfaitaires!J472)</f>
        <v/>
      </c>
      <c r="N473" s="177" t="str">
        <f>IF(Forfaitaires!N472="","",Forfaitaires!N472)</f>
        <v/>
      </c>
      <c r="O473" s="267" t="str">
        <f t="shared" si="35"/>
        <v/>
      </c>
      <c r="P473" s="259" t="str">
        <f t="shared" si="36"/>
        <v/>
      </c>
      <c r="Q473" s="280" t="str">
        <f t="shared" si="37"/>
        <v/>
      </c>
      <c r="R473" s="264" t="str">
        <f t="shared" si="38"/>
        <v/>
      </c>
      <c r="S473" s="262" t="str">
        <f t="shared" si="39"/>
        <v/>
      </c>
      <c r="T473" s="119"/>
    </row>
    <row r="474" spans="1:20" ht="20.100000000000001" customHeight="1" x14ac:dyDescent="0.25">
      <c r="A474" s="162">
        <v>468</v>
      </c>
      <c r="B474" s="158" t="str">
        <f>IF(Forfaitaires!B473="","",Forfaitaires!B473)</f>
        <v/>
      </c>
      <c r="C474" s="158" t="str">
        <f>IF(Forfaitaires!C473="","",Forfaitaires!C473)</f>
        <v/>
      </c>
      <c r="D474" s="158" t="str">
        <f>IF(Forfaitaires!D473="","",Forfaitaires!D473)</f>
        <v/>
      </c>
      <c r="E474" s="158" t="str">
        <f>IF(Forfaitaires!E473="","",Forfaitaires!E473)</f>
        <v/>
      </c>
      <c r="F474" s="158" t="str">
        <f>IF(Forfaitaires!F473="","",Forfaitaires!F473)</f>
        <v/>
      </c>
      <c r="G474" s="158" t="str">
        <f>IF(Forfaitaires!G473="","",Forfaitaires!G473)</f>
        <v/>
      </c>
      <c r="H474" s="158" t="str">
        <f>IF(Forfaitaires!H473="","",Forfaitaires!H473)</f>
        <v/>
      </c>
      <c r="I474" s="158" t="str">
        <f>IF($G474="","",IF($C474=Listes!$B$32,IF('Instruction Forfaitaires'!$E474&lt;Listes!$B$53,('Instruction Forfaitaires'!$E474*(VLOOKUP('Instruction Forfaitaires'!$D474,Listes!$A$54:$E$60,2,FALSE))),IF('Instruction Forfaitaires'!$E474&gt;Listes!$E$53,('Instruction Forfaitaires'!$E474*(VLOOKUP('Instruction Forfaitaires'!$D474,Listes!$A$54:$E$60,5,FALSE))),('Instruction Forfaitaires'!$E474*(VLOOKUP('Instruction Forfaitaires'!$D474,Listes!$A$54:$E$60,3,FALSE))+(VLOOKUP('Instruction Forfaitaires'!$D474,Listes!$A$54:$E$60,4,FALSE)))))))</f>
        <v/>
      </c>
      <c r="J474" s="158" t="str">
        <f>IF($G474="","",IF($C474=Listes!$B$31,IF('Instruction Forfaitaires'!$E474&lt;Listes!$B$42,('Instruction Forfaitaires'!$E474*(VLOOKUP('Instruction Forfaitaires'!$D474,Listes!$A$43:$E$49,2,FALSE))),IF('Instruction Forfaitaires'!$E474&gt;Listes!$D$42,('Instruction Forfaitaires'!$E474*(VLOOKUP('Instruction Forfaitaires'!$D474,Listes!$A$43:$E$49,5,FALSE))),('Instruction Forfaitaires'!$E474*(VLOOKUP('Instruction Forfaitaires'!$D474,Listes!$A$43:$E$49,3,FALSE))+(VLOOKUP('Instruction Forfaitaires'!$D474,Listes!$A$43:$E$49,4,FALSE)))))))</f>
        <v/>
      </c>
      <c r="K474" s="238" t="str">
        <f>IF($G474="","",IF($C474=Listes!$B$34,Listes!$I$31,IF($C474=Listes!$B$35,(VLOOKUP('Instruction Forfaitaires'!$F474,Listes!$E$31:$F$36,2,FALSE)),IF($C474=Listes!$B$33,IF('Instruction Forfaitaires'!$E474&lt;Listes!$A$64,'Instruction Forfaitaires'!$E474*Listes!$A$65,IF('Instruction Forfaitaires'!$E474&gt;Listes!$D$64,'Instruction Forfaitaires'!$E474*Listes!$D$65,(('Instruction Forfaitaires'!$E474*Listes!$B$65)+Listes!$C$65)))))))</f>
        <v/>
      </c>
      <c r="L474" s="268" t="str">
        <f>IF(Forfaitaires!I473="","",Forfaitaires!I473)</f>
        <v/>
      </c>
      <c r="M474" s="268" t="str">
        <f>IF(Forfaitaires!J473="","",Forfaitaires!J473)</f>
        <v/>
      </c>
      <c r="N474" s="177" t="str">
        <f>IF(Forfaitaires!N473="","",Forfaitaires!N473)</f>
        <v/>
      </c>
      <c r="O474" s="267" t="str">
        <f t="shared" si="35"/>
        <v/>
      </c>
      <c r="P474" s="259" t="str">
        <f t="shared" si="36"/>
        <v/>
      </c>
      <c r="Q474" s="280" t="str">
        <f t="shared" si="37"/>
        <v/>
      </c>
      <c r="R474" s="264" t="str">
        <f t="shared" si="38"/>
        <v/>
      </c>
      <c r="S474" s="262" t="str">
        <f t="shared" si="39"/>
        <v/>
      </c>
      <c r="T474" s="119"/>
    </row>
    <row r="475" spans="1:20" ht="20.100000000000001" customHeight="1" x14ac:dyDescent="0.25">
      <c r="A475" s="162">
        <v>469</v>
      </c>
      <c r="B475" s="158" t="str">
        <f>IF(Forfaitaires!B474="","",Forfaitaires!B474)</f>
        <v/>
      </c>
      <c r="C475" s="158" t="str">
        <f>IF(Forfaitaires!C474="","",Forfaitaires!C474)</f>
        <v/>
      </c>
      <c r="D475" s="158" t="str">
        <f>IF(Forfaitaires!D474="","",Forfaitaires!D474)</f>
        <v/>
      </c>
      <c r="E475" s="158" t="str">
        <f>IF(Forfaitaires!E474="","",Forfaitaires!E474)</f>
        <v/>
      </c>
      <c r="F475" s="158" t="str">
        <f>IF(Forfaitaires!F474="","",Forfaitaires!F474)</f>
        <v/>
      </c>
      <c r="G475" s="158" t="str">
        <f>IF(Forfaitaires!G474="","",Forfaitaires!G474)</f>
        <v/>
      </c>
      <c r="H475" s="158" t="str">
        <f>IF(Forfaitaires!H474="","",Forfaitaires!H474)</f>
        <v/>
      </c>
      <c r="I475" s="158" t="str">
        <f>IF($G475="","",IF($C475=Listes!$B$32,IF('Instruction Forfaitaires'!$E475&lt;Listes!$B$53,('Instruction Forfaitaires'!$E475*(VLOOKUP('Instruction Forfaitaires'!$D475,Listes!$A$54:$E$60,2,FALSE))),IF('Instruction Forfaitaires'!$E475&gt;Listes!$E$53,('Instruction Forfaitaires'!$E475*(VLOOKUP('Instruction Forfaitaires'!$D475,Listes!$A$54:$E$60,5,FALSE))),('Instruction Forfaitaires'!$E475*(VLOOKUP('Instruction Forfaitaires'!$D475,Listes!$A$54:$E$60,3,FALSE))+(VLOOKUP('Instruction Forfaitaires'!$D475,Listes!$A$54:$E$60,4,FALSE)))))))</f>
        <v/>
      </c>
      <c r="J475" s="158" t="str">
        <f>IF($G475="","",IF($C475=Listes!$B$31,IF('Instruction Forfaitaires'!$E475&lt;Listes!$B$42,('Instruction Forfaitaires'!$E475*(VLOOKUP('Instruction Forfaitaires'!$D475,Listes!$A$43:$E$49,2,FALSE))),IF('Instruction Forfaitaires'!$E475&gt;Listes!$D$42,('Instruction Forfaitaires'!$E475*(VLOOKUP('Instruction Forfaitaires'!$D475,Listes!$A$43:$E$49,5,FALSE))),('Instruction Forfaitaires'!$E475*(VLOOKUP('Instruction Forfaitaires'!$D475,Listes!$A$43:$E$49,3,FALSE))+(VLOOKUP('Instruction Forfaitaires'!$D475,Listes!$A$43:$E$49,4,FALSE)))))))</f>
        <v/>
      </c>
      <c r="K475" s="238" t="str">
        <f>IF($G475="","",IF($C475=Listes!$B$34,Listes!$I$31,IF($C475=Listes!$B$35,(VLOOKUP('Instruction Forfaitaires'!$F475,Listes!$E$31:$F$36,2,FALSE)),IF($C475=Listes!$B$33,IF('Instruction Forfaitaires'!$E475&lt;Listes!$A$64,'Instruction Forfaitaires'!$E475*Listes!$A$65,IF('Instruction Forfaitaires'!$E475&gt;Listes!$D$64,'Instruction Forfaitaires'!$E475*Listes!$D$65,(('Instruction Forfaitaires'!$E475*Listes!$B$65)+Listes!$C$65)))))))</f>
        <v/>
      </c>
      <c r="L475" s="268" t="str">
        <f>IF(Forfaitaires!I474="","",Forfaitaires!I474)</f>
        <v/>
      </c>
      <c r="M475" s="268" t="str">
        <f>IF(Forfaitaires!J474="","",Forfaitaires!J474)</f>
        <v/>
      </c>
      <c r="N475" s="177" t="str">
        <f>IF(Forfaitaires!N474="","",Forfaitaires!N474)</f>
        <v/>
      </c>
      <c r="O475" s="267" t="str">
        <f t="shared" si="35"/>
        <v/>
      </c>
      <c r="P475" s="259" t="str">
        <f t="shared" si="36"/>
        <v/>
      </c>
      <c r="Q475" s="280" t="str">
        <f t="shared" si="37"/>
        <v/>
      </c>
      <c r="R475" s="264" t="str">
        <f t="shared" si="38"/>
        <v/>
      </c>
      <c r="S475" s="262" t="str">
        <f t="shared" si="39"/>
        <v/>
      </c>
      <c r="T475" s="119"/>
    </row>
    <row r="476" spans="1:20" ht="20.100000000000001" customHeight="1" x14ac:dyDescent="0.25">
      <c r="A476" s="162">
        <v>470</v>
      </c>
      <c r="B476" s="158" t="str">
        <f>IF(Forfaitaires!B475="","",Forfaitaires!B475)</f>
        <v/>
      </c>
      <c r="C476" s="158" t="str">
        <f>IF(Forfaitaires!C475="","",Forfaitaires!C475)</f>
        <v/>
      </c>
      <c r="D476" s="158" t="str">
        <f>IF(Forfaitaires!D475="","",Forfaitaires!D475)</f>
        <v/>
      </c>
      <c r="E476" s="158" t="str">
        <f>IF(Forfaitaires!E475="","",Forfaitaires!E475)</f>
        <v/>
      </c>
      <c r="F476" s="158" t="str">
        <f>IF(Forfaitaires!F475="","",Forfaitaires!F475)</f>
        <v/>
      </c>
      <c r="G476" s="158" t="str">
        <f>IF(Forfaitaires!G475="","",Forfaitaires!G475)</f>
        <v/>
      </c>
      <c r="H476" s="158" t="str">
        <f>IF(Forfaitaires!H475="","",Forfaitaires!H475)</f>
        <v/>
      </c>
      <c r="I476" s="158" t="str">
        <f>IF($G476="","",IF($C476=Listes!$B$32,IF('Instruction Forfaitaires'!$E476&lt;Listes!$B$53,('Instruction Forfaitaires'!$E476*(VLOOKUP('Instruction Forfaitaires'!$D476,Listes!$A$54:$E$60,2,FALSE))),IF('Instruction Forfaitaires'!$E476&gt;Listes!$E$53,('Instruction Forfaitaires'!$E476*(VLOOKUP('Instruction Forfaitaires'!$D476,Listes!$A$54:$E$60,5,FALSE))),('Instruction Forfaitaires'!$E476*(VLOOKUP('Instruction Forfaitaires'!$D476,Listes!$A$54:$E$60,3,FALSE))+(VLOOKUP('Instruction Forfaitaires'!$D476,Listes!$A$54:$E$60,4,FALSE)))))))</f>
        <v/>
      </c>
      <c r="J476" s="158" t="str">
        <f>IF($G476="","",IF($C476=Listes!$B$31,IF('Instruction Forfaitaires'!$E476&lt;Listes!$B$42,('Instruction Forfaitaires'!$E476*(VLOOKUP('Instruction Forfaitaires'!$D476,Listes!$A$43:$E$49,2,FALSE))),IF('Instruction Forfaitaires'!$E476&gt;Listes!$D$42,('Instruction Forfaitaires'!$E476*(VLOOKUP('Instruction Forfaitaires'!$D476,Listes!$A$43:$E$49,5,FALSE))),('Instruction Forfaitaires'!$E476*(VLOOKUP('Instruction Forfaitaires'!$D476,Listes!$A$43:$E$49,3,FALSE))+(VLOOKUP('Instruction Forfaitaires'!$D476,Listes!$A$43:$E$49,4,FALSE)))))))</f>
        <v/>
      </c>
      <c r="K476" s="238" t="str">
        <f>IF($G476="","",IF($C476=Listes!$B$34,Listes!$I$31,IF($C476=Listes!$B$35,(VLOOKUP('Instruction Forfaitaires'!$F476,Listes!$E$31:$F$36,2,FALSE)),IF($C476=Listes!$B$33,IF('Instruction Forfaitaires'!$E476&lt;Listes!$A$64,'Instruction Forfaitaires'!$E476*Listes!$A$65,IF('Instruction Forfaitaires'!$E476&gt;Listes!$D$64,'Instruction Forfaitaires'!$E476*Listes!$D$65,(('Instruction Forfaitaires'!$E476*Listes!$B$65)+Listes!$C$65)))))))</f>
        <v/>
      </c>
      <c r="L476" s="268" t="str">
        <f>IF(Forfaitaires!I475="","",Forfaitaires!I475)</f>
        <v/>
      </c>
      <c r="M476" s="268" t="str">
        <f>IF(Forfaitaires!J475="","",Forfaitaires!J475)</f>
        <v/>
      </c>
      <c r="N476" s="177" t="str">
        <f>IF(Forfaitaires!N475="","",Forfaitaires!N475)</f>
        <v/>
      </c>
      <c r="O476" s="267" t="str">
        <f t="shared" si="35"/>
        <v/>
      </c>
      <c r="P476" s="259" t="str">
        <f t="shared" si="36"/>
        <v/>
      </c>
      <c r="Q476" s="280" t="str">
        <f t="shared" si="37"/>
        <v/>
      </c>
      <c r="R476" s="264" t="str">
        <f t="shared" si="38"/>
        <v/>
      </c>
      <c r="S476" s="262" t="str">
        <f t="shared" si="39"/>
        <v/>
      </c>
      <c r="T476" s="119"/>
    </row>
    <row r="477" spans="1:20" ht="20.100000000000001" customHeight="1" x14ac:dyDescent="0.25">
      <c r="A477" s="162">
        <v>471</v>
      </c>
      <c r="B477" s="158" t="str">
        <f>IF(Forfaitaires!B476="","",Forfaitaires!B476)</f>
        <v/>
      </c>
      <c r="C477" s="158" t="str">
        <f>IF(Forfaitaires!C476="","",Forfaitaires!C476)</f>
        <v/>
      </c>
      <c r="D477" s="158" t="str">
        <f>IF(Forfaitaires!D476="","",Forfaitaires!D476)</f>
        <v/>
      </c>
      <c r="E477" s="158" t="str">
        <f>IF(Forfaitaires!E476="","",Forfaitaires!E476)</f>
        <v/>
      </c>
      <c r="F477" s="158" t="str">
        <f>IF(Forfaitaires!F476="","",Forfaitaires!F476)</f>
        <v/>
      </c>
      <c r="G477" s="158" t="str">
        <f>IF(Forfaitaires!G476="","",Forfaitaires!G476)</f>
        <v/>
      </c>
      <c r="H477" s="158" t="str">
        <f>IF(Forfaitaires!H476="","",Forfaitaires!H476)</f>
        <v/>
      </c>
      <c r="I477" s="158" t="str">
        <f>IF($G477="","",IF($C477=Listes!$B$32,IF('Instruction Forfaitaires'!$E477&lt;Listes!$B$53,('Instruction Forfaitaires'!$E477*(VLOOKUP('Instruction Forfaitaires'!$D477,Listes!$A$54:$E$60,2,FALSE))),IF('Instruction Forfaitaires'!$E477&gt;Listes!$E$53,('Instruction Forfaitaires'!$E477*(VLOOKUP('Instruction Forfaitaires'!$D477,Listes!$A$54:$E$60,5,FALSE))),('Instruction Forfaitaires'!$E477*(VLOOKUP('Instruction Forfaitaires'!$D477,Listes!$A$54:$E$60,3,FALSE))+(VLOOKUP('Instruction Forfaitaires'!$D477,Listes!$A$54:$E$60,4,FALSE)))))))</f>
        <v/>
      </c>
      <c r="J477" s="158" t="str">
        <f>IF($G477="","",IF($C477=Listes!$B$31,IF('Instruction Forfaitaires'!$E477&lt;Listes!$B$42,('Instruction Forfaitaires'!$E477*(VLOOKUP('Instruction Forfaitaires'!$D477,Listes!$A$43:$E$49,2,FALSE))),IF('Instruction Forfaitaires'!$E477&gt;Listes!$D$42,('Instruction Forfaitaires'!$E477*(VLOOKUP('Instruction Forfaitaires'!$D477,Listes!$A$43:$E$49,5,FALSE))),('Instruction Forfaitaires'!$E477*(VLOOKUP('Instruction Forfaitaires'!$D477,Listes!$A$43:$E$49,3,FALSE))+(VLOOKUP('Instruction Forfaitaires'!$D477,Listes!$A$43:$E$49,4,FALSE)))))))</f>
        <v/>
      </c>
      <c r="K477" s="238" t="str">
        <f>IF($G477="","",IF($C477=Listes!$B$34,Listes!$I$31,IF($C477=Listes!$B$35,(VLOOKUP('Instruction Forfaitaires'!$F477,Listes!$E$31:$F$36,2,FALSE)),IF($C477=Listes!$B$33,IF('Instruction Forfaitaires'!$E477&lt;Listes!$A$64,'Instruction Forfaitaires'!$E477*Listes!$A$65,IF('Instruction Forfaitaires'!$E477&gt;Listes!$D$64,'Instruction Forfaitaires'!$E477*Listes!$D$65,(('Instruction Forfaitaires'!$E477*Listes!$B$65)+Listes!$C$65)))))))</f>
        <v/>
      </c>
      <c r="L477" s="268" t="str">
        <f>IF(Forfaitaires!I476="","",Forfaitaires!I476)</f>
        <v/>
      </c>
      <c r="M477" s="268" t="str">
        <f>IF(Forfaitaires!J476="","",Forfaitaires!J476)</f>
        <v/>
      </c>
      <c r="N477" s="177" t="str">
        <f>IF(Forfaitaires!N476="","",Forfaitaires!N476)</f>
        <v/>
      </c>
      <c r="O477" s="267" t="str">
        <f t="shared" si="35"/>
        <v/>
      </c>
      <c r="P477" s="259" t="str">
        <f t="shared" si="36"/>
        <v/>
      </c>
      <c r="Q477" s="280" t="str">
        <f t="shared" si="37"/>
        <v/>
      </c>
      <c r="R477" s="264" t="str">
        <f t="shared" si="38"/>
        <v/>
      </c>
      <c r="S477" s="262" t="str">
        <f t="shared" si="39"/>
        <v/>
      </c>
      <c r="T477" s="119"/>
    </row>
    <row r="478" spans="1:20" ht="20.100000000000001" customHeight="1" x14ac:dyDescent="0.25">
      <c r="A478" s="162">
        <v>472</v>
      </c>
      <c r="B478" s="158" t="str">
        <f>IF(Forfaitaires!B477="","",Forfaitaires!B477)</f>
        <v/>
      </c>
      <c r="C478" s="158" t="str">
        <f>IF(Forfaitaires!C477="","",Forfaitaires!C477)</f>
        <v/>
      </c>
      <c r="D478" s="158" t="str">
        <f>IF(Forfaitaires!D477="","",Forfaitaires!D477)</f>
        <v/>
      </c>
      <c r="E478" s="158" t="str">
        <f>IF(Forfaitaires!E477="","",Forfaitaires!E477)</f>
        <v/>
      </c>
      <c r="F478" s="158" t="str">
        <f>IF(Forfaitaires!F477="","",Forfaitaires!F477)</f>
        <v/>
      </c>
      <c r="G478" s="158" t="str">
        <f>IF(Forfaitaires!G477="","",Forfaitaires!G477)</f>
        <v/>
      </c>
      <c r="H478" s="158" t="str">
        <f>IF(Forfaitaires!H477="","",Forfaitaires!H477)</f>
        <v/>
      </c>
      <c r="I478" s="158" t="str">
        <f>IF($G478="","",IF($C478=Listes!$B$32,IF('Instruction Forfaitaires'!$E478&lt;Listes!$B$53,('Instruction Forfaitaires'!$E478*(VLOOKUP('Instruction Forfaitaires'!$D478,Listes!$A$54:$E$60,2,FALSE))),IF('Instruction Forfaitaires'!$E478&gt;Listes!$E$53,('Instruction Forfaitaires'!$E478*(VLOOKUP('Instruction Forfaitaires'!$D478,Listes!$A$54:$E$60,5,FALSE))),('Instruction Forfaitaires'!$E478*(VLOOKUP('Instruction Forfaitaires'!$D478,Listes!$A$54:$E$60,3,FALSE))+(VLOOKUP('Instruction Forfaitaires'!$D478,Listes!$A$54:$E$60,4,FALSE)))))))</f>
        <v/>
      </c>
      <c r="J478" s="158" t="str">
        <f>IF($G478="","",IF($C478=Listes!$B$31,IF('Instruction Forfaitaires'!$E478&lt;Listes!$B$42,('Instruction Forfaitaires'!$E478*(VLOOKUP('Instruction Forfaitaires'!$D478,Listes!$A$43:$E$49,2,FALSE))),IF('Instruction Forfaitaires'!$E478&gt;Listes!$D$42,('Instruction Forfaitaires'!$E478*(VLOOKUP('Instruction Forfaitaires'!$D478,Listes!$A$43:$E$49,5,FALSE))),('Instruction Forfaitaires'!$E478*(VLOOKUP('Instruction Forfaitaires'!$D478,Listes!$A$43:$E$49,3,FALSE))+(VLOOKUP('Instruction Forfaitaires'!$D478,Listes!$A$43:$E$49,4,FALSE)))))))</f>
        <v/>
      </c>
      <c r="K478" s="238" t="str">
        <f>IF($G478="","",IF($C478=Listes!$B$34,Listes!$I$31,IF($C478=Listes!$B$35,(VLOOKUP('Instruction Forfaitaires'!$F478,Listes!$E$31:$F$36,2,FALSE)),IF($C478=Listes!$B$33,IF('Instruction Forfaitaires'!$E478&lt;Listes!$A$64,'Instruction Forfaitaires'!$E478*Listes!$A$65,IF('Instruction Forfaitaires'!$E478&gt;Listes!$D$64,'Instruction Forfaitaires'!$E478*Listes!$D$65,(('Instruction Forfaitaires'!$E478*Listes!$B$65)+Listes!$C$65)))))))</f>
        <v/>
      </c>
      <c r="L478" s="268" t="str">
        <f>IF(Forfaitaires!I477="","",Forfaitaires!I477)</f>
        <v/>
      </c>
      <c r="M478" s="268" t="str">
        <f>IF(Forfaitaires!J477="","",Forfaitaires!J477)</f>
        <v/>
      </c>
      <c r="N478" s="177" t="str">
        <f>IF(Forfaitaires!N477="","",Forfaitaires!N477)</f>
        <v/>
      </c>
      <c r="O478" s="267" t="str">
        <f t="shared" si="35"/>
        <v/>
      </c>
      <c r="P478" s="259" t="str">
        <f t="shared" si="36"/>
        <v/>
      </c>
      <c r="Q478" s="280" t="str">
        <f t="shared" si="37"/>
        <v/>
      </c>
      <c r="R478" s="264" t="str">
        <f t="shared" si="38"/>
        <v/>
      </c>
      <c r="S478" s="262" t="str">
        <f t="shared" si="39"/>
        <v/>
      </c>
      <c r="T478" s="119"/>
    </row>
    <row r="479" spans="1:20" ht="20.100000000000001" customHeight="1" x14ac:dyDescent="0.25">
      <c r="A479" s="162">
        <v>473</v>
      </c>
      <c r="B479" s="158" t="str">
        <f>IF(Forfaitaires!B478="","",Forfaitaires!B478)</f>
        <v/>
      </c>
      <c r="C479" s="158" t="str">
        <f>IF(Forfaitaires!C478="","",Forfaitaires!C478)</f>
        <v/>
      </c>
      <c r="D479" s="158" t="str">
        <f>IF(Forfaitaires!D478="","",Forfaitaires!D478)</f>
        <v/>
      </c>
      <c r="E479" s="158" t="str">
        <f>IF(Forfaitaires!E478="","",Forfaitaires!E478)</f>
        <v/>
      </c>
      <c r="F479" s="158" t="str">
        <f>IF(Forfaitaires!F478="","",Forfaitaires!F478)</f>
        <v/>
      </c>
      <c r="G479" s="158" t="str">
        <f>IF(Forfaitaires!G478="","",Forfaitaires!G478)</f>
        <v/>
      </c>
      <c r="H479" s="158" t="str">
        <f>IF(Forfaitaires!H478="","",Forfaitaires!H478)</f>
        <v/>
      </c>
      <c r="I479" s="158" t="str">
        <f>IF($G479="","",IF($C479=Listes!$B$32,IF('Instruction Forfaitaires'!$E479&lt;Listes!$B$53,('Instruction Forfaitaires'!$E479*(VLOOKUP('Instruction Forfaitaires'!$D479,Listes!$A$54:$E$60,2,FALSE))),IF('Instruction Forfaitaires'!$E479&gt;Listes!$E$53,('Instruction Forfaitaires'!$E479*(VLOOKUP('Instruction Forfaitaires'!$D479,Listes!$A$54:$E$60,5,FALSE))),('Instruction Forfaitaires'!$E479*(VLOOKUP('Instruction Forfaitaires'!$D479,Listes!$A$54:$E$60,3,FALSE))+(VLOOKUP('Instruction Forfaitaires'!$D479,Listes!$A$54:$E$60,4,FALSE)))))))</f>
        <v/>
      </c>
      <c r="J479" s="158" t="str">
        <f>IF($G479="","",IF($C479=Listes!$B$31,IF('Instruction Forfaitaires'!$E479&lt;Listes!$B$42,('Instruction Forfaitaires'!$E479*(VLOOKUP('Instruction Forfaitaires'!$D479,Listes!$A$43:$E$49,2,FALSE))),IF('Instruction Forfaitaires'!$E479&gt;Listes!$D$42,('Instruction Forfaitaires'!$E479*(VLOOKUP('Instruction Forfaitaires'!$D479,Listes!$A$43:$E$49,5,FALSE))),('Instruction Forfaitaires'!$E479*(VLOOKUP('Instruction Forfaitaires'!$D479,Listes!$A$43:$E$49,3,FALSE))+(VLOOKUP('Instruction Forfaitaires'!$D479,Listes!$A$43:$E$49,4,FALSE)))))))</f>
        <v/>
      </c>
      <c r="K479" s="238" t="str">
        <f>IF($G479="","",IF($C479=Listes!$B$34,Listes!$I$31,IF($C479=Listes!$B$35,(VLOOKUP('Instruction Forfaitaires'!$F479,Listes!$E$31:$F$36,2,FALSE)),IF($C479=Listes!$B$33,IF('Instruction Forfaitaires'!$E479&lt;Listes!$A$64,'Instruction Forfaitaires'!$E479*Listes!$A$65,IF('Instruction Forfaitaires'!$E479&gt;Listes!$D$64,'Instruction Forfaitaires'!$E479*Listes!$D$65,(('Instruction Forfaitaires'!$E479*Listes!$B$65)+Listes!$C$65)))))))</f>
        <v/>
      </c>
      <c r="L479" s="268" t="str">
        <f>IF(Forfaitaires!I478="","",Forfaitaires!I478)</f>
        <v/>
      </c>
      <c r="M479" s="268" t="str">
        <f>IF(Forfaitaires!J478="","",Forfaitaires!J478)</f>
        <v/>
      </c>
      <c r="N479" s="177" t="str">
        <f>IF(Forfaitaires!N478="","",Forfaitaires!N478)</f>
        <v/>
      </c>
      <c r="O479" s="267" t="str">
        <f t="shared" si="35"/>
        <v/>
      </c>
      <c r="P479" s="259" t="str">
        <f t="shared" si="36"/>
        <v/>
      </c>
      <c r="Q479" s="280" t="str">
        <f t="shared" si="37"/>
        <v/>
      </c>
      <c r="R479" s="264" t="str">
        <f t="shared" si="38"/>
        <v/>
      </c>
      <c r="S479" s="262" t="str">
        <f t="shared" si="39"/>
        <v/>
      </c>
      <c r="T479" s="119"/>
    </row>
    <row r="480" spans="1:20" ht="20.100000000000001" customHeight="1" x14ac:dyDescent="0.25">
      <c r="A480" s="162">
        <v>474</v>
      </c>
      <c r="B480" s="158" t="str">
        <f>IF(Forfaitaires!B479="","",Forfaitaires!B479)</f>
        <v/>
      </c>
      <c r="C480" s="158" t="str">
        <f>IF(Forfaitaires!C479="","",Forfaitaires!C479)</f>
        <v/>
      </c>
      <c r="D480" s="158" t="str">
        <f>IF(Forfaitaires!D479="","",Forfaitaires!D479)</f>
        <v/>
      </c>
      <c r="E480" s="158" t="str">
        <f>IF(Forfaitaires!E479="","",Forfaitaires!E479)</f>
        <v/>
      </c>
      <c r="F480" s="158" t="str">
        <f>IF(Forfaitaires!F479="","",Forfaitaires!F479)</f>
        <v/>
      </c>
      <c r="G480" s="158" t="str">
        <f>IF(Forfaitaires!G479="","",Forfaitaires!G479)</f>
        <v/>
      </c>
      <c r="H480" s="158" t="str">
        <f>IF(Forfaitaires!H479="","",Forfaitaires!H479)</f>
        <v/>
      </c>
      <c r="I480" s="158" t="str">
        <f>IF($G480="","",IF($C480=Listes!$B$32,IF('Instruction Forfaitaires'!$E480&lt;Listes!$B$53,('Instruction Forfaitaires'!$E480*(VLOOKUP('Instruction Forfaitaires'!$D480,Listes!$A$54:$E$60,2,FALSE))),IF('Instruction Forfaitaires'!$E480&gt;Listes!$E$53,('Instruction Forfaitaires'!$E480*(VLOOKUP('Instruction Forfaitaires'!$D480,Listes!$A$54:$E$60,5,FALSE))),('Instruction Forfaitaires'!$E480*(VLOOKUP('Instruction Forfaitaires'!$D480,Listes!$A$54:$E$60,3,FALSE))+(VLOOKUP('Instruction Forfaitaires'!$D480,Listes!$A$54:$E$60,4,FALSE)))))))</f>
        <v/>
      </c>
      <c r="J480" s="158" t="str">
        <f>IF($G480="","",IF($C480=Listes!$B$31,IF('Instruction Forfaitaires'!$E480&lt;Listes!$B$42,('Instruction Forfaitaires'!$E480*(VLOOKUP('Instruction Forfaitaires'!$D480,Listes!$A$43:$E$49,2,FALSE))),IF('Instruction Forfaitaires'!$E480&gt;Listes!$D$42,('Instruction Forfaitaires'!$E480*(VLOOKUP('Instruction Forfaitaires'!$D480,Listes!$A$43:$E$49,5,FALSE))),('Instruction Forfaitaires'!$E480*(VLOOKUP('Instruction Forfaitaires'!$D480,Listes!$A$43:$E$49,3,FALSE))+(VLOOKUP('Instruction Forfaitaires'!$D480,Listes!$A$43:$E$49,4,FALSE)))))))</f>
        <v/>
      </c>
      <c r="K480" s="238" t="str">
        <f>IF($G480="","",IF($C480=Listes!$B$34,Listes!$I$31,IF($C480=Listes!$B$35,(VLOOKUP('Instruction Forfaitaires'!$F480,Listes!$E$31:$F$36,2,FALSE)),IF($C480=Listes!$B$33,IF('Instruction Forfaitaires'!$E480&lt;Listes!$A$64,'Instruction Forfaitaires'!$E480*Listes!$A$65,IF('Instruction Forfaitaires'!$E480&gt;Listes!$D$64,'Instruction Forfaitaires'!$E480*Listes!$D$65,(('Instruction Forfaitaires'!$E480*Listes!$B$65)+Listes!$C$65)))))))</f>
        <v/>
      </c>
      <c r="L480" s="268" t="str">
        <f>IF(Forfaitaires!I479="","",Forfaitaires!I479)</f>
        <v/>
      </c>
      <c r="M480" s="268" t="str">
        <f>IF(Forfaitaires!J479="","",Forfaitaires!J479)</f>
        <v/>
      </c>
      <c r="N480" s="177" t="str">
        <f>IF(Forfaitaires!N479="","",Forfaitaires!N479)</f>
        <v/>
      </c>
      <c r="O480" s="267" t="str">
        <f t="shared" si="35"/>
        <v/>
      </c>
      <c r="P480" s="259" t="str">
        <f t="shared" si="36"/>
        <v/>
      </c>
      <c r="Q480" s="280" t="str">
        <f t="shared" si="37"/>
        <v/>
      </c>
      <c r="R480" s="264" t="str">
        <f t="shared" si="38"/>
        <v/>
      </c>
      <c r="S480" s="262" t="str">
        <f t="shared" si="39"/>
        <v/>
      </c>
      <c r="T480" s="119"/>
    </row>
    <row r="481" spans="1:20" ht="20.100000000000001" customHeight="1" x14ac:dyDescent="0.25">
      <c r="A481" s="162">
        <v>475</v>
      </c>
      <c r="B481" s="158" t="str">
        <f>IF(Forfaitaires!B480="","",Forfaitaires!B480)</f>
        <v/>
      </c>
      <c r="C481" s="158" t="str">
        <f>IF(Forfaitaires!C480="","",Forfaitaires!C480)</f>
        <v/>
      </c>
      <c r="D481" s="158" t="str">
        <f>IF(Forfaitaires!D480="","",Forfaitaires!D480)</f>
        <v/>
      </c>
      <c r="E481" s="158" t="str">
        <f>IF(Forfaitaires!E480="","",Forfaitaires!E480)</f>
        <v/>
      </c>
      <c r="F481" s="158" t="str">
        <f>IF(Forfaitaires!F480="","",Forfaitaires!F480)</f>
        <v/>
      </c>
      <c r="G481" s="158" t="str">
        <f>IF(Forfaitaires!G480="","",Forfaitaires!G480)</f>
        <v/>
      </c>
      <c r="H481" s="158" t="str">
        <f>IF(Forfaitaires!H480="","",Forfaitaires!H480)</f>
        <v/>
      </c>
      <c r="I481" s="158" t="str">
        <f>IF($G481="","",IF($C481=Listes!$B$32,IF('Instruction Forfaitaires'!$E481&lt;Listes!$B$53,('Instruction Forfaitaires'!$E481*(VLOOKUP('Instruction Forfaitaires'!$D481,Listes!$A$54:$E$60,2,FALSE))),IF('Instruction Forfaitaires'!$E481&gt;Listes!$E$53,('Instruction Forfaitaires'!$E481*(VLOOKUP('Instruction Forfaitaires'!$D481,Listes!$A$54:$E$60,5,FALSE))),('Instruction Forfaitaires'!$E481*(VLOOKUP('Instruction Forfaitaires'!$D481,Listes!$A$54:$E$60,3,FALSE))+(VLOOKUP('Instruction Forfaitaires'!$D481,Listes!$A$54:$E$60,4,FALSE)))))))</f>
        <v/>
      </c>
      <c r="J481" s="158" t="str">
        <f>IF($G481="","",IF($C481=Listes!$B$31,IF('Instruction Forfaitaires'!$E481&lt;Listes!$B$42,('Instruction Forfaitaires'!$E481*(VLOOKUP('Instruction Forfaitaires'!$D481,Listes!$A$43:$E$49,2,FALSE))),IF('Instruction Forfaitaires'!$E481&gt;Listes!$D$42,('Instruction Forfaitaires'!$E481*(VLOOKUP('Instruction Forfaitaires'!$D481,Listes!$A$43:$E$49,5,FALSE))),('Instruction Forfaitaires'!$E481*(VLOOKUP('Instruction Forfaitaires'!$D481,Listes!$A$43:$E$49,3,FALSE))+(VLOOKUP('Instruction Forfaitaires'!$D481,Listes!$A$43:$E$49,4,FALSE)))))))</f>
        <v/>
      </c>
      <c r="K481" s="238" t="str">
        <f>IF($G481="","",IF($C481=Listes!$B$34,Listes!$I$31,IF($C481=Listes!$B$35,(VLOOKUP('Instruction Forfaitaires'!$F481,Listes!$E$31:$F$36,2,FALSE)),IF($C481=Listes!$B$33,IF('Instruction Forfaitaires'!$E481&lt;Listes!$A$64,'Instruction Forfaitaires'!$E481*Listes!$A$65,IF('Instruction Forfaitaires'!$E481&gt;Listes!$D$64,'Instruction Forfaitaires'!$E481*Listes!$D$65,(('Instruction Forfaitaires'!$E481*Listes!$B$65)+Listes!$C$65)))))))</f>
        <v/>
      </c>
      <c r="L481" s="268" t="str">
        <f>IF(Forfaitaires!I480="","",Forfaitaires!I480)</f>
        <v/>
      </c>
      <c r="M481" s="268" t="str">
        <f>IF(Forfaitaires!J480="","",Forfaitaires!J480)</f>
        <v/>
      </c>
      <c r="N481" s="177" t="str">
        <f>IF(Forfaitaires!N480="","",Forfaitaires!N480)</f>
        <v/>
      </c>
      <c r="O481" s="267" t="str">
        <f t="shared" si="35"/>
        <v/>
      </c>
      <c r="P481" s="259" t="str">
        <f t="shared" si="36"/>
        <v/>
      </c>
      <c r="Q481" s="280" t="str">
        <f t="shared" si="37"/>
        <v/>
      </c>
      <c r="R481" s="264" t="str">
        <f t="shared" si="38"/>
        <v/>
      </c>
      <c r="S481" s="262" t="str">
        <f t="shared" si="39"/>
        <v/>
      </c>
      <c r="T481" s="119"/>
    </row>
    <row r="482" spans="1:20" ht="20.100000000000001" customHeight="1" x14ac:dyDescent="0.25">
      <c r="A482" s="162">
        <v>476</v>
      </c>
      <c r="B482" s="158" t="str">
        <f>IF(Forfaitaires!B481="","",Forfaitaires!B481)</f>
        <v/>
      </c>
      <c r="C482" s="158" t="str">
        <f>IF(Forfaitaires!C481="","",Forfaitaires!C481)</f>
        <v/>
      </c>
      <c r="D482" s="158" t="str">
        <f>IF(Forfaitaires!D481="","",Forfaitaires!D481)</f>
        <v/>
      </c>
      <c r="E482" s="158" t="str">
        <f>IF(Forfaitaires!E481="","",Forfaitaires!E481)</f>
        <v/>
      </c>
      <c r="F482" s="158" t="str">
        <f>IF(Forfaitaires!F481="","",Forfaitaires!F481)</f>
        <v/>
      </c>
      <c r="G482" s="158" t="str">
        <f>IF(Forfaitaires!G481="","",Forfaitaires!G481)</f>
        <v/>
      </c>
      <c r="H482" s="158" t="str">
        <f>IF(Forfaitaires!H481="","",Forfaitaires!H481)</f>
        <v/>
      </c>
      <c r="I482" s="158" t="str">
        <f>IF($G482="","",IF($C482=Listes!$B$32,IF('Instruction Forfaitaires'!$E482&lt;Listes!$B$53,('Instruction Forfaitaires'!$E482*(VLOOKUP('Instruction Forfaitaires'!$D482,Listes!$A$54:$E$60,2,FALSE))),IF('Instruction Forfaitaires'!$E482&gt;Listes!$E$53,('Instruction Forfaitaires'!$E482*(VLOOKUP('Instruction Forfaitaires'!$D482,Listes!$A$54:$E$60,5,FALSE))),('Instruction Forfaitaires'!$E482*(VLOOKUP('Instruction Forfaitaires'!$D482,Listes!$A$54:$E$60,3,FALSE))+(VLOOKUP('Instruction Forfaitaires'!$D482,Listes!$A$54:$E$60,4,FALSE)))))))</f>
        <v/>
      </c>
      <c r="J482" s="158" t="str">
        <f>IF($G482="","",IF($C482=Listes!$B$31,IF('Instruction Forfaitaires'!$E482&lt;Listes!$B$42,('Instruction Forfaitaires'!$E482*(VLOOKUP('Instruction Forfaitaires'!$D482,Listes!$A$43:$E$49,2,FALSE))),IF('Instruction Forfaitaires'!$E482&gt;Listes!$D$42,('Instruction Forfaitaires'!$E482*(VLOOKUP('Instruction Forfaitaires'!$D482,Listes!$A$43:$E$49,5,FALSE))),('Instruction Forfaitaires'!$E482*(VLOOKUP('Instruction Forfaitaires'!$D482,Listes!$A$43:$E$49,3,FALSE))+(VLOOKUP('Instruction Forfaitaires'!$D482,Listes!$A$43:$E$49,4,FALSE)))))))</f>
        <v/>
      </c>
      <c r="K482" s="238" t="str">
        <f>IF($G482="","",IF($C482=Listes!$B$34,Listes!$I$31,IF($C482=Listes!$B$35,(VLOOKUP('Instruction Forfaitaires'!$F482,Listes!$E$31:$F$36,2,FALSE)),IF($C482=Listes!$B$33,IF('Instruction Forfaitaires'!$E482&lt;Listes!$A$64,'Instruction Forfaitaires'!$E482*Listes!$A$65,IF('Instruction Forfaitaires'!$E482&gt;Listes!$D$64,'Instruction Forfaitaires'!$E482*Listes!$D$65,(('Instruction Forfaitaires'!$E482*Listes!$B$65)+Listes!$C$65)))))))</f>
        <v/>
      </c>
      <c r="L482" s="268" t="str">
        <f>IF(Forfaitaires!I481="","",Forfaitaires!I481)</f>
        <v/>
      </c>
      <c r="M482" s="268" t="str">
        <f>IF(Forfaitaires!J481="","",Forfaitaires!J481)</f>
        <v/>
      </c>
      <c r="N482" s="177" t="str">
        <f>IF(Forfaitaires!N481="","",Forfaitaires!N481)</f>
        <v/>
      </c>
      <c r="O482" s="267" t="str">
        <f t="shared" si="35"/>
        <v/>
      </c>
      <c r="P482" s="259" t="str">
        <f t="shared" si="36"/>
        <v/>
      </c>
      <c r="Q482" s="280" t="str">
        <f t="shared" si="37"/>
        <v/>
      </c>
      <c r="R482" s="264" t="str">
        <f t="shared" si="38"/>
        <v/>
      </c>
      <c r="S482" s="262" t="str">
        <f t="shared" si="39"/>
        <v/>
      </c>
      <c r="T482" s="119"/>
    </row>
    <row r="483" spans="1:20" ht="20.100000000000001" customHeight="1" x14ac:dyDescent="0.25">
      <c r="A483" s="162">
        <v>477</v>
      </c>
      <c r="B483" s="158" t="str">
        <f>IF(Forfaitaires!B482="","",Forfaitaires!B482)</f>
        <v/>
      </c>
      <c r="C483" s="158" t="str">
        <f>IF(Forfaitaires!C482="","",Forfaitaires!C482)</f>
        <v/>
      </c>
      <c r="D483" s="158" t="str">
        <f>IF(Forfaitaires!D482="","",Forfaitaires!D482)</f>
        <v/>
      </c>
      <c r="E483" s="158" t="str">
        <f>IF(Forfaitaires!E482="","",Forfaitaires!E482)</f>
        <v/>
      </c>
      <c r="F483" s="158" t="str">
        <f>IF(Forfaitaires!F482="","",Forfaitaires!F482)</f>
        <v/>
      </c>
      <c r="G483" s="158" t="str">
        <f>IF(Forfaitaires!G482="","",Forfaitaires!G482)</f>
        <v/>
      </c>
      <c r="H483" s="158" t="str">
        <f>IF(Forfaitaires!H482="","",Forfaitaires!H482)</f>
        <v/>
      </c>
      <c r="I483" s="158" t="str">
        <f>IF($G483="","",IF($C483=Listes!$B$32,IF('Instruction Forfaitaires'!$E483&lt;Listes!$B$53,('Instruction Forfaitaires'!$E483*(VLOOKUP('Instruction Forfaitaires'!$D483,Listes!$A$54:$E$60,2,FALSE))),IF('Instruction Forfaitaires'!$E483&gt;Listes!$E$53,('Instruction Forfaitaires'!$E483*(VLOOKUP('Instruction Forfaitaires'!$D483,Listes!$A$54:$E$60,5,FALSE))),('Instruction Forfaitaires'!$E483*(VLOOKUP('Instruction Forfaitaires'!$D483,Listes!$A$54:$E$60,3,FALSE))+(VLOOKUP('Instruction Forfaitaires'!$D483,Listes!$A$54:$E$60,4,FALSE)))))))</f>
        <v/>
      </c>
      <c r="J483" s="158" t="str">
        <f>IF($G483="","",IF($C483=Listes!$B$31,IF('Instruction Forfaitaires'!$E483&lt;Listes!$B$42,('Instruction Forfaitaires'!$E483*(VLOOKUP('Instruction Forfaitaires'!$D483,Listes!$A$43:$E$49,2,FALSE))),IF('Instruction Forfaitaires'!$E483&gt;Listes!$D$42,('Instruction Forfaitaires'!$E483*(VLOOKUP('Instruction Forfaitaires'!$D483,Listes!$A$43:$E$49,5,FALSE))),('Instruction Forfaitaires'!$E483*(VLOOKUP('Instruction Forfaitaires'!$D483,Listes!$A$43:$E$49,3,FALSE))+(VLOOKUP('Instruction Forfaitaires'!$D483,Listes!$A$43:$E$49,4,FALSE)))))))</f>
        <v/>
      </c>
      <c r="K483" s="238" t="str">
        <f>IF($G483="","",IF($C483=Listes!$B$34,Listes!$I$31,IF($C483=Listes!$B$35,(VLOOKUP('Instruction Forfaitaires'!$F483,Listes!$E$31:$F$36,2,FALSE)),IF($C483=Listes!$B$33,IF('Instruction Forfaitaires'!$E483&lt;Listes!$A$64,'Instruction Forfaitaires'!$E483*Listes!$A$65,IF('Instruction Forfaitaires'!$E483&gt;Listes!$D$64,'Instruction Forfaitaires'!$E483*Listes!$D$65,(('Instruction Forfaitaires'!$E483*Listes!$B$65)+Listes!$C$65)))))))</f>
        <v/>
      </c>
      <c r="L483" s="268" t="str">
        <f>IF(Forfaitaires!I482="","",Forfaitaires!I482)</f>
        <v/>
      </c>
      <c r="M483" s="268" t="str">
        <f>IF(Forfaitaires!J482="","",Forfaitaires!J482)</f>
        <v/>
      </c>
      <c r="N483" s="177" t="str">
        <f>IF(Forfaitaires!N482="","",Forfaitaires!N482)</f>
        <v/>
      </c>
      <c r="O483" s="267" t="str">
        <f t="shared" si="35"/>
        <v/>
      </c>
      <c r="P483" s="259" t="str">
        <f t="shared" si="36"/>
        <v/>
      </c>
      <c r="Q483" s="280" t="str">
        <f t="shared" si="37"/>
        <v/>
      </c>
      <c r="R483" s="264" t="str">
        <f t="shared" si="38"/>
        <v/>
      </c>
      <c r="S483" s="262" t="str">
        <f t="shared" si="39"/>
        <v/>
      </c>
      <c r="T483" s="119"/>
    </row>
    <row r="484" spans="1:20" ht="20.100000000000001" customHeight="1" x14ac:dyDescent="0.25">
      <c r="A484" s="162">
        <v>478</v>
      </c>
      <c r="B484" s="158" t="str">
        <f>IF(Forfaitaires!B483="","",Forfaitaires!B483)</f>
        <v/>
      </c>
      <c r="C484" s="158" t="str">
        <f>IF(Forfaitaires!C483="","",Forfaitaires!C483)</f>
        <v/>
      </c>
      <c r="D484" s="158" t="str">
        <f>IF(Forfaitaires!D483="","",Forfaitaires!D483)</f>
        <v/>
      </c>
      <c r="E484" s="158" t="str">
        <f>IF(Forfaitaires!E483="","",Forfaitaires!E483)</f>
        <v/>
      </c>
      <c r="F484" s="158" t="str">
        <f>IF(Forfaitaires!F483="","",Forfaitaires!F483)</f>
        <v/>
      </c>
      <c r="G484" s="158" t="str">
        <f>IF(Forfaitaires!G483="","",Forfaitaires!G483)</f>
        <v/>
      </c>
      <c r="H484" s="158" t="str">
        <f>IF(Forfaitaires!H483="","",Forfaitaires!H483)</f>
        <v/>
      </c>
      <c r="I484" s="158" t="str">
        <f>IF($G484="","",IF($C484=Listes!$B$32,IF('Instruction Forfaitaires'!$E484&lt;Listes!$B$53,('Instruction Forfaitaires'!$E484*(VLOOKUP('Instruction Forfaitaires'!$D484,Listes!$A$54:$E$60,2,FALSE))),IF('Instruction Forfaitaires'!$E484&gt;Listes!$E$53,('Instruction Forfaitaires'!$E484*(VLOOKUP('Instruction Forfaitaires'!$D484,Listes!$A$54:$E$60,5,FALSE))),('Instruction Forfaitaires'!$E484*(VLOOKUP('Instruction Forfaitaires'!$D484,Listes!$A$54:$E$60,3,FALSE))+(VLOOKUP('Instruction Forfaitaires'!$D484,Listes!$A$54:$E$60,4,FALSE)))))))</f>
        <v/>
      </c>
      <c r="J484" s="158" t="str">
        <f>IF($G484="","",IF($C484=Listes!$B$31,IF('Instruction Forfaitaires'!$E484&lt;Listes!$B$42,('Instruction Forfaitaires'!$E484*(VLOOKUP('Instruction Forfaitaires'!$D484,Listes!$A$43:$E$49,2,FALSE))),IF('Instruction Forfaitaires'!$E484&gt;Listes!$D$42,('Instruction Forfaitaires'!$E484*(VLOOKUP('Instruction Forfaitaires'!$D484,Listes!$A$43:$E$49,5,FALSE))),('Instruction Forfaitaires'!$E484*(VLOOKUP('Instruction Forfaitaires'!$D484,Listes!$A$43:$E$49,3,FALSE))+(VLOOKUP('Instruction Forfaitaires'!$D484,Listes!$A$43:$E$49,4,FALSE)))))))</f>
        <v/>
      </c>
      <c r="K484" s="238" t="str">
        <f>IF($G484="","",IF($C484=Listes!$B$34,Listes!$I$31,IF($C484=Listes!$B$35,(VLOOKUP('Instruction Forfaitaires'!$F484,Listes!$E$31:$F$36,2,FALSE)),IF($C484=Listes!$B$33,IF('Instruction Forfaitaires'!$E484&lt;Listes!$A$64,'Instruction Forfaitaires'!$E484*Listes!$A$65,IF('Instruction Forfaitaires'!$E484&gt;Listes!$D$64,'Instruction Forfaitaires'!$E484*Listes!$D$65,(('Instruction Forfaitaires'!$E484*Listes!$B$65)+Listes!$C$65)))))))</f>
        <v/>
      </c>
      <c r="L484" s="268" t="str">
        <f>IF(Forfaitaires!I483="","",Forfaitaires!I483)</f>
        <v/>
      </c>
      <c r="M484" s="268" t="str">
        <f>IF(Forfaitaires!J483="","",Forfaitaires!J483)</f>
        <v/>
      </c>
      <c r="N484" s="177" t="str">
        <f>IF(Forfaitaires!N483="","",Forfaitaires!N483)</f>
        <v/>
      </c>
      <c r="O484" s="267" t="str">
        <f t="shared" si="35"/>
        <v/>
      </c>
      <c r="P484" s="259" t="str">
        <f t="shared" si="36"/>
        <v/>
      </c>
      <c r="Q484" s="280" t="str">
        <f t="shared" si="37"/>
        <v/>
      </c>
      <c r="R484" s="264" t="str">
        <f t="shared" si="38"/>
        <v/>
      </c>
      <c r="S484" s="262" t="str">
        <f t="shared" si="39"/>
        <v/>
      </c>
      <c r="T484" s="119"/>
    </row>
    <row r="485" spans="1:20" ht="20.100000000000001" customHeight="1" x14ac:dyDescent="0.25">
      <c r="A485" s="162">
        <v>479</v>
      </c>
      <c r="B485" s="158" t="str">
        <f>IF(Forfaitaires!B484="","",Forfaitaires!B484)</f>
        <v/>
      </c>
      <c r="C485" s="158" t="str">
        <f>IF(Forfaitaires!C484="","",Forfaitaires!C484)</f>
        <v/>
      </c>
      <c r="D485" s="158" t="str">
        <f>IF(Forfaitaires!D484="","",Forfaitaires!D484)</f>
        <v/>
      </c>
      <c r="E485" s="158" t="str">
        <f>IF(Forfaitaires!E484="","",Forfaitaires!E484)</f>
        <v/>
      </c>
      <c r="F485" s="158" t="str">
        <f>IF(Forfaitaires!F484="","",Forfaitaires!F484)</f>
        <v/>
      </c>
      <c r="G485" s="158" t="str">
        <f>IF(Forfaitaires!G484="","",Forfaitaires!G484)</f>
        <v/>
      </c>
      <c r="H485" s="158" t="str">
        <f>IF(Forfaitaires!H484="","",Forfaitaires!H484)</f>
        <v/>
      </c>
      <c r="I485" s="158" t="str">
        <f>IF($G485="","",IF($C485=Listes!$B$32,IF('Instruction Forfaitaires'!$E485&lt;Listes!$B$53,('Instruction Forfaitaires'!$E485*(VLOOKUP('Instruction Forfaitaires'!$D485,Listes!$A$54:$E$60,2,FALSE))),IF('Instruction Forfaitaires'!$E485&gt;Listes!$E$53,('Instruction Forfaitaires'!$E485*(VLOOKUP('Instruction Forfaitaires'!$D485,Listes!$A$54:$E$60,5,FALSE))),('Instruction Forfaitaires'!$E485*(VLOOKUP('Instruction Forfaitaires'!$D485,Listes!$A$54:$E$60,3,FALSE))+(VLOOKUP('Instruction Forfaitaires'!$D485,Listes!$A$54:$E$60,4,FALSE)))))))</f>
        <v/>
      </c>
      <c r="J485" s="158" t="str">
        <f>IF($G485="","",IF($C485=Listes!$B$31,IF('Instruction Forfaitaires'!$E485&lt;Listes!$B$42,('Instruction Forfaitaires'!$E485*(VLOOKUP('Instruction Forfaitaires'!$D485,Listes!$A$43:$E$49,2,FALSE))),IF('Instruction Forfaitaires'!$E485&gt;Listes!$D$42,('Instruction Forfaitaires'!$E485*(VLOOKUP('Instruction Forfaitaires'!$D485,Listes!$A$43:$E$49,5,FALSE))),('Instruction Forfaitaires'!$E485*(VLOOKUP('Instruction Forfaitaires'!$D485,Listes!$A$43:$E$49,3,FALSE))+(VLOOKUP('Instruction Forfaitaires'!$D485,Listes!$A$43:$E$49,4,FALSE)))))))</f>
        <v/>
      </c>
      <c r="K485" s="238" t="str">
        <f>IF($G485="","",IF($C485=Listes!$B$34,Listes!$I$31,IF($C485=Listes!$B$35,(VLOOKUP('Instruction Forfaitaires'!$F485,Listes!$E$31:$F$36,2,FALSE)),IF($C485=Listes!$B$33,IF('Instruction Forfaitaires'!$E485&lt;Listes!$A$64,'Instruction Forfaitaires'!$E485*Listes!$A$65,IF('Instruction Forfaitaires'!$E485&gt;Listes!$D$64,'Instruction Forfaitaires'!$E485*Listes!$D$65,(('Instruction Forfaitaires'!$E485*Listes!$B$65)+Listes!$C$65)))))))</f>
        <v/>
      </c>
      <c r="L485" s="268" t="str">
        <f>IF(Forfaitaires!I484="","",Forfaitaires!I484)</f>
        <v/>
      </c>
      <c r="M485" s="268" t="str">
        <f>IF(Forfaitaires!J484="","",Forfaitaires!J484)</f>
        <v/>
      </c>
      <c r="N485" s="177" t="str">
        <f>IF(Forfaitaires!N484="","",Forfaitaires!N484)</f>
        <v/>
      </c>
      <c r="O485" s="267" t="str">
        <f t="shared" si="35"/>
        <v/>
      </c>
      <c r="P485" s="259" t="str">
        <f t="shared" si="36"/>
        <v/>
      </c>
      <c r="Q485" s="280" t="str">
        <f t="shared" si="37"/>
        <v/>
      </c>
      <c r="R485" s="264" t="str">
        <f t="shared" si="38"/>
        <v/>
      </c>
      <c r="S485" s="262" t="str">
        <f t="shared" si="39"/>
        <v/>
      </c>
      <c r="T485" s="119"/>
    </row>
    <row r="486" spans="1:20" ht="20.100000000000001" customHeight="1" x14ac:dyDescent="0.25">
      <c r="A486" s="162">
        <v>480</v>
      </c>
      <c r="B486" s="158" t="str">
        <f>IF(Forfaitaires!B485="","",Forfaitaires!B485)</f>
        <v/>
      </c>
      <c r="C486" s="158" t="str">
        <f>IF(Forfaitaires!C485="","",Forfaitaires!C485)</f>
        <v/>
      </c>
      <c r="D486" s="158" t="str">
        <f>IF(Forfaitaires!D485="","",Forfaitaires!D485)</f>
        <v/>
      </c>
      <c r="E486" s="158" t="str">
        <f>IF(Forfaitaires!E485="","",Forfaitaires!E485)</f>
        <v/>
      </c>
      <c r="F486" s="158" t="str">
        <f>IF(Forfaitaires!F485="","",Forfaitaires!F485)</f>
        <v/>
      </c>
      <c r="G486" s="158" t="str">
        <f>IF(Forfaitaires!G485="","",Forfaitaires!G485)</f>
        <v/>
      </c>
      <c r="H486" s="158" t="str">
        <f>IF(Forfaitaires!H485="","",Forfaitaires!H485)</f>
        <v/>
      </c>
      <c r="I486" s="158" t="str">
        <f>IF($G486="","",IF($C486=Listes!$B$32,IF('Instruction Forfaitaires'!$E486&lt;Listes!$B$53,('Instruction Forfaitaires'!$E486*(VLOOKUP('Instruction Forfaitaires'!$D486,Listes!$A$54:$E$60,2,FALSE))),IF('Instruction Forfaitaires'!$E486&gt;Listes!$E$53,('Instruction Forfaitaires'!$E486*(VLOOKUP('Instruction Forfaitaires'!$D486,Listes!$A$54:$E$60,5,FALSE))),('Instruction Forfaitaires'!$E486*(VLOOKUP('Instruction Forfaitaires'!$D486,Listes!$A$54:$E$60,3,FALSE))+(VLOOKUP('Instruction Forfaitaires'!$D486,Listes!$A$54:$E$60,4,FALSE)))))))</f>
        <v/>
      </c>
      <c r="J486" s="158" t="str">
        <f>IF($G486="","",IF($C486=Listes!$B$31,IF('Instruction Forfaitaires'!$E486&lt;Listes!$B$42,('Instruction Forfaitaires'!$E486*(VLOOKUP('Instruction Forfaitaires'!$D486,Listes!$A$43:$E$49,2,FALSE))),IF('Instruction Forfaitaires'!$E486&gt;Listes!$D$42,('Instruction Forfaitaires'!$E486*(VLOOKUP('Instruction Forfaitaires'!$D486,Listes!$A$43:$E$49,5,FALSE))),('Instruction Forfaitaires'!$E486*(VLOOKUP('Instruction Forfaitaires'!$D486,Listes!$A$43:$E$49,3,FALSE))+(VLOOKUP('Instruction Forfaitaires'!$D486,Listes!$A$43:$E$49,4,FALSE)))))))</f>
        <v/>
      </c>
      <c r="K486" s="238" t="str">
        <f>IF($G486="","",IF($C486=Listes!$B$34,Listes!$I$31,IF($C486=Listes!$B$35,(VLOOKUP('Instruction Forfaitaires'!$F486,Listes!$E$31:$F$36,2,FALSE)),IF($C486=Listes!$B$33,IF('Instruction Forfaitaires'!$E486&lt;Listes!$A$64,'Instruction Forfaitaires'!$E486*Listes!$A$65,IF('Instruction Forfaitaires'!$E486&gt;Listes!$D$64,'Instruction Forfaitaires'!$E486*Listes!$D$65,(('Instruction Forfaitaires'!$E486*Listes!$B$65)+Listes!$C$65)))))))</f>
        <v/>
      </c>
      <c r="L486" s="268" t="str">
        <f>IF(Forfaitaires!I485="","",Forfaitaires!I485)</f>
        <v/>
      </c>
      <c r="M486" s="268" t="str">
        <f>IF(Forfaitaires!J485="","",Forfaitaires!J485)</f>
        <v/>
      </c>
      <c r="N486" s="177" t="str">
        <f>IF(Forfaitaires!N485="","",Forfaitaires!N485)</f>
        <v/>
      </c>
      <c r="O486" s="267" t="str">
        <f t="shared" si="35"/>
        <v/>
      </c>
      <c r="P486" s="259" t="str">
        <f t="shared" si="36"/>
        <v/>
      </c>
      <c r="Q486" s="280" t="str">
        <f t="shared" si="37"/>
        <v/>
      </c>
      <c r="R486" s="264" t="str">
        <f t="shared" si="38"/>
        <v/>
      </c>
      <c r="S486" s="262" t="str">
        <f t="shared" si="39"/>
        <v/>
      </c>
      <c r="T486" s="119"/>
    </row>
    <row r="487" spans="1:20" ht="20.100000000000001" customHeight="1" x14ac:dyDescent="0.25">
      <c r="A487" s="162">
        <v>481</v>
      </c>
      <c r="B487" s="158" t="str">
        <f>IF(Forfaitaires!B486="","",Forfaitaires!B486)</f>
        <v/>
      </c>
      <c r="C487" s="158" t="str">
        <f>IF(Forfaitaires!C486="","",Forfaitaires!C486)</f>
        <v/>
      </c>
      <c r="D487" s="158" t="str">
        <f>IF(Forfaitaires!D486="","",Forfaitaires!D486)</f>
        <v/>
      </c>
      <c r="E487" s="158" t="str">
        <f>IF(Forfaitaires!E486="","",Forfaitaires!E486)</f>
        <v/>
      </c>
      <c r="F487" s="158" t="str">
        <f>IF(Forfaitaires!F486="","",Forfaitaires!F486)</f>
        <v/>
      </c>
      <c r="G487" s="158" t="str">
        <f>IF(Forfaitaires!G486="","",Forfaitaires!G486)</f>
        <v/>
      </c>
      <c r="H487" s="158" t="str">
        <f>IF(Forfaitaires!H486="","",Forfaitaires!H486)</f>
        <v/>
      </c>
      <c r="I487" s="158" t="str">
        <f>IF($G487="","",IF($C487=Listes!$B$32,IF('Instruction Forfaitaires'!$E487&lt;Listes!$B$53,('Instruction Forfaitaires'!$E487*(VLOOKUP('Instruction Forfaitaires'!$D487,Listes!$A$54:$E$60,2,FALSE))),IF('Instruction Forfaitaires'!$E487&gt;Listes!$E$53,('Instruction Forfaitaires'!$E487*(VLOOKUP('Instruction Forfaitaires'!$D487,Listes!$A$54:$E$60,5,FALSE))),('Instruction Forfaitaires'!$E487*(VLOOKUP('Instruction Forfaitaires'!$D487,Listes!$A$54:$E$60,3,FALSE))+(VLOOKUP('Instruction Forfaitaires'!$D487,Listes!$A$54:$E$60,4,FALSE)))))))</f>
        <v/>
      </c>
      <c r="J487" s="158" t="str">
        <f>IF($G487="","",IF($C487=Listes!$B$31,IF('Instruction Forfaitaires'!$E487&lt;Listes!$B$42,('Instruction Forfaitaires'!$E487*(VLOOKUP('Instruction Forfaitaires'!$D487,Listes!$A$43:$E$49,2,FALSE))),IF('Instruction Forfaitaires'!$E487&gt;Listes!$D$42,('Instruction Forfaitaires'!$E487*(VLOOKUP('Instruction Forfaitaires'!$D487,Listes!$A$43:$E$49,5,FALSE))),('Instruction Forfaitaires'!$E487*(VLOOKUP('Instruction Forfaitaires'!$D487,Listes!$A$43:$E$49,3,FALSE))+(VLOOKUP('Instruction Forfaitaires'!$D487,Listes!$A$43:$E$49,4,FALSE)))))))</f>
        <v/>
      </c>
      <c r="K487" s="238" t="str">
        <f>IF($G487="","",IF($C487=Listes!$B$34,Listes!$I$31,IF($C487=Listes!$B$35,(VLOOKUP('Instruction Forfaitaires'!$F487,Listes!$E$31:$F$36,2,FALSE)),IF($C487=Listes!$B$33,IF('Instruction Forfaitaires'!$E487&lt;Listes!$A$64,'Instruction Forfaitaires'!$E487*Listes!$A$65,IF('Instruction Forfaitaires'!$E487&gt;Listes!$D$64,'Instruction Forfaitaires'!$E487*Listes!$D$65,(('Instruction Forfaitaires'!$E487*Listes!$B$65)+Listes!$C$65)))))))</f>
        <v/>
      </c>
      <c r="L487" s="268" t="str">
        <f>IF(Forfaitaires!I486="","",Forfaitaires!I486)</f>
        <v/>
      </c>
      <c r="M487" s="268" t="str">
        <f>IF(Forfaitaires!J486="","",Forfaitaires!J486)</f>
        <v/>
      </c>
      <c r="N487" s="177" t="str">
        <f>IF(Forfaitaires!N486="","",Forfaitaires!N486)</f>
        <v/>
      </c>
      <c r="O487" s="267" t="str">
        <f t="shared" si="35"/>
        <v/>
      </c>
      <c r="P487" s="259" t="str">
        <f t="shared" si="36"/>
        <v/>
      </c>
      <c r="Q487" s="280" t="str">
        <f t="shared" si="37"/>
        <v/>
      </c>
      <c r="R487" s="264" t="str">
        <f t="shared" si="38"/>
        <v/>
      </c>
      <c r="S487" s="262" t="str">
        <f t="shared" si="39"/>
        <v/>
      </c>
      <c r="T487" s="119"/>
    </row>
    <row r="488" spans="1:20" ht="20.100000000000001" customHeight="1" x14ac:dyDescent="0.25">
      <c r="A488" s="162">
        <v>482</v>
      </c>
      <c r="B488" s="158" t="str">
        <f>IF(Forfaitaires!B487="","",Forfaitaires!B487)</f>
        <v/>
      </c>
      <c r="C488" s="158" t="str">
        <f>IF(Forfaitaires!C487="","",Forfaitaires!C487)</f>
        <v/>
      </c>
      <c r="D488" s="158" t="str">
        <f>IF(Forfaitaires!D487="","",Forfaitaires!D487)</f>
        <v/>
      </c>
      <c r="E488" s="158" t="str">
        <f>IF(Forfaitaires!E487="","",Forfaitaires!E487)</f>
        <v/>
      </c>
      <c r="F488" s="158" t="str">
        <f>IF(Forfaitaires!F487="","",Forfaitaires!F487)</f>
        <v/>
      </c>
      <c r="G488" s="158" t="str">
        <f>IF(Forfaitaires!G487="","",Forfaitaires!G487)</f>
        <v/>
      </c>
      <c r="H488" s="158" t="str">
        <f>IF(Forfaitaires!H487="","",Forfaitaires!H487)</f>
        <v/>
      </c>
      <c r="I488" s="158" t="str">
        <f>IF($G488="","",IF($C488=Listes!$B$32,IF('Instruction Forfaitaires'!$E488&lt;Listes!$B$53,('Instruction Forfaitaires'!$E488*(VLOOKUP('Instruction Forfaitaires'!$D488,Listes!$A$54:$E$60,2,FALSE))),IF('Instruction Forfaitaires'!$E488&gt;Listes!$E$53,('Instruction Forfaitaires'!$E488*(VLOOKUP('Instruction Forfaitaires'!$D488,Listes!$A$54:$E$60,5,FALSE))),('Instruction Forfaitaires'!$E488*(VLOOKUP('Instruction Forfaitaires'!$D488,Listes!$A$54:$E$60,3,FALSE))+(VLOOKUP('Instruction Forfaitaires'!$D488,Listes!$A$54:$E$60,4,FALSE)))))))</f>
        <v/>
      </c>
      <c r="J488" s="158" t="str">
        <f>IF($G488="","",IF($C488=Listes!$B$31,IF('Instruction Forfaitaires'!$E488&lt;Listes!$B$42,('Instruction Forfaitaires'!$E488*(VLOOKUP('Instruction Forfaitaires'!$D488,Listes!$A$43:$E$49,2,FALSE))),IF('Instruction Forfaitaires'!$E488&gt;Listes!$D$42,('Instruction Forfaitaires'!$E488*(VLOOKUP('Instruction Forfaitaires'!$D488,Listes!$A$43:$E$49,5,FALSE))),('Instruction Forfaitaires'!$E488*(VLOOKUP('Instruction Forfaitaires'!$D488,Listes!$A$43:$E$49,3,FALSE))+(VLOOKUP('Instruction Forfaitaires'!$D488,Listes!$A$43:$E$49,4,FALSE)))))))</f>
        <v/>
      </c>
      <c r="K488" s="238" t="str">
        <f>IF($G488="","",IF($C488=Listes!$B$34,Listes!$I$31,IF($C488=Listes!$B$35,(VLOOKUP('Instruction Forfaitaires'!$F488,Listes!$E$31:$F$36,2,FALSE)),IF($C488=Listes!$B$33,IF('Instruction Forfaitaires'!$E488&lt;Listes!$A$64,'Instruction Forfaitaires'!$E488*Listes!$A$65,IF('Instruction Forfaitaires'!$E488&gt;Listes!$D$64,'Instruction Forfaitaires'!$E488*Listes!$D$65,(('Instruction Forfaitaires'!$E488*Listes!$B$65)+Listes!$C$65)))))))</f>
        <v/>
      </c>
      <c r="L488" s="268" t="str">
        <f>IF(Forfaitaires!I487="","",Forfaitaires!I487)</f>
        <v/>
      </c>
      <c r="M488" s="268" t="str">
        <f>IF(Forfaitaires!J487="","",Forfaitaires!J487)</f>
        <v/>
      </c>
      <c r="N488" s="177" t="str">
        <f>IF(Forfaitaires!N487="","",Forfaitaires!N487)</f>
        <v/>
      </c>
      <c r="O488" s="267" t="str">
        <f t="shared" si="35"/>
        <v/>
      </c>
      <c r="P488" s="259" t="str">
        <f t="shared" si="36"/>
        <v/>
      </c>
      <c r="Q488" s="280" t="str">
        <f t="shared" si="37"/>
        <v/>
      </c>
      <c r="R488" s="264" t="str">
        <f t="shared" si="38"/>
        <v/>
      </c>
      <c r="S488" s="262" t="str">
        <f t="shared" si="39"/>
        <v/>
      </c>
      <c r="T488" s="119"/>
    </row>
    <row r="489" spans="1:20" ht="20.100000000000001" customHeight="1" x14ac:dyDescent="0.25">
      <c r="A489" s="162">
        <v>483</v>
      </c>
      <c r="B489" s="158" t="str">
        <f>IF(Forfaitaires!B488="","",Forfaitaires!B488)</f>
        <v/>
      </c>
      <c r="C489" s="158" t="str">
        <f>IF(Forfaitaires!C488="","",Forfaitaires!C488)</f>
        <v/>
      </c>
      <c r="D489" s="158" t="str">
        <f>IF(Forfaitaires!D488="","",Forfaitaires!D488)</f>
        <v/>
      </c>
      <c r="E489" s="158" t="str">
        <f>IF(Forfaitaires!E488="","",Forfaitaires!E488)</f>
        <v/>
      </c>
      <c r="F489" s="158" t="str">
        <f>IF(Forfaitaires!F488="","",Forfaitaires!F488)</f>
        <v/>
      </c>
      <c r="G489" s="158" t="str">
        <f>IF(Forfaitaires!G488="","",Forfaitaires!G488)</f>
        <v/>
      </c>
      <c r="H489" s="158" t="str">
        <f>IF(Forfaitaires!H488="","",Forfaitaires!H488)</f>
        <v/>
      </c>
      <c r="I489" s="158" t="str">
        <f>IF($G489="","",IF($C489=Listes!$B$32,IF('Instruction Forfaitaires'!$E489&lt;Listes!$B$53,('Instruction Forfaitaires'!$E489*(VLOOKUP('Instruction Forfaitaires'!$D489,Listes!$A$54:$E$60,2,FALSE))),IF('Instruction Forfaitaires'!$E489&gt;Listes!$E$53,('Instruction Forfaitaires'!$E489*(VLOOKUP('Instruction Forfaitaires'!$D489,Listes!$A$54:$E$60,5,FALSE))),('Instruction Forfaitaires'!$E489*(VLOOKUP('Instruction Forfaitaires'!$D489,Listes!$A$54:$E$60,3,FALSE))+(VLOOKUP('Instruction Forfaitaires'!$D489,Listes!$A$54:$E$60,4,FALSE)))))))</f>
        <v/>
      </c>
      <c r="J489" s="158" t="str">
        <f>IF($G489="","",IF($C489=Listes!$B$31,IF('Instruction Forfaitaires'!$E489&lt;Listes!$B$42,('Instruction Forfaitaires'!$E489*(VLOOKUP('Instruction Forfaitaires'!$D489,Listes!$A$43:$E$49,2,FALSE))),IF('Instruction Forfaitaires'!$E489&gt;Listes!$D$42,('Instruction Forfaitaires'!$E489*(VLOOKUP('Instruction Forfaitaires'!$D489,Listes!$A$43:$E$49,5,FALSE))),('Instruction Forfaitaires'!$E489*(VLOOKUP('Instruction Forfaitaires'!$D489,Listes!$A$43:$E$49,3,FALSE))+(VLOOKUP('Instruction Forfaitaires'!$D489,Listes!$A$43:$E$49,4,FALSE)))))))</f>
        <v/>
      </c>
      <c r="K489" s="238" t="str">
        <f>IF($G489="","",IF($C489=Listes!$B$34,Listes!$I$31,IF($C489=Listes!$B$35,(VLOOKUP('Instruction Forfaitaires'!$F489,Listes!$E$31:$F$36,2,FALSE)),IF($C489=Listes!$B$33,IF('Instruction Forfaitaires'!$E489&lt;Listes!$A$64,'Instruction Forfaitaires'!$E489*Listes!$A$65,IF('Instruction Forfaitaires'!$E489&gt;Listes!$D$64,'Instruction Forfaitaires'!$E489*Listes!$D$65,(('Instruction Forfaitaires'!$E489*Listes!$B$65)+Listes!$C$65)))))))</f>
        <v/>
      </c>
      <c r="L489" s="268" t="str">
        <f>IF(Forfaitaires!I488="","",Forfaitaires!I488)</f>
        <v/>
      </c>
      <c r="M489" s="268" t="str">
        <f>IF(Forfaitaires!J488="","",Forfaitaires!J488)</f>
        <v/>
      </c>
      <c r="N489" s="177" t="str">
        <f>IF(Forfaitaires!N488="","",Forfaitaires!N488)</f>
        <v/>
      </c>
      <c r="O489" s="267" t="str">
        <f t="shared" si="35"/>
        <v/>
      </c>
      <c r="P489" s="259" t="str">
        <f t="shared" si="36"/>
        <v/>
      </c>
      <c r="Q489" s="280" t="str">
        <f t="shared" si="37"/>
        <v/>
      </c>
      <c r="R489" s="264" t="str">
        <f t="shared" si="38"/>
        <v/>
      </c>
      <c r="S489" s="262" t="str">
        <f t="shared" si="39"/>
        <v/>
      </c>
      <c r="T489" s="119"/>
    </row>
    <row r="490" spans="1:20" ht="20.100000000000001" customHeight="1" x14ac:dyDescent="0.25">
      <c r="A490" s="162">
        <v>484</v>
      </c>
      <c r="B490" s="158" t="str">
        <f>IF(Forfaitaires!B489="","",Forfaitaires!B489)</f>
        <v/>
      </c>
      <c r="C490" s="158" t="str">
        <f>IF(Forfaitaires!C489="","",Forfaitaires!C489)</f>
        <v/>
      </c>
      <c r="D490" s="158" t="str">
        <f>IF(Forfaitaires!D489="","",Forfaitaires!D489)</f>
        <v/>
      </c>
      <c r="E490" s="158" t="str">
        <f>IF(Forfaitaires!E489="","",Forfaitaires!E489)</f>
        <v/>
      </c>
      <c r="F490" s="158" t="str">
        <f>IF(Forfaitaires!F489="","",Forfaitaires!F489)</f>
        <v/>
      </c>
      <c r="G490" s="158" t="str">
        <f>IF(Forfaitaires!G489="","",Forfaitaires!G489)</f>
        <v/>
      </c>
      <c r="H490" s="158" t="str">
        <f>IF(Forfaitaires!H489="","",Forfaitaires!H489)</f>
        <v/>
      </c>
      <c r="I490" s="158" t="str">
        <f>IF($G490="","",IF($C490=Listes!$B$32,IF('Instruction Forfaitaires'!$E490&lt;Listes!$B$53,('Instruction Forfaitaires'!$E490*(VLOOKUP('Instruction Forfaitaires'!$D490,Listes!$A$54:$E$60,2,FALSE))),IF('Instruction Forfaitaires'!$E490&gt;Listes!$E$53,('Instruction Forfaitaires'!$E490*(VLOOKUP('Instruction Forfaitaires'!$D490,Listes!$A$54:$E$60,5,FALSE))),('Instruction Forfaitaires'!$E490*(VLOOKUP('Instruction Forfaitaires'!$D490,Listes!$A$54:$E$60,3,FALSE))+(VLOOKUP('Instruction Forfaitaires'!$D490,Listes!$A$54:$E$60,4,FALSE)))))))</f>
        <v/>
      </c>
      <c r="J490" s="158" t="str">
        <f>IF($G490="","",IF($C490=Listes!$B$31,IF('Instruction Forfaitaires'!$E490&lt;Listes!$B$42,('Instruction Forfaitaires'!$E490*(VLOOKUP('Instruction Forfaitaires'!$D490,Listes!$A$43:$E$49,2,FALSE))),IF('Instruction Forfaitaires'!$E490&gt;Listes!$D$42,('Instruction Forfaitaires'!$E490*(VLOOKUP('Instruction Forfaitaires'!$D490,Listes!$A$43:$E$49,5,FALSE))),('Instruction Forfaitaires'!$E490*(VLOOKUP('Instruction Forfaitaires'!$D490,Listes!$A$43:$E$49,3,FALSE))+(VLOOKUP('Instruction Forfaitaires'!$D490,Listes!$A$43:$E$49,4,FALSE)))))))</f>
        <v/>
      </c>
      <c r="K490" s="238" t="str">
        <f>IF($G490="","",IF($C490=Listes!$B$34,Listes!$I$31,IF($C490=Listes!$B$35,(VLOOKUP('Instruction Forfaitaires'!$F490,Listes!$E$31:$F$36,2,FALSE)),IF($C490=Listes!$B$33,IF('Instruction Forfaitaires'!$E490&lt;Listes!$A$64,'Instruction Forfaitaires'!$E490*Listes!$A$65,IF('Instruction Forfaitaires'!$E490&gt;Listes!$D$64,'Instruction Forfaitaires'!$E490*Listes!$D$65,(('Instruction Forfaitaires'!$E490*Listes!$B$65)+Listes!$C$65)))))))</f>
        <v/>
      </c>
      <c r="L490" s="268" t="str">
        <f>IF(Forfaitaires!I489="","",Forfaitaires!I489)</f>
        <v/>
      </c>
      <c r="M490" s="268" t="str">
        <f>IF(Forfaitaires!J489="","",Forfaitaires!J489)</f>
        <v/>
      </c>
      <c r="N490" s="177" t="str">
        <f>IF(Forfaitaires!N489="","",Forfaitaires!N489)</f>
        <v/>
      </c>
      <c r="O490" s="267" t="str">
        <f t="shared" si="35"/>
        <v/>
      </c>
      <c r="P490" s="259" t="str">
        <f t="shared" si="36"/>
        <v/>
      </c>
      <c r="Q490" s="280" t="str">
        <f t="shared" si="37"/>
        <v/>
      </c>
      <c r="R490" s="264" t="str">
        <f t="shared" si="38"/>
        <v/>
      </c>
      <c r="S490" s="262" t="str">
        <f t="shared" si="39"/>
        <v/>
      </c>
      <c r="T490" s="119"/>
    </row>
    <row r="491" spans="1:20" ht="20.100000000000001" customHeight="1" x14ac:dyDescent="0.25">
      <c r="A491" s="162">
        <v>485</v>
      </c>
      <c r="B491" s="158" t="str">
        <f>IF(Forfaitaires!B490="","",Forfaitaires!B490)</f>
        <v/>
      </c>
      <c r="C491" s="158" t="str">
        <f>IF(Forfaitaires!C490="","",Forfaitaires!C490)</f>
        <v/>
      </c>
      <c r="D491" s="158" t="str">
        <f>IF(Forfaitaires!D490="","",Forfaitaires!D490)</f>
        <v/>
      </c>
      <c r="E491" s="158" t="str">
        <f>IF(Forfaitaires!E490="","",Forfaitaires!E490)</f>
        <v/>
      </c>
      <c r="F491" s="158" t="str">
        <f>IF(Forfaitaires!F490="","",Forfaitaires!F490)</f>
        <v/>
      </c>
      <c r="G491" s="158" t="str">
        <f>IF(Forfaitaires!G490="","",Forfaitaires!G490)</f>
        <v/>
      </c>
      <c r="H491" s="158" t="str">
        <f>IF(Forfaitaires!H490="","",Forfaitaires!H490)</f>
        <v/>
      </c>
      <c r="I491" s="158" t="str">
        <f>IF($G491="","",IF($C491=Listes!$B$32,IF('Instruction Forfaitaires'!$E491&lt;Listes!$B$53,('Instruction Forfaitaires'!$E491*(VLOOKUP('Instruction Forfaitaires'!$D491,Listes!$A$54:$E$60,2,FALSE))),IF('Instruction Forfaitaires'!$E491&gt;Listes!$E$53,('Instruction Forfaitaires'!$E491*(VLOOKUP('Instruction Forfaitaires'!$D491,Listes!$A$54:$E$60,5,FALSE))),('Instruction Forfaitaires'!$E491*(VLOOKUP('Instruction Forfaitaires'!$D491,Listes!$A$54:$E$60,3,FALSE))+(VLOOKUP('Instruction Forfaitaires'!$D491,Listes!$A$54:$E$60,4,FALSE)))))))</f>
        <v/>
      </c>
      <c r="J491" s="158" t="str">
        <f>IF($G491="","",IF($C491=Listes!$B$31,IF('Instruction Forfaitaires'!$E491&lt;Listes!$B$42,('Instruction Forfaitaires'!$E491*(VLOOKUP('Instruction Forfaitaires'!$D491,Listes!$A$43:$E$49,2,FALSE))),IF('Instruction Forfaitaires'!$E491&gt;Listes!$D$42,('Instruction Forfaitaires'!$E491*(VLOOKUP('Instruction Forfaitaires'!$D491,Listes!$A$43:$E$49,5,FALSE))),('Instruction Forfaitaires'!$E491*(VLOOKUP('Instruction Forfaitaires'!$D491,Listes!$A$43:$E$49,3,FALSE))+(VLOOKUP('Instruction Forfaitaires'!$D491,Listes!$A$43:$E$49,4,FALSE)))))))</f>
        <v/>
      </c>
      <c r="K491" s="238" t="str">
        <f>IF($G491="","",IF($C491=Listes!$B$34,Listes!$I$31,IF($C491=Listes!$B$35,(VLOOKUP('Instruction Forfaitaires'!$F491,Listes!$E$31:$F$36,2,FALSE)),IF($C491=Listes!$B$33,IF('Instruction Forfaitaires'!$E491&lt;Listes!$A$64,'Instruction Forfaitaires'!$E491*Listes!$A$65,IF('Instruction Forfaitaires'!$E491&gt;Listes!$D$64,'Instruction Forfaitaires'!$E491*Listes!$D$65,(('Instruction Forfaitaires'!$E491*Listes!$B$65)+Listes!$C$65)))))))</f>
        <v/>
      </c>
      <c r="L491" s="268" t="str">
        <f>IF(Forfaitaires!I490="","",Forfaitaires!I490)</f>
        <v/>
      </c>
      <c r="M491" s="268" t="str">
        <f>IF(Forfaitaires!J490="","",Forfaitaires!J490)</f>
        <v/>
      </c>
      <c r="N491" s="177" t="str">
        <f>IF(Forfaitaires!N490="","",Forfaitaires!N490)</f>
        <v/>
      </c>
      <c r="O491" s="267" t="str">
        <f t="shared" si="35"/>
        <v/>
      </c>
      <c r="P491" s="259" t="str">
        <f t="shared" si="36"/>
        <v/>
      </c>
      <c r="Q491" s="280" t="str">
        <f t="shared" si="37"/>
        <v/>
      </c>
      <c r="R491" s="264" t="str">
        <f t="shared" si="38"/>
        <v/>
      </c>
      <c r="S491" s="262" t="str">
        <f t="shared" si="39"/>
        <v/>
      </c>
      <c r="T491" s="119"/>
    </row>
    <row r="492" spans="1:20" ht="20.100000000000001" customHeight="1" x14ac:dyDescent="0.25">
      <c r="A492" s="162">
        <v>486</v>
      </c>
      <c r="B492" s="158" t="str">
        <f>IF(Forfaitaires!B491="","",Forfaitaires!B491)</f>
        <v/>
      </c>
      <c r="C492" s="158" t="str">
        <f>IF(Forfaitaires!C491="","",Forfaitaires!C491)</f>
        <v/>
      </c>
      <c r="D492" s="158" t="str">
        <f>IF(Forfaitaires!D491="","",Forfaitaires!D491)</f>
        <v/>
      </c>
      <c r="E492" s="158" t="str">
        <f>IF(Forfaitaires!E491="","",Forfaitaires!E491)</f>
        <v/>
      </c>
      <c r="F492" s="158" t="str">
        <f>IF(Forfaitaires!F491="","",Forfaitaires!F491)</f>
        <v/>
      </c>
      <c r="G492" s="158" t="str">
        <f>IF(Forfaitaires!G491="","",Forfaitaires!G491)</f>
        <v/>
      </c>
      <c r="H492" s="158" t="str">
        <f>IF(Forfaitaires!H491="","",Forfaitaires!H491)</f>
        <v/>
      </c>
      <c r="I492" s="158" t="str">
        <f>IF($G492="","",IF($C492=Listes!$B$32,IF('Instruction Forfaitaires'!$E492&lt;Listes!$B$53,('Instruction Forfaitaires'!$E492*(VLOOKUP('Instruction Forfaitaires'!$D492,Listes!$A$54:$E$60,2,FALSE))),IF('Instruction Forfaitaires'!$E492&gt;Listes!$E$53,('Instruction Forfaitaires'!$E492*(VLOOKUP('Instruction Forfaitaires'!$D492,Listes!$A$54:$E$60,5,FALSE))),('Instruction Forfaitaires'!$E492*(VLOOKUP('Instruction Forfaitaires'!$D492,Listes!$A$54:$E$60,3,FALSE))+(VLOOKUP('Instruction Forfaitaires'!$D492,Listes!$A$54:$E$60,4,FALSE)))))))</f>
        <v/>
      </c>
      <c r="J492" s="158" t="str">
        <f>IF($G492="","",IF($C492=Listes!$B$31,IF('Instruction Forfaitaires'!$E492&lt;Listes!$B$42,('Instruction Forfaitaires'!$E492*(VLOOKUP('Instruction Forfaitaires'!$D492,Listes!$A$43:$E$49,2,FALSE))),IF('Instruction Forfaitaires'!$E492&gt;Listes!$D$42,('Instruction Forfaitaires'!$E492*(VLOOKUP('Instruction Forfaitaires'!$D492,Listes!$A$43:$E$49,5,FALSE))),('Instruction Forfaitaires'!$E492*(VLOOKUP('Instruction Forfaitaires'!$D492,Listes!$A$43:$E$49,3,FALSE))+(VLOOKUP('Instruction Forfaitaires'!$D492,Listes!$A$43:$E$49,4,FALSE)))))))</f>
        <v/>
      </c>
      <c r="K492" s="238" t="str">
        <f>IF($G492="","",IF($C492=Listes!$B$34,Listes!$I$31,IF($C492=Listes!$B$35,(VLOOKUP('Instruction Forfaitaires'!$F492,Listes!$E$31:$F$36,2,FALSE)),IF($C492=Listes!$B$33,IF('Instruction Forfaitaires'!$E492&lt;Listes!$A$64,'Instruction Forfaitaires'!$E492*Listes!$A$65,IF('Instruction Forfaitaires'!$E492&gt;Listes!$D$64,'Instruction Forfaitaires'!$E492*Listes!$D$65,(('Instruction Forfaitaires'!$E492*Listes!$B$65)+Listes!$C$65)))))))</f>
        <v/>
      </c>
      <c r="L492" s="268" t="str">
        <f>IF(Forfaitaires!I491="","",Forfaitaires!I491)</f>
        <v/>
      </c>
      <c r="M492" s="268" t="str">
        <f>IF(Forfaitaires!J491="","",Forfaitaires!J491)</f>
        <v/>
      </c>
      <c r="N492" s="177" t="str">
        <f>IF(Forfaitaires!N491="","",Forfaitaires!N491)</f>
        <v/>
      </c>
      <c r="O492" s="267" t="str">
        <f t="shared" si="35"/>
        <v/>
      </c>
      <c r="P492" s="259" t="str">
        <f t="shared" si="36"/>
        <v/>
      </c>
      <c r="Q492" s="280" t="str">
        <f t="shared" si="37"/>
        <v/>
      </c>
      <c r="R492" s="264" t="str">
        <f t="shared" si="38"/>
        <v/>
      </c>
      <c r="S492" s="262" t="str">
        <f t="shared" si="39"/>
        <v/>
      </c>
      <c r="T492" s="119"/>
    </row>
    <row r="493" spans="1:20" ht="20.100000000000001" customHeight="1" x14ac:dyDescent="0.25">
      <c r="A493" s="162">
        <v>487</v>
      </c>
      <c r="B493" s="158" t="str">
        <f>IF(Forfaitaires!B492="","",Forfaitaires!B492)</f>
        <v/>
      </c>
      <c r="C493" s="158" t="str">
        <f>IF(Forfaitaires!C492="","",Forfaitaires!C492)</f>
        <v/>
      </c>
      <c r="D493" s="158" t="str">
        <f>IF(Forfaitaires!D492="","",Forfaitaires!D492)</f>
        <v/>
      </c>
      <c r="E493" s="158" t="str">
        <f>IF(Forfaitaires!E492="","",Forfaitaires!E492)</f>
        <v/>
      </c>
      <c r="F493" s="158" t="str">
        <f>IF(Forfaitaires!F492="","",Forfaitaires!F492)</f>
        <v/>
      </c>
      <c r="G493" s="158" t="str">
        <f>IF(Forfaitaires!G492="","",Forfaitaires!G492)</f>
        <v/>
      </c>
      <c r="H493" s="158" t="str">
        <f>IF(Forfaitaires!H492="","",Forfaitaires!H492)</f>
        <v/>
      </c>
      <c r="I493" s="158" t="str">
        <f>IF($G493="","",IF($C493=Listes!$B$32,IF('Instruction Forfaitaires'!$E493&lt;Listes!$B$53,('Instruction Forfaitaires'!$E493*(VLOOKUP('Instruction Forfaitaires'!$D493,Listes!$A$54:$E$60,2,FALSE))),IF('Instruction Forfaitaires'!$E493&gt;Listes!$E$53,('Instruction Forfaitaires'!$E493*(VLOOKUP('Instruction Forfaitaires'!$D493,Listes!$A$54:$E$60,5,FALSE))),('Instruction Forfaitaires'!$E493*(VLOOKUP('Instruction Forfaitaires'!$D493,Listes!$A$54:$E$60,3,FALSE))+(VLOOKUP('Instruction Forfaitaires'!$D493,Listes!$A$54:$E$60,4,FALSE)))))))</f>
        <v/>
      </c>
      <c r="J493" s="158" t="str">
        <f>IF($G493="","",IF($C493=Listes!$B$31,IF('Instruction Forfaitaires'!$E493&lt;Listes!$B$42,('Instruction Forfaitaires'!$E493*(VLOOKUP('Instruction Forfaitaires'!$D493,Listes!$A$43:$E$49,2,FALSE))),IF('Instruction Forfaitaires'!$E493&gt;Listes!$D$42,('Instruction Forfaitaires'!$E493*(VLOOKUP('Instruction Forfaitaires'!$D493,Listes!$A$43:$E$49,5,FALSE))),('Instruction Forfaitaires'!$E493*(VLOOKUP('Instruction Forfaitaires'!$D493,Listes!$A$43:$E$49,3,FALSE))+(VLOOKUP('Instruction Forfaitaires'!$D493,Listes!$A$43:$E$49,4,FALSE)))))))</f>
        <v/>
      </c>
      <c r="K493" s="238" t="str">
        <f>IF($G493="","",IF($C493=Listes!$B$34,Listes!$I$31,IF($C493=Listes!$B$35,(VLOOKUP('Instruction Forfaitaires'!$F493,Listes!$E$31:$F$36,2,FALSE)),IF($C493=Listes!$B$33,IF('Instruction Forfaitaires'!$E493&lt;Listes!$A$64,'Instruction Forfaitaires'!$E493*Listes!$A$65,IF('Instruction Forfaitaires'!$E493&gt;Listes!$D$64,'Instruction Forfaitaires'!$E493*Listes!$D$65,(('Instruction Forfaitaires'!$E493*Listes!$B$65)+Listes!$C$65)))))))</f>
        <v/>
      </c>
      <c r="L493" s="268" t="str">
        <f>IF(Forfaitaires!I492="","",Forfaitaires!I492)</f>
        <v/>
      </c>
      <c r="M493" s="268" t="str">
        <f>IF(Forfaitaires!J492="","",Forfaitaires!J492)</f>
        <v/>
      </c>
      <c r="N493" s="177" t="str">
        <f>IF(Forfaitaires!N492="","",Forfaitaires!N492)</f>
        <v/>
      </c>
      <c r="O493" s="267" t="str">
        <f t="shared" si="35"/>
        <v/>
      </c>
      <c r="P493" s="259" t="str">
        <f t="shared" si="36"/>
        <v/>
      </c>
      <c r="Q493" s="280" t="str">
        <f t="shared" si="37"/>
        <v/>
      </c>
      <c r="R493" s="264" t="str">
        <f t="shared" si="38"/>
        <v/>
      </c>
      <c r="S493" s="262" t="str">
        <f t="shared" si="39"/>
        <v/>
      </c>
      <c r="T493" s="119"/>
    </row>
    <row r="494" spans="1:20" ht="20.100000000000001" customHeight="1" x14ac:dyDescent="0.25">
      <c r="A494" s="162">
        <v>488</v>
      </c>
      <c r="B494" s="158" t="str">
        <f>IF(Forfaitaires!B493="","",Forfaitaires!B493)</f>
        <v/>
      </c>
      <c r="C494" s="158" t="str">
        <f>IF(Forfaitaires!C493="","",Forfaitaires!C493)</f>
        <v/>
      </c>
      <c r="D494" s="158" t="str">
        <f>IF(Forfaitaires!D493="","",Forfaitaires!D493)</f>
        <v/>
      </c>
      <c r="E494" s="158" t="str">
        <f>IF(Forfaitaires!E493="","",Forfaitaires!E493)</f>
        <v/>
      </c>
      <c r="F494" s="158" t="str">
        <f>IF(Forfaitaires!F493="","",Forfaitaires!F493)</f>
        <v/>
      </c>
      <c r="G494" s="158" t="str">
        <f>IF(Forfaitaires!G493="","",Forfaitaires!G493)</f>
        <v/>
      </c>
      <c r="H494" s="158" t="str">
        <f>IF(Forfaitaires!H493="","",Forfaitaires!H493)</f>
        <v/>
      </c>
      <c r="I494" s="158" t="str">
        <f>IF($G494="","",IF($C494=Listes!$B$32,IF('Instruction Forfaitaires'!$E494&lt;Listes!$B$53,('Instruction Forfaitaires'!$E494*(VLOOKUP('Instruction Forfaitaires'!$D494,Listes!$A$54:$E$60,2,FALSE))),IF('Instruction Forfaitaires'!$E494&gt;Listes!$E$53,('Instruction Forfaitaires'!$E494*(VLOOKUP('Instruction Forfaitaires'!$D494,Listes!$A$54:$E$60,5,FALSE))),('Instruction Forfaitaires'!$E494*(VLOOKUP('Instruction Forfaitaires'!$D494,Listes!$A$54:$E$60,3,FALSE))+(VLOOKUP('Instruction Forfaitaires'!$D494,Listes!$A$54:$E$60,4,FALSE)))))))</f>
        <v/>
      </c>
      <c r="J494" s="158" t="str">
        <f>IF($G494="","",IF($C494=Listes!$B$31,IF('Instruction Forfaitaires'!$E494&lt;Listes!$B$42,('Instruction Forfaitaires'!$E494*(VLOOKUP('Instruction Forfaitaires'!$D494,Listes!$A$43:$E$49,2,FALSE))),IF('Instruction Forfaitaires'!$E494&gt;Listes!$D$42,('Instruction Forfaitaires'!$E494*(VLOOKUP('Instruction Forfaitaires'!$D494,Listes!$A$43:$E$49,5,FALSE))),('Instruction Forfaitaires'!$E494*(VLOOKUP('Instruction Forfaitaires'!$D494,Listes!$A$43:$E$49,3,FALSE))+(VLOOKUP('Instruction Forfaitaires'!$D494,Listes!$A$43:$E$49,4,FALSE)))))))</f>
        <v/>
      </c>
      <c r="K494" s="238" t="str">
        <f>IF($G494="","",IF($C494=Listes!$B$34,Listes!$I$31,IF($C494=Listes!$B$35,(VLOOKUP('Instruction Forfaitaires'!$F494,Listes!$E$31:$F$36,2,FALSE)),IF($C494=Listes!$B$33,IF('Instruction Forfaitaires'!$E494&lt;Listes!$A$64,'Instruction Forfaitaires'!$E494*Listes!$A$65,IF('Instruction Forfaitaires'!$E494&gt;Listes!$D$64,'Instruction Forfaitaires'!$E494*Listes!$D$65,(('Instruction Forfaitaires'!$E494*Listes!$B$65)+Listes!$C$65)))))))</f>
        <v/>
      </c>
      <c r="L494" s="268" t="str">
        <f>IF(Forfaitaires!I493="","",Forfaitaires!I493)</f>
        <v/>
      </c>
      <c r="M494" s="268" t="str">
        <f>IF(Forfaitaires!J493="","",Forfaitaires!J493)</f>
        <v/>
      </c>
      <c r="N494" s="177" t="str">
        <f>IF(Forfaitaires!N493="","",Forfaitaires!N493)</f>
        <v/>
      </c>
      <c r="O494" s="267" t="str">
        <f t="shared" si="35"/>
        <v/>
      </c>
      <c r="P494" s="259" t="str">
        <f t="shared" si="36"/>
        <v/>
      </c>
      <c r="Q494" s="280" t="str">
        <f t="shared" si="37"/>
        <v/>
      </c>
      <c r="R494" s="264" t="str">
        <f t="shared" si="38"/>
        <v/>
      </c>
      <c r="S494" s="262" t="str">
        <f t="shared" si="39"/>
        <v/>
      </c>
      <c r="T494" s="119"/>
    </row>
    <row r="495" spans="1:20" ht="20.100000000000001" customHeight="1" x14ac:dyDescent="0.25">
      <c r="A495" s="162">
        <v>489</v>
      </c>
      <c r="B495" s="158" t="str">
        <f>IF(Forfaitaires!B494="","",Forfaitaires!B494)</f>
        <v/>
      </c>
      <c r="C495" s="158" t="str">
        <f>IF(Forfaitaires!C494="","",Forfaitaires!C494)</f>
        <v/>
      </c>
      <c r="D495" s="158" t="str">
        <f>IF(Forfaitaires!D494="","",Forfaitaires!D494)</f>
        <v/>
      </c>
      <c r="E495" s="158" t="str">
        <f>IF(Forfaitaires!E494="","",Forfaitaires!E494)</f>
        <v/>
      </c>
      <c r="F495" s="158" t="str">
        <f>IF(Forfaitaires!F494="","",Forfaitaires!F494)</f>
        <v/>
      </c>
      <c r="G495" s="158" t="str">
        <f>IF(Forfaitaires!G494="","",Forfaitaires!G494)</f>
        <v/>
      </c>
      <c r="H495" s="158" t="str">
        <f>IF(Forfaitaires!H494="","",Forfaitaires!H494)</f>
        <v/>
      </c>
      <c r="I495" s="158" t="str">
        <f>IF($G495="","",IF($C495=Listes!$B$32,IF('Instruction Forfaitaires'!$E495&lt;Listes!$B$53,('Instruction Forfaitaires'!$E495*(VLOOKUP('Instruction Forfaitaires'!$D495,Listes!$A$54:$E$60,2,FALSE))),IF('Instruction Forfaitaires'!$E495&gt;Listes!$E$53,('Instruction Forfaitaires'!$E495*(VLOOKUP('Instruction Forfaitaires'!$D495,Listes!$A$54:$E$60,5,FALSE))),('Instruction Forfaitaires'!$E495*(VLOOKUP('Instruction Forfaitaires'!$D495,Listes!$A$54:$E$60,3,FALSE))+(VLOOKUP('Instruction Forfaitaires'!$D495,Listes!$A$54:$E$60,4,FALSE)))))))</f>
        <v/>
      </c>
      <c r="J495" s="158" t="str">
        <f>IF($G495="","",IF($C495=Listes!$B$31,IF('Instruction Forfaitaires'!$E495&lt;Listes!$B$42,('Instruction Forfaitaires'!$E495*(VLOOKUP('Instruction Forfaitaires'!$D495,Listes!$A$43:$E$49,2,FALSE))),IF('Instruction Forfaitaires'!$E495&gt;Listes!$D$42,('Instruction Forfaitaires'!$E495*(VLOOKUP('Instruction Forfaitaires'!$D495,Listes!$A$43:$E$49,5,FALSE))),('Instruction Forfaitaires'!$E495*(VLOOKUP('Instruction Forfaitaires'!$D495,Listes!$A$43:$E$49,3,FALSE))+(VLOOKUP('Instruction Forfaitaires'!$D495,Listes!$A$43:$E$49,4,FALSE)))))))</f>
        <v/>
      </c>
      <c r="K495" s="238" t="str">
        <f>IF($G495="","",IF($C495=Listes!$B$34,Listes!$I$31,IF($C495=Listes!$B$35,(VLOOKUP('Instruction Forfaitaires'!$F495,Listes!$E$31:$F$36,2,FALSE)),IF($C495=Listes!$B$33,IF('Instruction Forfaitaires'!$E495&lt;Listes!$A$64,'Instruction Forfaitaires'!$E495*Listes!$A$65,IF('Instruction Forfaitaires'!$E495&gt;Listes!$D$64,'Instruction Forfaitaires'!$E495*Listes!$D$65,(('Instruction Forfaitaires'!$E495*Listes!$B$65)+Listes!$C$65)))))))</f>
        <v/>
      </c>
      <c r="L495" s="268" t="str">
        <f>IF(Forfaitaires!I494="","",Forfaitaires!I494)</f>
        <v/>
      </c>
      <c r="M495" s="268" t="str">
        <f>IF(Forfaitaires!J494="","",Forfaitaires!J494)</f>
        <v/>
      </c>
      <c r="N495" s="177" t="str">
        <f>IF(Forfaitaires!N494="","",Forfaitaires!N494)</f>
        <v/>
      </c>
      <c r="O495" s="267" t="str">
        <f t="shared" si="35"/>
        <v/>
      </c>
      <c r="P495" s="259" t="str">
        <f t="shared" si="36"/>
        <v/>
      </c>
      <c r="Q495" s="280" t="str">
        <f t="shared" si="37"/>
        <v/>
      </c>
      <c r="R495" s="264" t="str">
        <f t="shared" si="38"/>
        <v/>
      </c>
      <c r="S495" s="262" t="str">
        <f t="shared" si="39"/>
        <v/>
      </c>
      <c r="T495" s="119"/>
    </row>
    <row r="496" spans="1:20" ht="20.100000000000001" customHeight="1" x14ac:dyDescent="0.25">
      <c r="A496" s="162">
        <v>490</v>
      </c>
      <c r="B496" s="158" t="str">
        <f>IF(Forfaitaires!B495="","",Forfaitaires!B495)</f>
        <v/>
      </c>
      <c r="C496" s="158" t="str">
        <f>IF(Forfaitaires!C495="","",Forfaitaires!C495)</f>
        <v/>
      </c>
      <c r="D496" s="158" t="str">
        <f>IF(Forfaitaires!D495="","",Forfaitaires!D495)</f>
        <v/>
      </c>
      <c r="E496" s="158" t="str">
        <f>IF(Forfaitaires!E495="","",Forfaitaires!E495)</f>
        <v/>
      </c>
      <c r="F496" s="158" t="str">
        <f>IF(Forfaitaires!F495="","",Forfaitaires!F495)</f>
        <v/>
      </c>
      <c r="G496" s="158" t="str">
        <f>IF(Forfaitaires!G495="","",Forfaitaires!G495)</f>
        <v/>
      </c>
      <c r="H496" s="158" t="str">
        <f>IF(Forfaitaires!H495="","",Forfaitaires!H495)</f>
        <v/>
      </c>
      <c r="I496" s="158" t="str">
        <f>IF($G496="","",IF($C496=Listes!$B$32,IF('Instruction Forfaitaires'!$E496&lt;Listes!$B$53,('Instruction Forfaitaires'!$E496*(VLOOKUP('Instruction Forfaitaires'!$D496,Listes!$A$54:$E$60,2,FALSE))),IF('Instruction Forfaitaires'!$E496&gt;Listes!$E$53,('Instruction Forfaitaires'!$E496*(VLOOKUP('Instruction Forfaitaires'!$D496,Listes!$A$54:$E$60,5,FALSE))),('Instruction Forfaitaires'!$E496*(VLOOKUP('Instruction Forfaitaires'!$D496,Listes!$A$54:$E$60,3,FALSE))+(VLOOKUP('Instruction Forfaitaires'!$D496,Listes!$A$54:$E$60,4,FALSE)))))))</f>
        <v/>
      </c>
      <c r="J496" s="158" t="str">
        <f>IF($G496="","",IF($C496=Listes!$B$31,IF('Instruction Forfaitaires'!$E496&lt;Listes!$B$42,('Instruction Forfaitaires'!$E496*(VLOOKUP('Instruction Forfaitaires'!$D496,Listes!$A$43:$E$49,2,FALSE))),IF('Instruction Forfaitaires'!$E496&gt;Listes!$D$42,('Instruction Forfaitaires'!$E496*(VLOOKUP('Instruction Forfaitaires'!$D496,Listes!$A$43:$E$49,5,FALSE))),('Instruction Forfaitaires'!$E496*(VLOOKUP('Instruction Forfaitaires'!$D496,Listes!$A$43:$E$49,3,FALSE))+(VLOOKUP('Instruction Forfaitaires'!$D496,Listes!$A$43:$E$49,4,FALSE)))))))</f>
        <v/>
      </c>
      <c r="K496" s="238" t="str">
        <f>IF($G496="","",IF($C496=Listes!$B$34,Listes!$I$31,IF($C496=Listes!$B$35,(VLOOKUP('Instruction Forfaitaires'!$F496,Listes!$E$31:$F$36,2,FALSE)),IF($C496=Listes!$B$33,IF('Instruction Forfaitaires'!$E496&lt;Listes!$A$64,'Instruction Forfaitaires'!$E496*Listes!$A$65,IF('Instruction Forfaitaires'!$E496&gt;Listes!$D$64,'Instruction Forfaitaires'!$E496*Listes!$D$65,(('Instruction Forfaitaires'!$E496*Listes!$B$65)+Listes!$C$65)))))))</f>
        <v/>
      </c>
      <c r="L496" s="268" t="str">
        <f>IF(Forfaitaires!I495="","",Forfaitaires!I495)</f>
        <v/>
      </c>
      <c r="M496" s="268" t="str">
        <f>IF(Forfaitaires!J495="","",Forfaitaires!J495)</f>
        <v/>
      </c>
      <c r="N496" s="177" t="str">
        <f>IF(Forfaitaires!N495="","",Forfaitaires!N495)</f>
        <v/>
      </c>
      <c r="O496" s="267" t="str">
        <f t="shared" si="35"/>
        <v/>
      </c>
      <c r="P496" s="259" t="str">
        <f t="shared" si="36"/>
        <v/>
      </c>
      <c r="Q496" s="280" t="str">
        <f t="shared" si="37"/>
        <v/>
      </c>
      <c r="R496" s="264" t="str">
        <f t="shared" si="38"/>
        <v/>
      </c>
      <c r="S496" s="262" t="str">
        <f t="shared" si="39"/>
        <v/>
      </c>
      <c r="T496" s="119"/>
    </row>
    <row r="497" spans="1:20" ht="20.100000000000001" customHeight="1" x14ac:dyDescent="0.25">
      <c r="A497" s="162">
        <v>491</v>
      </c>
      <c r="B497" s="158" t="str">
        <f>IF(Forfaitaires!B496="","",Forfaitaires!B496)</f>
        <v/>
      </c>
      <c r="C497" s="158" t="str">
        <f>IF(Forfaitaires!C496="","",Forfaitaires!C496)</f>
        <v/>
      </c>
      <c r="D497" s="158" t="str">
        <f>IF(Forfaitaires!D496="","",Forfaitaires!D496)</f>
        <v/>
      </c>
      <c r="E497" s="158" t="str">
        <f>IF(Forfaitaires!E496="","",Forfaitaires!E496)</f>
        <v/>
      </c>
      <c r="F497" s="158" t="str">
        <f>IF(Forfaitaires!F496="","",Forfaitaires!F496)</f>
        <v/>
      </c>
      <c r="G497" s="158" t="str">
        <f>IF(Forfaitaires!G496="","",Forfaitaires!G496)</f>
        <v/>
      </c>
      <c r="H497" s="158" t="str">
        <f>IF(Forfaitaires!H496="","",Forfaitaires!H496)</f>
        <v/>
      </c>
      <c r="I497" s="158" t="str">
        <f>IF($G497="","",IF($C497=Listes!$B$32,IF('Instruction Forfaitaires'!$E497&lt;Listes!$B$53,('Instruction Forfaitaires'!$E497*(VLOOKUP('Instruction Forfaitaires'!$D497,Listes!$A$54:$E$60,2,FALSE))),IF('Instruction Forfaitaires'!$E497&gt;Listes!$E$53,('Instruction Forfaitaires'!$E497*(VLOOKUP('Instruction Forfaitaires'!$D497,Listes!$A$54:$E$60,5,FALSE))),('Instruction Forfaitaires'!$E497*(VLOOKUP('Instruction Forfaitaires'!$D497,Listes!$A$54:$E$60,3,FALSE))+(VLOOKUP('Instruction Forfaitaires'!$D497,Listes!$A$54:$E$60,4,FALSE)))))))</f>
        <v/>
      </c>
      <c r="J497" s="158" t="str">
        <f>IF($G497="","",IF($C497=Listes!$B$31,IF('Instruction Forfaitaires'!$E497&lt;Listes!$B$42,('Instruction Forfaitaires'!$E497*(VLOOKUP('Instruction Forfaitaires'!$D497,Listes!$A$43:$E$49,2,FALSE))),IF('Instruction Forfaitaires'!$E497&gt;Listes!$D$42,('Instruction Forfaitaires'!$E497*(VLOOKUP('Instruction Forfaitaires'!$D497,Listes!$A$43:$E$49,5,FALSE))),('Instruction Forfaitaires'!$E497*(VLOOKUP('Instruction Forfaitaires'!$D497,Listes!$A$43:$E$49,3,FALSE))+(VLOOKUP('Instruction Forfaitaires'!$D497,Listes!$A$43:$E$49,4,FALSE)))))))</f>
        <v/>
      </c>
      <c r="K497" s="238" t="str">
        <f>IF($G497="","",IF($C497=Listes!$B$34,Listes!$I$31,IF($C497=Listes!$B$35,(VLOOKUP('Instruction Forfaitaires'!$F497,Listes!$E$31:$F$36,2,FALSE)),IF($C497=Listes!$B$33,IF('Instruction Forfaitaires'!$E497&lt;Listes!$A$64,'Instruction Forfaitaires'!$E497*Listes!$A$65,IF('Instruction Forfaitaires'!$E497&gt;Listes!$D$64,'Instruction Forfaitaires'!$E497*Listes!$D$65,(('Instruction Forfaitaires'!$E497*Listes!$B$65)+Listes!$C$65)))))))</f>
        <v/>
      </c>
      <c r="L497" s="268" t="str">
        <f>IF(Forfaitaires!I496="","",Forfaitaires!I496)</f>
        <v/>
      </c>
      <c r="M497" s="268" t="str">
        <f>IF(Forfaitaires!J496="","",Forfaitaires!J496)</f>
        <v/>
      </c>
      <c r="N497" s="177" t="str">
        <f>IF(Forfaitaires!N496="","",Forfaitaires!N496)</f>
        <v/>
      </c>
      <c r="O497" s="267" t="str">
        <f t="shared" si="35"/>
        <v/>
      </c>
      <c r="P497" s="259" t="str">
        <f t="shared" si="36"/>
        <v/>
      </c>
      <c r="Q497" s="280" t="str">
        <f t="shared" si="37"/>
        <v/>
      </c>
      <c r="R497" s="264" t="str">
        <f t="shared" si="38"/>
        <v/>
      </c>
      <c r="S497" s="262" t="str">
        <f t="shared" si="39"/>
        <v/>
      </c>
      <c r="T497" s="119"/>
    </row>
    <row r="498" spans="1:20" ht="20.100000000000001" customHeight="1" x14ac:dyDescent="0.25">
      <c r="A498" s="162">
        <v>492</v>
      </c>
      <c r="B498" s="158" t="str">
        <f>IF(Forfaitaires!B497="","",Forfaitaires!B497)</f>
        <v/>
      </c>
      <c r="C498" s="158" t="str">
        <f>IF(Forfaitaires!C497="","",Forfaitaires!C497)</f>
        <v/>
      </c>
      <c r="D498" s="158" t="str">
        <f>IF(Forfaitaires!D497="","",Forfaitaires!D497)</f>
        <v/>
      </c>
      <c r="E498" s="158" t="str">
        <f>IF(Forfaitaires!E497="","",Forfaitaires!E497)</f>
        <v/>
      </c>
      <c r="F498" s="158" t="str">
        <f>IF(Forfaitaires!F497="","",Forfaitaires!F497)</f>
        <v/>
      </c>
      <c r="G498" s="158" t="str">
        <f>IF(Forfaitaires!G497="","",Forfaitaires!G497)</f>
        <v/>
      </c>
      <c r="H498" s="158" t="str">
        <f>IF(Forfaitaires!H497="","",Forfaitaires!H497)</f>
        <v/>
      </c>
      <c r="I498" s="158" t="str">
        <f>IF($G498="","",IF($C498=Listes!$B$32,IF('Instruction Forfaitaires'!$E498&lt;Listes!$B$53,('Instruction Forfaitaires'!$E498*(VLOOKUP('Instruction Forfaitaires'!$D498,Listes!$A$54:$E$60,2,FALSE))),IF('Instruction Forfaitaires'!$E498&gt;Listes!$E$53,('Instruction Forfaitaires'!$E498*(VLOOKUP('Instruction Forfaitaires'!$D498,Listes!$A$54:$E$60,5,FALSE))),('Instruction Forfaitaires'!$E498*(VLOOKUP('Instruction Forfaitaires'!$D498,Listes!$A$54:$E$60,3,FALSE))+(VLOOKUP('Instruction Forfaitaires'!$D498,Listes!$A$54:$E$60,4,FALSE)))))))</f>
        <v/>
      </c>
      <c r="J498" s="158" t="str">
        <f>IF($G498="","",IF($C498=Listes!$B$31,IF('Instruction Forfaitaires'!$E498&lt;Listes!$B$42,('Instruction Forfaitaires'!$E498*(VLOOKUP('Instruction Forfaitaires'!$D498,Listes!$A$43:$E$49,2,FALSE))),IF('Instruction Forfaitaires'!$E498&gt;Listes!$D$42,('Instruction Forfaitaires'!$E498*(VLOOKUP('Instruction Forfaitaires'!$D498,Listes!$A$43:$E$49,5,FALSE))),('Instruction Forfaitaires'!$E498*(VLOOKUP('Instruction Forfaitaires'!$D498,Listes!$A$43:$E$49,3,FALSE))+(VLOOKUP('Instruction Forfaitaires'!$D498,Listes!$A$43:$E$49,4,FALSE)))))))</f>
        <v/>
      </c>
      <c r="K498" s="238" t="str">
        <f>IF($G498="","",IF($C498=Listes!$B$34,Listes!$I$31,IF($C498=Listes!$B$35,(VLOOKUP('Instruction Forfaitaires'!$F498,Listes!$E$31:$F$36,2,FALSE)),IF($C498=Listes!$B$33,IF('Instruction Forfaitaires'!$E498&lt;Listes!$A$64,'Instruction Forfaitaires'!$E498*Listes!$A$65,IF('Instruction Forfaitaires'!$E498&gt;Listes!$D$64,'Instruction Forfaitaires'!$E498*Listes!$D$65,(('Instruction Forfaitaires'!$E498*Listes!$B$65)+Listes!$C$65)))))))</f>
        <v/>
      </c>
      <c r="L498" s="268" t="str">
        <f>IF(Forfaitaires!I497="","",Forfaitaires!I497)</f>
        <v/>
      </c>
      <c r="M498" s="268" t="str">
        <f>IF(Forfaitaires!J497="","",Forfaitaires!J497)</f>
        <v/>
      </c>
      <c r="N498" s="177" t="str">
        <f>IF(Forfaitaires!N497="","",Forfaitaires!N497)</f>
        <v/>
      </c>
      <c r="O498" s="267" t="str">
        <f t="shared" si="35"/>
        <v/>
      </c>
      <c r="P498" s="259" t="str">
        <f t="shared" si="36"/>
        <v/>
      </c>
      <c r="Q498" s="280" t="str">
        <f t="shared" si="37"/>
        <v/>
      </c>
      <c r="R498" s="264" t="str">
        <f t="shared" si="38"/>
        <v/>
      </c>
      <c r="S498" s="262" t="str">
        <f t="shared" si="39"/>
        <v/>
      </c>
      <c r="T498" s="119"/>
    </row>
    <row r="499" spans="1:20" ht="20.100000000000001" customHeight="1" x14ac:dyDescent="0.25">
      <c r="A499" s="162">
        <v>493</v>
      </c>
      <c r="B499" s="158" t="str">
        <f>IF(Forfaitaires!B498="","",Forfaitaires!B498)</f>
        <v/>
      </c>
      <c r="C499" s="158" t="str">
        <f>IF(Forfaitaires!C498="","",Forfaitaires!C498)</f>
        <v/>
      </c>
      <c r="D499" s="158" t="str">
        <f>IF(Forfaitaires!D498="","",Forfaitaires!D498)</f>
        <v/>
      </c>
      <c r="E499" s="158" t="str">
        <f>IF(Forfaitaires!E498="","",Forfaitaires!E498)</f>
        <v/>
      </c>
      <c r="F499" s="158" t="str">
        <f>IF(Forfaitaires!F498="","",Forfaitaires!F498)</f>
        <v/>
      </c>
      <c r="G499" s="158" t="str">
        <f>IF(Forfaitaires!G498="","",Forfaitaires!G498)</f>
        <v/>
      </c>
      <c r="H499" s="158" t="str">
        <f>IF(Forfaitaires!H498="","",Forfaitaires!H498)</f>
        <v/>
      </c>
      <c r="I499" s="158" t="str">
        <f>IF($G499="","",IF($C499=Listes!$B$32,IF('Instruction Forfaitaires'!$E499&lt;Listes!$B$53,('Instruction Forfaitaires'!$E499*(VLOOKUP('Instruction Forfaitaires'!$D499,Listes!$A$54:$E$60,2,FALSE))),IF('Instruction Forfaitaires'!$E499&gt;Listes!$E$53,('Instruction Forfaitaires'!$E499*(VLOOKUP('Instruction Forfaitaires'!$D499,Listes!$A$54:$E$60,5,FALSE))),('Instruction Forfaitaires'!$E499*(VLOOKUP('Instruction Forfaitaires'!$D499,Listes!$A$54:$E$60,3,FALSE))+(VLOOKUP('Instruction Forfaitaires'!$D499,Listes!$A$54:$E$60,4,FALSE)))))))</f>
        <v/>
      </c>
      <c r="J499" s="158" t="str">
        <f>IF($G499="","",IF($C499=Listes!$B$31,IF('Instruction Forfaitaires'!$E499&lt;Listes!$B$42,('Instruction Forfaitaires'!$E499*(VLOOKUP('Instruction Forfaitaires'!$D499,Listes!$A$43:$E$49,2,FALSE))),IF('Instruction Forfaitaires'!$E499&gt;Listes!$D$42,('Instruction Forfaitaires'!$E499*(VLOOKUP('Instruction Forfaitaires'!$D499,Listes!$A$43:$E$49,5,FALSE))),('Instruction Forfaitaires'!$E499*(VLOOKUP('Instruction Forfaitaires'!$D499,Listes!$A$43:$E$49,3,FALSE))+(VLOOKUP('Instruction Forfaitaires'!$D499,Listes!$A$43:$E$49,4,FALSE)))))))</f>
        <v/>
      </c>
      <c r="K499" s="238" t="str">
        <f>IF($G499="","",IF($C499=Listes!$B$34,Listes!$I$31,IF($C499=Listes!$B$35,(VLOOKUP('Instruction Forfaitaires'!$F499,Listes!$E$31:$F$36,2,FALSE)),IF($C499=Listes!$B$33,IF('Instruction Forfaitaires'!$E499&lt;Listes!$A$64,'Instruction Forfaitaires'!$E499*Listes!$A$65,IF('Instruction Forfaitaires'!$E499&gt;Listes!$D$64,'Instruction Forfaitaires'!$E499*Listes!$D$65,(('Instruction Forfaitaires'!$E499*Listes!$B$65)+Listes!$C$65)))))))</f>
        <v/>
      </c>
      <c r="L499" s="268" t="str">
        <f>IF(Forfaitaires!I498="","",Forfaitaires!I498)</f>
        <v/>
      </c>
      <c r="M499" s="268" t="str">
        <f>IF(Forfaitaires!J498="","",Forfaitaires!J498)</f>
        <v/>
      </c>
      <c r="N499" s="177" t="str">
        <f>IF(Forfaitaires!N498="","",Forfaitaires!N498)</f>
        <v/>
      </c>
      <c r="O499" s="267" t="str">
        <f t="shared" si="35"/>
        <v/>
      </c>
      <c r="P499" s="259" t="str">
        <f t="shared" si="36"/>
        <v/>
      </c>
      <c r="Q499" s="280" t="str">
        <f t="shared" si="37"/>
        <v/>
      </c>
      <c r="R499" s="264" t="str">
        <f t="shared" si="38"/>
        <v/>
      </c>
      <c r="S499" s="262" t="str">
        <f t="shared" si="39"/>
        <v/>
      </c>
      <c r="T499" s="119"/>
    </row>
    <row r="500" spans="1:20" ht="20.100000000000001" customHeight="1" x14ac:dyDescent="0.25">
      <c r="A500" s="162">
        <v>494</v>
      </c>
      <c r="B500" s="158" t="str">
        <f>IF(Forfaitaires!B499="","",Forfaitaires!B499)</f>
        <v/>
      </c>
      <c r="C500" s="158" t="str">
        <f>IF(Forfaitaires!C499="","",Forfaitaires!C499)</f>
        <v/>
      </c>
      <c r="D500" s="158" t="str">
        <f>IF(Forfaitaires!D499="","",Forfaitaires!D499)</f>
        <v/>
      </c>
      <c r="E500" s="158" t="str">
        <f>IF(Forfaitaires!E499="","",Forfaitaires!E499)</f>
        <v/>
      </c>
      <c r="F500" s="158" t="str">
        <f>IF(Forfaitaires!F499="","",Forfaitaires!F499)</f>
        <v/>
      </c>
      <c r="G500" s="158" t="str">
        <f>IF(Forfaitaires!G499="","",Forfaitaires!G499)</f>
        <v/>
      </c>
      <c r="H500" s="158" t="str">
        <f>IF(Forfaitaires!H499="","",Forfaitaires!H499)</f>
        <v/>
      </c>
      <c r="I500" s="158" t="str">
        <f>IF($G500="","",IF($C500=Listes!$B$32,IF('Instruction Forfaitaires'!$E500&lt;Listes!$B$53,('Instruction Forfaitaires'!$E500*(VLOOKUP('Instruction Forfaitaires'!$D500,Listes!$A$54:$E$60,2,FALSE))),IF('Instruction Forfaitaires'!$E500&gt;Listes!$E$53,('Instruction Forfaitaires'!$E500*(VLOOKUP('Instruction Forfaitaires'!$D500,Listes!$A$54:$E$60,5,FALSE))),('Instruction Forfaitaires'!$E500*(VLOOKUP('Instruction Forfaitaires'!$D500,Listes!$A$54:$E$60,3,FALSE))+(VLOOKUP('Instruction Forfaitaires'!$D500,Listes!$A$54:$E$60,4,FALSE)))))))</f>
        <v/>
      </c>
      <c r="J500" s="158" t="str">
        <f>IF($G500="","",IF($C500=Listes!$B$31,IF('Instruction Forfaitaires'!$E500&lt;Listes!$B$42,('Instruction Forfaitaires'!$E500*(VLOOKUP('Instruction Forfaitaires'!$D500,Listes!$A$43:$E$49,2,FALSE))),IF('Instruction Forfaitaires'!$E500&gt;Listes!$D$42,('Instruction Forfaitaires'!$E500*(VLOOKUP('Instruction Forfaitaires'!$D500,Listes!$A$43:$E$49,5,FALSE))),('Instruction Forfaitaires'!$E500*(VLOOKUP('Instruction Forfaitaires'!$D500,Listes!$A$43:$E$49,3,FALSE))+(VLOOKUP('Instruction Forfaitaires'!$D500,Listes!$A$43:$E$49,4,FALSE)))))))</f>
        <v/>
      </c>
      <c r="K500" s="238" t="str">
        <f>IF($G500="","",IF($C500=Listes!$B$34,Listes!$I$31,IF($C500=Listes!$B$35,(VLOOKUP('Instruction Forfaitaires'!$F500,Listes!$E$31:$F$36,2,FALSE)),IF($C500=Listes!$B$33,IF('Instruction Forfaitaires'!$E500&lt;Listes!$A$64,'Instruction Forfaitaires'!$E500*Listes!$A$65,IF('Instruction Forfaitaires'!$E500&gt;Listes!$D$64,'Instruction Forfaitaires'!$E500*Listes!$D$65,(('Instruction Forfaitaires'!$E500*Listes!$B$65)+Listes!$C$65)))))))</f>
        <v/>
      </c>
      <c r="L500" s="268" t="str">
        <f>IF(Forfaitaires!I499="","",Forfaitaires!I499)</f>
        <v/>
      </c>
      <c r="M500" s="268" t="str">
        <f>IF(Forfaitaires!J499="","",Forfaitaires!J499)</f>
        <v/>
      </c>
      <c r="N500" s="177" t="str">
        <f>IF(Forfaitaires!N499="","",Forfaitaires!N499)</f>
        <v/>
      </c>
      <c r="O500" s="267" t="str">
        <f t="shared" si="35"/>
        <v/>
      </c>
      <c r="P500" s="259" t="str">
        <f t="shared" si="36"/>
        <v/>
      </c>
      <c r="Q500" s="280" t="str">
        <f t="shared" si="37"/>
        <v/>
      </c>
      <c r="R500" s="264" t="str">
        <f t="shared" si="38"/>
        <v/>
      </c>
      <c r="S500" s="262" t="str">
        <f t="shared" si="39"/>
        <v/>
      </c>
      <c r="T500" s="119"/>
    </row>
    <row r="501" spans="1:20" ht="20.100000000000001" customHeight="1" x14ac:dyDescent="0.25">
      <c r="A501" s="162">
        <v>495</v>
      </c>
      <c r="B501" s="158" t="str">
        <f>IF(Forfaitaires!B500="","",Forfaitaires!B500)</f>
        <v/>
      </c>
      <c r="C501" s="158" t="str">
        <f>IF(Forfaitaires!C500="","",Forfaitaires!C500)</f>
        <v/>
      </c>
      <c r="D501" s="158" t="str">
        <f>IF(Forfaitaires!D500="","",Forfaitaires!D500)</f>
        <v/>
      </c>
      <c r="E501" s="158" t="str">
        <f>IF(Forfaitaires!E500="","",Forfaitaires!E500)</f>
        <v/>
      </c>
      <c r="F501" s="158" t="str">
        <f>IF(Forfaitaires!F500="","",Forfaitaires!F500)</f>
        <v/>
      </c>
      <c r="G501" s="158" t="str">
        <f>IF(Forfaitaires!G500="","",Forfaitaires!G500)</f>
        <v/>
      </c>
      <c r="H501" s="158" t="str">
        <f>IF(Forfaitaires!H500="","",Forfaitaires!H500)</f>
        <v/>
      </c>
      <c r="I501" s="158" t="str">
        <f>IF($G501="","",IF($C501=Listes!$B$32,IF('Instruction Forfaitaires'!$E501&lt;Listes!$B$53,('Instruction Forfaitaires'!$E501*(VLOOKUP('Instruction Forfaitaires'!$D501,Listes!$A$54:$E$60,2,FALSE))),IF('Instruction Forfaitaires'!$E501&gt;Listes!$E$53,('Instruction Forfaitaires'!$E501*(VLOOKUP('Instruction Forfaitaires'!$D501,Listes!$A$54:$E$60,5,FALSE))),('Instruction Forfaitaires'!$E501*(VLOOKUP('Instruction Forfaitaires'!$D501,Listes!$A$54:$E$60,3,FALSE))+(VLOOKUP('Instruction Forfaitaires'!$D501,Listes!$A$54:$E$60,4,FALSE)))))))</f>
        <v/>
      </c>
      <c r="J501" s="158" t="str">
        <f>IF($G501="","",IF($C501=Listes!$B$31,IF('Instruction Forfaitaires'!$E501&lt;Listes!$B$42,('Instruction Forfaitaires'!$E501*(VLOOKUP('Instruction Forfaitaires'!$D501,Listes!$A$43:$E$49,2,FALSE))),IF('Instruction Forfaitaires'!$E501&gt;Listes!$D$42,('Instruction Forfaitaires'!$E501*(VLOOKUP('Instruction Forfaitaires'!$D501,Listes!$A$43:$E$49,5,FALSE))),('Instruction Forfaitaires'!$E501*(VLOOKUP('Instruction Forfaitaires'!$D501,Listes!$A$43:$E$49,3,FALSE))+(VLOOKUP('Instruction Forfaitaires'!$D501,Listes!$A$43:$E$49,4,FALSE)))))))</f>
        <v/>
      </c>
      <c r="K501" s="238" t="str">
        <f>IF($G501="","",IF($C501=Listes!$B$34,Listes!$I$31,IF($C501=Listes!$B$35,(VLOOKUP('Instruction Forfaitaires'!$F501,Listes!$E$31:$F$36,2,FALSE)),IF($C501=Listes!$B$33,IF('Instruction Forfaitaires'!$E501&lt;Listes!$A$64,'Instruction Forfaitaires'!$E501*Listes!$A$65,IF('Instruction Forfaitaires'!$E501&gt;Listes!$D$64,'Instruction Forfaitaires'!$E501*Listes!$D$65,(('Instruction Forfaitaires'!$E501*Listes!$B$65)+Listes!$C$65)))))))</f>
        <v/>
      </c>
      <c r="L501" s="268" t="str">
        <f>IF(Forfaitaires!I500="","",Forfaitaires!I500)</f>
        <v/>
      </c>
      <c r="M501" s="268" t="str">
        <f>IF(Forfaitaires!J500="","",Forfaitaires!J500)</f>
        <v/>
      </c>
      <c r="N501" s="177" t="str">
        <f>IF(Forfaitaires!N500="","",Forfaitaires!N500)</f>
        <v/>
      </c>
      <c r="O501" s="267" t="str">
        <f t="shared" si="35"/>
        <v/>
      </c>
      <c r="P501" s="259" t="str">
        <f t="shared" si="36"/>
        <v/>
      </c>
      <c r="Q501" s="280" t="str">
        <f t="shared" si="37"/>
        <v/>
      </c>
      <c r="R501" s="264" t="str">
        <f t="shared" si="38"/>
        <v/>
      </c>
      <c r="S501" s="262" t="str">
        <f t="shared" si="39"/>
        <v/>
      </c>
      <c r="T501" s="119"/>
    </row>
    <row r="502" spans="1:20" ht="20.100000000000001" customHeight="1" x14ac:dyDescent="0.25">
      <c r="A502" s="162">
        <v>496</v>
      </c>
      <c r="B502" s="158" t="str">
        <f>IF(Forfaitaires!B501="","",Forfaitaires!B501)</f>
        <v/>
      </c>
      <c r="C502" s="158" t="str">
        <f>IF(Forfaitaires!C501="","",Forfaitaires!C501)</f>
        <v/>
      </c>
      <c r="D502" s="158" t="str">
        <f>IF(Forfaitaires!D501="","",Forfaitaires!D501)</f>
        <v/>
      </c>
      <c r="E502" s="158" t="str">
        <f>IF(Forfaitaires!E501="","",Forfaitaires!E501)</f>
        <v/>
      </c>
      <c r="F502" s="158" t="str">
        <f>IF(Forfaitaires!F501="","",Forfaitaires!F501)</f>
        <v/>
      </c>
      <c r="G502" s="158" t="str">
        <f>IF(Forfaitaires!G501="","",Forfaitaires!G501)</f>
        <v/>
      </c>
      <c r="H502" s="158" t="str">
        <f>IF(Forfaitaires!H501="","",Forfaitaires!H501)</f>
        <v/>
      </c>
      <c r="I502" s="158" t="str">
        <f>IF($G502="","",IF($C502=Listes!$B$32,IF('Instruction Forfaitaires'!$E502&lt;Listes!$B$53,('Instruction Forfaitaires'!$E502*(VLOOKUP('Instruction Forfaitaires'!$D502,Listes!$A$54:$E$60,2,FALSE))),IF('Instruction Forfaitaires'!$E502&gt;Listes!$E$53,('Instruction Forfaitaires'!$E502*(VLOOKUP('Instruction Forfaitaires'!$D502,Listes!$A$54:$E$60,5,FALSE))),('Instruction Forfaitaires'!$E502*(VLOOKUP('Instruction Forfaitaires'!$D502,Listes!$A$54:$E$60,3,FALSE))+(VLOOKUP('Instruction Forfaitaires'!$D502,Listes!$A$54:$E$60,4,FALSE)))))))</f>
        <v/>
      </c>
      <c r="J502" s="158" t="str">
        <f>IF($G502="","",IF($C502=Listes!$B$31,IF('Instruction Forfaitaires'!$E502&lt;Listes!$B$42,('Instruction Forfaitaires'!$E502*(VLOOKUP('Instruction Forfaitaires'!$D502,Listes!$A$43:$E$49,2,FALSE))),IF('Instruction Forfaitaires'!$E502&gt;Listes!$D$42,('Instruction Forfaitaires'!$E502*(VLOOKUP('Instruction Forfaitaires'!$D502,Listes!$A$43:$E$49,5,FALSE))),('Instruction Forfaitaires'!$E502*(VLOOKUP('Instruction Forfaitaires'!$D502,Listes!$A$43:$E$49,3,FALSE))+(VLOOKUP('Instruction Forfaitaires'!$D502,Listes!$A$43:$E$49,4,FALSE)))))))</f>
        <v/>
      </c>
      <c r="K502" s="238" t="str">
        <f>IF($G502="","",IF($C502=Listes!$B$34,Listes!$I$31,IF($C502=Listes!$B$35,(VLOOKUP('Instruction Forfaitaires'!$F502,Listes!$E$31:$F$36,2,FALSE)),IF($C502=Listes!$B$33,IF('Instruction Forfaitaires'!$E502&lt;Listes!$A$64,'Instruction Forfaitaires'!$E502*Listes!$A$65,IF('Instruction Forfaitaires'!$E502&gt;Listes!$D$64,'Instruction Forfaitaires'!$E502*Listes!$D$65,(('Instruction Forfaitaires'!$E502*Listes!$B$65)+Listes!$C$65)))))))</f>
        <v/>
      </c>
      <c r="L502" s="268" t="str">
        <f>IF(Forfaitaires!I501="","",Forfaitaires!I501)</f>
        <v/>
      </c>
      <c r="M502" s="268" t="str">
        <f>IF(Forfaitaires!J501="","",Forfaitaires!J501)</f>
        <v/>
      </c>
      <c r="N502" s="177" t="str">
        <f>IF(Forfaitaires!N501="","",Forfaitaires!N501)</f>
        <v/>
      </c>
      <c r="O502" s="267" t="str">
        <f t="shared" si="35"/>
        <v/>
      </c>
      <c r="P502" s="259" t="str">
        <f t="shared" si="36"/>
        <v/>
      </c>
      <c r="Q502" s="280" t="str">
        <f t="shared" si="37"/>
        <v/>
      </c>
      <c r="R502" s="264" t="str">
        <f t="shared" si="38"/>
        <v/>
      </c>
      <c r="S502" s="262" t="str">
        <f t="shared" si="39"/>
        <v/>
      </c>
      <c r="T502" s="119"/>
    </row>
    <row r="503" spans="1:20" ht="20.100000000000001" customHeight="1" x14ac:dyDescent="0.25">
      <c r="A503" s="162">
        <v>497</v>
      </c>
      <c r="B503" s="158" t="str">
        <f>IF(Forfaitaires!B502="","",Forfaitaires!B502)</f>
        <v/>
      </c>
      <c r="C503" s="158" t="str">
        <f>IF(Forfaitaires!C502="","",Forfaitaires!C502)</f>
        <v/>
      </c>
      <c r="D503" s="158" t="str">
        <f>IF(Forfaitaires!D502="","",Forfaitaires!D502)</f>
        <v/>
      </c>
      <c r="E503" s="158" t="str">
        <f>IF(Forfaitaires!E502="","",Forfaitaires!E502)</f>
        <v/>
      </c>
      <c r="F503" s="158" t="str">
        <f>IF(Forfaitaires!F502="","",Forfaitaires!F502)</f>
        <v/>
      </c>
      <c r="G503" s="158" t="str">
        <f>IF(Forfaitaires!G502="","",Forfaitaires!G502)</f>
        <v/>
      </c>
      <c r="H503" s="158" t="str">
        <f>IF(Forfaitaires!H502="","",Forfaitaires!H502)</f>
        <v/>
      </c>
      <c r="I503" s="158" t="str">
        <f>IF($G503="","",IF($C503=Listes!$B$32,IF('Instruction Forfaitaires'!$E503&lt;Listes!$B$53,('Instruction Forfaitaires'!$E503*(VLOOKUP('Instruction Forfaitaires'!$D503,Listes!$A$54:$E$60,2,FALSE))),IF('Instruction Forfaitaires'!$E503&gt;Listes!$E$53,('Instruction Forfaitaires'!$E503*(VLOOKUP('Instruction Forfaitaires'!$D503,Listes!$A$54:$E$60,5,FALSE))),('Instruction Forfaitaires'!$E503*(VLOOKUP('Instruction Forfaitaires'!$D503,Listes!$A$54:$E$60,3,FALSE))+(VLOOKUP('Instruction Forfaitaires'!$D503,Listes!$A$54:$E$60,4,FALSE)))))))</f>
        <v/>
      </c>
      <c r="J503" s="158" t="str">
        <f>IF($G503="","",IF($C503=Listes!$B$31,IF('Instruction Forfaitaires'!$E503&lt;Listes!$B$42,('Instruction Forfaitaires'!$E503*(VLOOKUP('Instruction Forfaitaires'!$D503,Listes!$A$43:$E$49,2,FALSE))),IF('Instruction Forfaitaires'!$E503&gt;Listes!$D$42,('Instruction Forfaitaires'!$E503*(VLOOKUP('Instruction Forfaitaires'!$D503,Listes!$A$43:$E$49,5,FALSE))),('Instruction Forfaitaires'!$E503*(VLOOKUP('Instruction Forfaitaires'!$D503,Listes!$A$43:$E$49,3,FALSE))+(VLOOKUP('Instruction Forfaitaires'!$D503,Listes!$A$43:$E$49,4,FALSE)))))))</f>
        <v/>
      </c>
      <c r="K503" s="238" t="str">
        <f>IF($G503="","",IF($C503=Listes!$B$34,Listes!$I$31,IF($C503=Listes!$B$35,(VLOOKUP('Instruction Forfaitaires'!$F503,Listes!$E$31:$F$36,2,FALSE)),IF($C503=Listes!$B$33,IF('Instruction Forfaitaires'!$E503&lt;Listes!$A$64,'Instruction Forfaitaires'!$E503*Listes!$A$65,IF('Instruction Forfaitaires'!$E503&gt;Listes!$D$64,'Instruction Forfaitaires'!$E503*Listes!$D$65,(('Instruction Forfaitaires'!$E503*Listes!$B$65)+Listes!$C$65)))))))</f>
        <v/>
      </c>
      <c r="L503" s="268" t="str">
        <f>IF(Forfaitaires!I502="","",Forfaitaires!I502)</f>
        <v/>
      </c>
      <c r="M503" s="268" t="str">
        <f>IF(Forfaitaires!J502="","",Forfaitaires!J502)</f>
        <v/>
      </c>
      <c r="N503" s="177" t="str">
        <f>IF(Forfaitaires!N502="","",Forfaitaires!N502)</f>
        <v/>
      </c>
      <c r="O503" s="267" t="str">
        <f t="shared" si="35"/>
        <v/>
      </c>
      <c r="P503" s="259" t="str">
        <f t="shared" si="36"/>
        <v/>
      </c>
      <c r="Q503" s="280" t="str">
        <f t="shared" si="37"/>
        <v/>
      </c>
      <c r="R503" s="264" t="str">
        <f t="shared" si="38"/>
        <v/>
      </c>
      <c r="S503" s="262" t="str">
        <f t="shared" si="39"/>
        <v/>
      </c>
      <c r="T503" s="119"/>
    </row>
    <row r="504" spans="1:20" ht="20.100000000000001" customHeight="1" x14ac:dyDescent="0.25">
      <c r="A504" s="162">
        <v>498</v>
      </c>
      <c r="B504" s="158" t="str">
        <f>IF(Forfaitaires!B503="","",Forfaitaires!B503)</f>
        <v/>
      </c>
      <c r="C504" s="158" t="str">
        <f>IF(Forfaitaires!C503="","",Forfaitaires!C503)</f>
        <v/>
      </c>
      <c r="D504" s="158" t="str">
        <f>IF(Forfaitaires!D503="","",Forfaitaires!D503)</f>
        <v/>
      </c>
      <c r="E504" s="158" t="str">
        <f>IF(Forfaitaires!E503="","",Forfaitaires!E503)</f>
        <v/>
      </c>
      <c r="F504" s="158" t="str">
        <f>IF(Forfaitaires!F503="","",Forfaitaires!F503)</f>
        <v/>
      </c>
      <c r="G504" s="158" t="str">
        <f>IF(Forfaitaires!G503="","",Forfaitaires!G503)</f>
        <v/>
      </c>
      <c r="H504" s="158" t="str">
        <f>IF(Forfaitaires!H503="","",Forfaitaires!H503)</f>
        <v/>
      </c>
      <c r="I504" s="158" t="str">
        <f>IF($G504="","",IF($C504=Listes!$B$32,IF('Instruction Forfaitaires'!$E504&lt;Listes!$B$53,('Instruction Forfaitaires'!$E504*(VLOOKUP('Instruction Forfaitaires'!$D504,Listes!$A$54:$E$60,2,FALSE))),IF('Instruction Forfaitaires'!$E504&gt;Listes!$E$53,('Instruction Forfaitaires'!$E504*(VLOOKUP('Instruction Forfaitaires'!$D504,Listes!$A$54:$E$60,5,FALSE))),('Instruction Forfaitaires'!$E504*(VLOOKUP('Instruction Forfaitaires'!$D504,Listes!$A$54:$E$60,3,FALSE))+(VLOOKUP('Instruction Forfaitaires'!$D504,Listes!$A$54:$E$60,4,FALSE)))))))</f>
        <v/>
      </c>
      <c r="J504" s="158" t="str">
        <f>IF($G504="","",IF($C504=Listes!$B$31,IF('Instruction Forfaitaires'!$E504&lt;Listes!$B$42,('Instruction Forfaitaires'!$E504*(VLOOKUP('Instruction Forfaitaires'!$D504,Listes!$A$43:$E$49,2,FALSE))),IF('Instruction Forfaitaires'!$E504&gt;Listes!$D$42,('Instruction Forfaitaires'!$E504*(VLOOKUP('Instruction Forfaitaires'!$D504,Listes!$A$43:$E$49,5,FALSE))),('Instruction Forfaitaires'!$E504*(VLOOKUP('Instruction Forfaitaires'!$D504,Listes!$A$43:$E$49,3,FALSE))+(VLOOKUP('Instruction Forfaitaires'!$D504,Listes!$A$43:$E$49,4,FALSE)))))))</f>
        <v/>
      </c>
      <c r="K504" s="238" t="str">
        <f>IF($G504="","",IF($C504=Listes!$B$34,Listes!$I$31,IF($C504=Listes!$B$35,(VLOOKUP('Instruction Forfaitaires'!$F504,Listes!$E$31:$F$36,2,FALSE)),IF($C504=Listes!$B$33,IF('Instruction Forfaitaires'!$E504&lt;Listes!$A$64,'Instruction Forfaitaires'!$E504*Listes!$A$65,IF('Instruction Forfaitaires'!$E504&gt;Listes!$D$64,'Instruction Forfaitaires'!$E504*Listes!$D$65,(('Instruction Forfaitaires'!$E504*Listes!$B$65)+Listes!$C$65)))))))</f>
        <v/>
      </c>
      <c r="L504" s="268" t="str">
        <f>IF(Forfaitaires!I503="","",Forfaitaires!I503)</f>
        <v/>
      </c>
      <c r="M504" s="268" t="str">
        <f>IF(Forfaitaires!J503="","",Forfaitaires!J503)</f>
        <v/>
      </c>
      <c r="N504" s="177" t="str">
        <f>IF(Forfaitaires!N503="","",Forfaitaires!N503)</f>
        <v/>
      </c>
      <c r="O504" s="267" t="str">
        <f t="shared" si="35"/>
        <v/>
      </c>
      <c r="P504" s="259" t="str">
        <f t="shared" si="36"/>
        <v/>
      </c>
      <c r="Q504" s="280" t="str">
        <f t="shared" si="37"/>
        <v/>
      </c>
      <c r="R504" s="264" t="str">
        <f t="shared" si="38"/>
        <v/>
      </c>
      <c r="S504" s="262" t="str">
        <f t="shared" si="39"/>
        <v/>
      </c>
      <c r="T504" s="119"/>
    </row>
    <row r="505" spans="1:20" ht="20.100000000000001" customHeight="1" x14ac:dyDescent="0.25">
      <c r="A505" s="162">
        <v>499</v>
      </c>
      <c r="B505" s="158" t="str">
        <f>IF(Forfaitaires!B504="","",Forfaitaires!B504)</f>
        <v/>
      </c>
      <c r="C505" s="158" t="str">
        <f>IF(Forfaitaires!C504="","",Forfaitaires!C504)</f>
        <v/>
      </c>
      <c r="D505" s="158" t="str">
        <f>IF(Forfaitaires!D504="","",Forfaitaires!D504)</f>
        <v/>
      </c>
      <c r="E505" s="158" t="str">
        <f>IF(Forfaitaires!E504="","",Forfaitaires!E504)</f>
        <v/>
      </c>
      <c r="F505" s="158" t="str">
        <f>IF(Forfaitaires!F504="","",Forfaitaires!F504)</f>
        <v/>
      </c>
      <c r="G505" s="158" t="str">
        <f>IF(Forfaitaires!G504="","",Forfaitaires!G504)</f>
        <v/>
      </c>
      <c r="H505" s="158" t="str">
        <f>IF(Forfaitaires!H504="","",Forfaitaires!H504)</f>
        <v/>
      </c>
      <c r="I505" s="158" t="str">
        <f>IF($G505="","",IF($C505=Listes!$B$32,IF('Instruction Forfaitaires'!$E505&lt;Listes!$B$53,('Instruction Forfaitaires'!$E505*(VLOOKUP('Instruction Forfaitaires'!$D505,Listes!$A$54:$E$60,2,FALSE))),IF('Instruction Forfaitaires'!$E505&gt;Listes!$E$53,('Instruction Forfaitaires'!$E505*(VLOOKUP('Instruction Forfaitaires'!$D505,Listes!$A$54:$E$60,5,FALSE))),('Instruction Forfaitaires'!$E505*(VLOOKUP('Instruction Forfaitaires'!$D505,Listes!$A$54:$E$60,3,FALSE))+(VLOOKUP('Instruction Forfaitaires'!$D505,Listes!$A$54:$E$60,4,FALSE)))))))</f>
        <v/>
      </c>
      <c r="J505" s="158" t="str">
        <f>IF($G505="","",IF($C505=Listes!$B$31,IF('Instruction Forfaitaires'!$E505&lt;Listes!$B$42,('Instruction Forfaitaires'!$E505*(VLOOKUP('Instruction Forfaitaires'!$D505,Listes!$A$43:$E$49,2,FALSE))),IF('Instruction Forfaitaires'!$E505&gt;Listes!$D$42,('Instruction Forfaitaires'!$E505*(VLOOKUP('Instruction Forfaitaires'!$D505,Listes!$A$43:$E$49,5,FALSE))),('Instruction Forfaitaires'!$E505*(VLOOKUP('Instruction Forfaitaires'!$D505,Listes!$A$43:$E$49,3,FALSE))+(VLOOKUP('Instruction Forfaitaires'!$D505,Listes!$A$43:$E$49,4,FALSE)))))))</f>
        <v/>
      </c>
      <c r="K505" s="238" t="str">
        <f>IF($G505="","",IF($C505=Listes!$B$34,Listes!$I$31,IF($C505=Listes!$B$35,(VLOOKUP('Instruction Forfaitaires'!$F505,Listes!$E$31:$F$36,2,FALSE)),IF($C505=Listes!$B$33,IF('Instruction Forfaitaires'!$E505&lt;Listes!$A$64,'Instruction Forfaitaires'!$E505*Listes!$A$65,IF('Instruction Forfaitaires'!$E505&gt;Listes!$D$64,'Instruction Forfaitaires'!$E505*Listes!$D$65,(('Instruction Forfaitaires'!$E505*Listes!$B$65)+Listes!$C$65)))))))</f>
        <v/>
      </c>
      <c r="L505" s="268" t="str">
        <f>IF(Forfaitaires!I504="","",Forfaitaires!I504)</f>
        <v/>
      </c>
      <c r="M505" s="268" t="str">
        <f>IF(Forfaitaires!J504="","",Forfaitaires!J504)</f>
        <v/>
      </c>
      <c r="N505" s="177" t="str">
        <f>IF(Forfaitaires!N504="","",Forfaitaires!N504)</f>
        <v/>
      </c>
      <c r="O505" s="267" t="str">
        <f t="shared" si="35"/>
        <v/>
      </c>
      <c r="P505" s="259" t="str">
        <f t="shared" si="36"/>
        <v/>
      </c>
      <c r="Q505" s="280" t="str">
        <f t="shared" si="37"/>
        <v/>
      </c>
      <c r="R505" s="264" t="str">
        <f t="shared" si="38"/>
        <v/>
      </c>
      <c r="S505" s="262" t="str">
        <f t="shared" si="39"/>
        <v/>
      </c>
      <c r="T505" s="119"/>
    </row>
    <row r="506" spans="1:20" ht="20.100000000000001" customHeight="1" thickBot="1" x14ac:dyDescent="0.3">
      <c r="A506" s="163">
        <v>500</v>
      </c>
      <c r="B506" s="164" t="str">
        <f>IF(Forfaitaires!B505="","",Forfaitaires!B505)</f>
        <v/>
      </c>
      <c r="C506" s="164" t="str">
        <f>IF(Forfaitaires!C505="","",Forfaitaires!C505)</f>
        <v/>
      </c>
      <c r="D506" s="164" t="str">
        <f>IF(Forfaitaires!D505="","",Forfaitaires!D505)</f>
        <v/>
      </c>
      <c r="E506" s="164" t="str">
        <f>IF(Forfaitaires!E505="","",Forfaitaires!E505)</f>
        <v/>
      </c>
      <c r="F506" s="164" t="str">
        <f>IF(Forfaitaires!F505="","",Forfaitaires!F505)</f>
        <v/>
      </c>
      <c r="G506" s="164" t="str">
        <f>IF(Forfaitaires!G505="","",Forfaitaires!G505)</f>
        <v/>
      </c>
      <c r="H506" s="164" t="str">
        <f>IF(Forfaitaires!H505="","",Forfaitaires!H505)</f>
        <v/>
      </c>
      <c r="I506" s="164" t="str">
        <f>IF($G506="","",IF($C506=Listes!$B$32,IF('Instruction Forfaitaires'!$E506&lt;Listes!$B$53,('Instruction Forfaitaires'!$E506*(VLOOKUP('Instruction Forfaitaires'!$D506,Listes!$A$54:$E$60,2,FALSE))),IF('Instruction Forfaitaires'!$E506&gt;Listes!$E$53,('Instruction Forfaitaires'!$E506*(VLOOKUP('Instruction Forfaitaires'!$D506,Listes!$A$54:$E$60,5,FALSE))),('Instruction Forfaitaires'!$E506*(VLOOKUP('Instruction Forfaitaires'!$D506,Listes!$A$54:$E$60,3,FALSE))+(VLOOKUP('Instruction Forfaitaires'!$D506,Listes!$A$54:$E$60,4,FALSE)))))))</f>
        <v/>
      </c>
      <c r="J506" s="164" t="str">
        <f>IF($G506="","",IF($C506=Listes!$B$31,IF('Instruction Forfaitaires'!$E506&lt;Listes!$B$42,('Instruction Forfaitaires'!$E506*(VLOOKUP('Instruction Forfaitaires'!$D506,Listes!$A$43:$E$49,2,FALSE))),IF('Instruction Forfaitaires'!$E506&gt;Listes!$D$42,('Instruction Forfaitaires'!$E506*(VLOOKUP('Instruction Forfaitaires'!$D506,Listes!$A$43:$E$49,5,FALSE))),('Instruction Forfaitaires'!$E506*(VLOOKUP('Instruction Forfaitaires'!$D506,Listes!$A$43:$E$49,3,FALSE))+(VLOOKUP('Instruction Forfaitaires'!$D506,Listes!$A$43:$E$49,4,FALSE)))))))</f>
        <v/>
      </c>
      <c r="K506" s="239" t="str">
        <f>IF($G506="","",IF($C506=Listes!$B$34,Listes!$I$31,IF($C506=Listes!$B$35,(VLOOKUP('Instruction Forfaitaires'!$F506,Listes!$E$31:$F$36,2,FALSE)),IF($C506=Listes!$B$33,IF('Instruction Forfaitaires'!$E506&lt;Listes!$A$64,'Instruction Forfaitaires'!$E506*Listes!$A$65,IF('Instruction Forfaitaires'!$E506&gt;Listes!$D$64,'Instruction Forfaitaires'!$E506*Listes!$D$65,(('Instruction Forfaitaires'!$E506*Listes!$B$65)+Listes!$C$65)))))))</f>
        <v/>
      </c>
      <c r="L506" s="164" t="str">
        <f>IF(Forfaitaires!I505="","",Forfaitaires!I505)</f>
        <v/>
      </c>
      <c r="M506" s="164" t="str">
        <f>IF(Forfaitaires!J505="","",Forfaitaires!J505)</f>
        <v/>
      </c>
      <c r="N506" s="177" t="str">
        <f>IF(Forfaitaires!N505="","",Forfaitaires!N505)</f>
        <v/>
      </c>
      <c r="O506" s="267" t="str">
        <f t="shared" si="35"/>
        <v/>
      </c>
      <c r="P506" s="259" t="str">
        <f t="shared" si="36"/>
        <v/>
      </c>
      <c r="Q506" s="280" t="str">
        <f t="shared" si="37"/>
        <v/>
      </c>
      <c r="R506" s="264" t="str">
        <f t="shared" si="38"/>
        <v/>
      </c>
      <c r="S506" s="263" t="str">
        <f>IF($R506 &gt; $O506, "Le montant éligible retenu ne peut pas être supérieur au montant éligible","")</f>
        <v/>
      </c>
      <c r="T506" s="120"/>
    </row>
    <row r="507" spans="1:20" s="53" customFormat="1" ht="20.100000000000001" customHeight="1" thickBot="1" x14ac:dyDescent="0.35">
      <c r="A507" s="166"/>
      <c r="B507" s="166"/>
      <c r="C507" s="166"/>
      <c r="D507" s="166"/>
      <c r="E507" s="166"/>
      <c r="F507" s="166"/>
      <c r="G507" s="186"/>
      <c r="H507" s="240"/>
      <c r="I507" s="186"/>
      <c r="J507" s="166"/>
      <c r="K507" s="166"/>
      <c r="L507" s="166"/>
      <c r="M507" s="166"/>
      <c r="N507" s="241" t="s">
        <v>52</v>
      </c>
      <c r="O507" s="190">
        <f>SUM(O7:O506)</f>
        <v>0</v>
      </c>
      <c r="Q507" s="241" t="s">
        <v>52</v>
      </c>
      <c r="R507" s="190">
        <f>SUM(R7:R506)</f>
        <v>0</v>
      </c>
      <c r="S507" s="186"/>
      <c r="T507" s="192"/>
    </row>
  </sheetData>
  <sheetProtection algorithmName="SHA-512" hashValue="v1ZJ3/xYZOju7I20zl9lMH/nwYoGHOqBpXvXVWL3Q/ukBfiusPq80jTxt9hIZrETQ1g3PQhswML50xD9T3YiMw==" saltValue="sMKU2Y/izJDtZY9C8gj9cQ==" spinCount="100000" sheet="1" objects="1" scenarios="1"/>
  <mergeCells count="6">
    <mergeCell ref="A1:T1"/>
    <mergeCell ref="A2:T2"/>
    <mergeCell ref="A3:A4"/>
    <mergeCell ref="I3:K3"/>
    <mergeCell ref="D4:E4"/>
    <mergeCell ref="I4:K4"/>
  </mergeCells>
  <conditionalFormatting sqref="A6">
    <cfRule type="expression" dxfId="16" priority="20">
      <formula>$P6="Oui"</formula>
    </cfRule>
  </conditionalFormatting>
  <conditionalFormatting sqref="B6:D6">
    <cfRule type="expression" dxfId="15" priority="19">
      <formula>$V6="Oui"</formula>
    </cfRule>
  </conditionalFormatting>
  <conditionalFormatting sqref="B7:T506">
    <cfRule type="expression" dxfId="14" priority="15">
      <formula>$T7="Oui"</formula>
    </cfRule>
  </conditionalFormatting>
  <conditionalFormatting sqref="E6:M6">
    <cfRule type="expression" dxfId="13" priority="1">
      <formula>$P6="Oui"</formula>
    </cfRule>
  </conditionalFormatting>
  <conditionalFormatting sqref="O7:O506">
    <cfRule type="cellIs" dxfId="12" priority="29" operator="notEqual">
      <formula>$N7</formula>
    </cfRule>
  </conditionalFormatting>
  <conditionalFormatting sqref="P6">
    <cfRule type="expression" dxfId="11" priority="11">
      <formula>$P6="Oui"</formula>
    </cfRule>
  </conditionalFormatting>
  <conditionalFormatting sqref="R7:R506">
    <cfRule type="cellIs" dxfId="10" priority="23" operator="notEqual">
      <formula>O7</formula>
    </cfRule>
  </conditionalFormatting>
  <conditionalFormatting sqref="S7:S506">
    <cfRule type="cellIs" dxfId="9" priority="31" operator="equal">
      <formula>"Le montant éligible retenu ne peut pas être supérieur au montant éligible"</formula>
    </cfRule>
  </conditionalFormatting>
  <conditionalFormatting sqref="S6:T6">
    <cfRule type="expression" dxfId="8" priority="9">
      <formula>$P6="Oui"</formula>
    </cfRule>
  </conditionalFormatting>
  <dataValidations count="2">
    <dataValidation type="list" allowBlank="1" showInputMessage="1" showErrorMessage="1" sqref="T7:T506">
      <formula1>"Oui"</formula1>
    </dataValidation>
    <dataValidation type="decimal" operator="greaterThan" allowBlank="1" showInputMessage="1" showErrorMessage="1" sqref="R7:R506 N7:O506">
      <formula1>0</formula1>
    </dataValidation>
  </dataValidations>
  <pageMargins left="0.7" right="0.7" top="0.75" bottom="0.75" header="0.3" footer="0.3"/>
  <pageSetup paperSize="9" scale="50"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28" operator="notEqual" id="{EADA2AC9-D17B-4112-98D2-7ECDC8096293}">
            <xm:f>Forfaitaires!$C6</xm:f>
            <x14:dxf>
              <font>
                <color rgb="FFFF0000"/>
              </font>
            </x14:dxf>
          </x14:cfRule>
          <xm:sqref>C7:C506</xm:sqref>
        </x14:conditionalFormatting>
        <x14:conditionalFormatting xmlns:xm="http://schemas.microsoft.com/office/excel/2006/main">
          <x14:cfRule type="cellIs" priority="26" operator="notEqual" id="{F282CDA4-B289-4226-8AE1-E4E9CBD3BED4}">
            <xm:f>Forfaitaires!$E6</xm:f>
            <x14:dxf>
              <font>
                <color rgb="FFFF0000"/>
              </font>
            </x14:dxf>
          </x14:cfRule>
          <xm:sqref>E7:E506</xm:sqref>
        </x14:conditionalFormatting>
        <x14:conditionalFormatting xmlns:xm="http://schemas.microsoft.com/office/excel/2006/main">
          <x14:cfRule type="cellIs" priority="22" operator="notEqual" id="{BF508D44-FD63-4162-8365-DCA3E395DD3B}">
            <xm:f>Devis!$B5</xm:f>
            <x14:dxf>
              <font>
                <color rgb="FFFF0000"/>
              </font>
            </x14:dxf>
          </x14:cfRule>
          <xm:sqref>E6:M6 P6 S6:T6</xm:sqref>
        </x14:conditionalFormatting>
        <x14:conditionalFormatting xmlns:xm="http://schemas.microsoft.com/office/excel/2006/main">
          <x14:cfRule type="cellIs" priority="25" operator="notEqual" id="{5D352AAD-CAA5-4AA2-917B-7C0C63D95C28}">
            <xm:f>Forfaitaires!$G7</xm:f>
            <x14:dxf>
              <font>
                <color rgb="FFFF0000"/>
              </font>
            </x14:dxf>
          </x14:cfRule>
          <xm:sqref>G8:G506 L506:M506</xm:sqref>
        </x14:conditionalFormatting>
        <x14:conditionalFormatting xmlns:xm="http://schemas.microsoft.com/office/excel/2006/main">
          <x14:cfRule type="cellIs" priority="40" operator="notEqual" id="{9D5ED79E-E877-490A-8BFC-98BF2C0F5B94}">
            <xm:f>Forfaitaires!$N6</xm:f>
            <x14:dxf>
              <font>
                <color rgb="FFFF0000"/>
              </font>
            </x14:dxf>
          </x14:cfRule>
          <xm:sqref>N7:N506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Listes!$A$11:$A$28</xm:f>
          </x14:formula1>
          <xm:sqref>P7:P506</xm:sqref>
        </x14:dataValidation>
        <x14:dataValidation type="list" showInputMessage="1" showErrorMessage="1">
          <x14:formula1>
            <xm:f>Listes!$G$2:$G$3</xm:f>
          </x14:formula1>
          <xm:sqref>L5</xm:sqref>
        </x14:dataValidation>
        <x14:dataValidation type="list" allowBlank="1" showInputMessage="1" showErrorMessage="1">
          <x14:formula1>
            <xm:f>Listes!$G$2:$G$3</xm:f>
          </x14:formula1>
          <xm:sqref>L7:L506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theme="1"/>
  </sheetPr>
  <dimension ref="A1:J89"/>
  <sheetViews>
    <sheetView zoomScale="70" zoomScaleNormal="70" workbookViewId="0">
      <pane ySplit="1" topLeftCell="A14" activePane="bottomLeft" state="frozen"/>
      <selection activeCell="I86" sqref="I86"/>
      <selection pane="bottomLeft" activeCell="D56" sqref="D56"/>
    </sheetView>
  </sheetViews>
  <sheetFormatPr baseColWidth="10" defaultColWidth="11.42578125" defaultRowHeight="15" x14ac:dyDescent="0.25"/>
  <cols>
    <col min="1" max="1" width="70.7109375" style="7" customWidth="1"/>
    <col min="2" max="2" width="39.140625" style="7" customWidth="1"/>
    <col min="3" max="3" width="52.85546875" style="7" bestFit="1" customWidth="1"/>
    <col min="4" max="4" width="45.5703125" style="7" bestFit="1" customWidth="1"/>
    <col min="5" max="5" width="40.7109375" style="7" customWidth="1"/>
    <col min="6" max="6" width="20.7109375" style="7" bestFit="1" customWidth="1"/>
    <col min="7" max="7" width="17.5703125" style="7" customWidth="1"/>
    <col min="8" max="9" width="11.42578125" style="7"/>
    <col min="10" max="10" width="23.85546875" style="7" customWidth="1"/>
    <col min="11" max="16384" width="11.42578125" style="7"/>
  </cols>
  <sheetData>
    <row r="1" spans="1:10" s="5" customFormat="1" ht="60" customHeight="1" thickBot="1" x14ac:dyDescent="0.3">
      <c r="A1" s="4" t="s">
        <v>1</v>
      </c>
      <c r="B1" s="4" t="s">
        <v>77</v>
      </c>
      <c r="C1" s="4" t="s">
        <v>78</v>
      </c>
      <c r="D1" s="7"/>
      <c r="F1" s="4" t="s">
        <v>237</v>
      </c>
      <c r="G1" s="4" t="s">
        <v>238</v>
      </c>
      <c r="H1" s="7"/>
    </row>
    <row r="2" spans="1:10" ht="19.5" thickBot="1" x14ac:dyDescent="0.3">
      <c r="A2" s="6" t="s">
        <v>46</v>
      </c>
      <c r="B2" s="6" t="s">
        <v>46</v>
      </c>
      <c r="C2" s="6" t="s">
        <v>46</v>
      </c>
      <c r="E2" s="4" t="s">
        <v>226</v>
      </c>
      <c r="F2" s="9">
        <v>1</v>
      </c>
      <c r="G2" s="9" t="s">
        <v>233</v>
      </c>
    </row>
    <row r="3" spans="1:10" ht="15.75" thickBot="1" x14ac:dyDescent="0.3">
      <c r="A3" s="8" t="s">
        <v>80</v>
      </c>
      <c r="B3" s="8" t="s">
        <v>167</v>
      </c>
      <c r="C3" s="8" t="s">
        <v>89</v>
      </c>
      <c r="E3" s="9" t="s">
        <v>74</v>
      </c>
      <c r="F3" s="9">
        <v>2</v>
      </c>
      <c r="G3" s="9" t="s">
        <v>234</v>
      </c>
    </row>
    <row r="4" spans="1:10" ht="15.75" thickBot="1" x14ac:dyDescent="0.3">
      <c r="A4" s="9" t="s">
        <v>82</v>
      </c>
      <c r="B4" s="9" t="s">
        <v>168</v>
      </c>
      <c r="C4" s="9" t="s">
        <v>90</v>
      </c>
      <c r="E4" s="72" t="s">
        <v>225</v>
      </c>
      <c r="F4" s="9">
        <v>3</v>
      </c>
      <c r="G4" s="60"/>
    </row>
    <row r="5" spans="1:10" x14ac:dyDescent="0.25">
      <c r="A5" s="9" t="s">
        <v>81</v>
      </c>
      <c r="B5" s="9" t="s">
        <v>169</v>
      </c>
      <c r="C5" s="9"/>
      <c r="F5" s="9">
        <v>4</v>
      </c>
    </row>
    <row r="6" spans="1:10" x14ac:dyDescent="0.25">
      <c r="A6" s="9" t="s">
        <v>83</v>
      </c>
      <c r="B6" s="9" t="s">
        <v>170</v>
      </c>
      <c r="C6" s="9"/>
      <c r="F6" s="9">
        <v>5</v>
      </c>
      <c r="J6" s="7" t="e">
        <f>Listes!G31:G33+Listes!G31+Listes!G31</f>
        <v>#VALUE!</v>
      </c>
    </row>
    <row r="7" spans="1:10" x14ac:dyDescent="0.25">
      <c r="A7" s="9" t="s">
        <v>84</v>
      </c>
      <c r="B7" s="9"/>
      <c r="C7" s="9"/>
      <c r="F7" s="9">
        <v>6</v>
      </c>
    </row>
    <row r="8" spans="1:10" ht="15.75" thickBot="1" x14ac:dyDescent="0.3">
      <c r="A8" s="9"/>
      <c r="B8" s="9"/>
      <c r="C8" s="9"/>
      <c r="F8" s="9">
        <v>7</v>
      </c>
    </row>
    <row r="9" spans="1:10" ht="15.75" thickBot="1" x14ac:dyDescent="0.3">
      <c r="A9" s="60"/>
      <c r="B9" s="60"/>
      <c r="C9" s="61"/>
      <c r="F9" s="9">
        <v>8</v>
      </c>
    </row>
    <row r="10" spans="1:10" ht="15.75" thickBot="1" x14ac:dyDescent="0.3">
      <c r="A10" s="66" t="s">
        <v>22</v>
      </c>
      <c r="B10" s="66" t="s">
        <v>167</v>
      </c>
      <c r="C10" s="66" t="s">
        <v>168</v>
      </c>
      <c r="D10" s="66" t="s">
        <v>169</v>
      </c>
      <c r="E10" s="66" t="s">
        <v>170</v>
      </c>
      <c r="F10" s="9">
        <v>9</v>
      </c>
    </row>
    <row r="11" spans="1:10" x14ac:dyDescent="0.25">
      <c r="A11" s="8"/>
      <c r="B11" s="8" t="s">
        <v>248</v>
      </c>
      <c r="C11" s="8" t="s">
        <v>251</v>
      </c>
      <c r="D11" s="8" t="s">
        <v>252</v>
      </c>
      <c r="E11" s="8" t="s">
        <v>253</v>
      </c>
      <c r="F11" s="9">
        <v>10</v>
      </c>
    </row>
    <row r="12" spans="1:10" x14ac:dyDescent="0.25">
      <c r="A12" s="9" t="s">
        <v>217</v>
      </c>
      <c r="B12" s="9" t="s">
        <v>247</v>
      </c>
      <c r="C12" s="9" t="s">
        <v>254</v>
      </c>
      <c r="D12" s="9" t="s">
        <v>255</v>
      </c>
      <c r="E12" s="9" t="s">
        <v>256</v>
      </c>
      <c r="F12" s="9">
        <v>11</v>
      </c>
    </row>
    <row r="13" spans="1:10" x14ac:dyDescent="0.25">
      <c r="A13" s="9" t="s">
        <v>7</v>
      </c>
      <c r="B13" s="9" t="s">
        <v>249</v>
      </c>
      <c r="C13" s="9" t="s">
        <v>257</v>
      </c>
      <c r="D13" s="9" t="s">
        <v>258</v>
      </c>
      <c r="E13" s="9" t="s">
        <v>259</v>
      </c>
      <c r="F13" s="9">
        <v>12</v>
      </c>
    </row>
    <row r="14" spans="1:10" x14ac:dyDescent="0.25">
      <c r="A14" s="9" t="s">
        <v>6</v>
      </c>
      <c r="B14" s="9" t="s">
        <v>250</v>
      </c>
      <c r="C14" s="9" t="s">
        <v>260</v>
      </c>
      <c r="D14" s="9" t="s">
        <v>261</v>
      </c>
      <c r="E14" s="9" t="s">
        <v>262</v>
      </c>
      <c r="F14" s="9">
        <v>13</v>
      </c>
    </row>
    <row r="15" spans="1:10" x14ac:dyDescent="0.25">
      <c r="A15" s="9" t="s">
        <v>8</v>
      </c>
      <c r="B15" s="9" t="s">
        <v>263</v>
      </c>
      <c r="C15" s="9" t="s">
        <v>264</v>
      </c>
      <c r="D15" s="9" t="s">
        <v>265</v>
      </c>
      <c r="E15" s="9" t="s">
        <v>266</v>
      </c>
      <c r="F15" s="9">
        <v>14</v>
      </c>
    </row>
    <row r="16" spans="1:10" x14ac:dyDescent="0.25">
      <c r="A16" s="9" t="s">
        <v>9</v>
      </c>
      <c r="B16" s="9" t="s">
        <v>267</v>
      </c>
      <c r="C16" s="9" t="s">
        <v>268</v>
      </c>
      <c r="D16" s="9" t="s">
        <v>269</v>
      </c>
      <c r="E16" s="9" t="s">
        <v>270</v>
      </c>
      <c r="F16" s="9">
        <v>15</v>
      </c>
    </row>
    <row r="17" spans="1:9" x14ac:dyDescent="0.25">
      <c r="A17" s="9" t="s">
        <v>10</v>
      </c>
      <c r="B17" s="9" t="s">
        <v>271</v>
      </c>
      <c r="C17" s="9" t="s">
        <v>272</v>
      </c>
      <c r="D17" s="9" t="s">
        <v>273</v>
      </c>
      <c r="E17" s="9" t="s">
        <v>274</v>
      </c>
      <c r="F17" s="9">
        <v>16</v>
      </c>
    </row>
    <row r="18" spans="1:9" x14ac:dyDescent="0.25">
      <c r="A18" s="9" t="s">
        <v>11</v>
      </c>
      <c r="B18" s="9" t="s">
        <v>275</v>
      </c>
      <c r="C18" s="9" t="s">
        <v>276</v>
      </c>
      <c r="D18" s="9" t="s">
        <v>277</v>
      </c>
      <c r="E18" s="9" t="s">
        <v>278</v>
      </c>
      <c r="F18" s="9">
        <v>17</v>
      </c>
    </row>
    <row r="19" spans="1:9" x14ac:dyDescent="0.25">
      <c r="A19" s="9" t="s">
        <v>12</v>
      </c>
      <c r="B19" s="9" t="s">
        <v>279</v>
      </c>
      <c r="C19" s="9" t="s">
        <v>280</v>
      </c>
      <c r="D19" s="9" t="s">
        <v>281</v>
      </c>
      <c r="E19" s="9" t="s">
        <v>282</v>
      </c>
      <c r="F19" s="9">
        <v>18</v>
      </c>
    </row>
    <row r="20" spans="1:9" ht="15.75" thickBot="1" x14ac:dyDescent="0.3">
      <c r="A20" s="9" t="s">
        <v>13</v>
      </c>
      <c r="B20" s="10" t="s">
        <v>283</v>
      </c>
      <c r="C20" s="10" t="s">
        <v>284</v>
      </c>
      <c r="D20" s="10" t="s">
        <v>285</v>
      </c>
      <c r="E20" s="10" t="s">
        <v>286</v>
      </c>
      <c r="F20" s="9">
        <v>19</v>
      </c>
    </row>
    <row r="21" spans="1:9" x14ac:dyDescent="0.25">
      <c r="A21" s="9" t="s">
        <v>14</v>
      </c>
      <c r="F21" s="9">
        <v>20</v>
      </c>
    </row>
    <row r="22" spans="1:9" x14ac:dyDescent="0.25">
      <c r="A22" s="9" t="s">
        <v>15</v>
      </c>
      <c r="F22" s="9">
        <v>21</v>
      </c>
    </row>
    <row r="23" spans="1:9" x14ac:dyDescent="0.25">
      <c r="A23" s="9" t="s">
        <v>16</v>
      </c>
      <c r="F23" s="9">
        <v>22</v>
      </c>
    </row>
    <row r="24" spans="1:9" x14ac:dyDescent="0.25">
      <c r="A24" s="9" t="s">
        <v>17</v>
      </c>
      <c r="F24" s="9">
        <v>23</v>
      </c>
    </row>
    <row r="25" spans="1:9" x14ac:dyDescent="0.25">
      <c r="A25" s="9" t="s">
        <v>18</v>
      </c>
      <c r="F25" s="9">
        <v>24</v>
      </c>
    </row>
    <row r="26" spans="1:9" ht="15.75" thickBot="1" x14ac:dyDescent="0.3">
      <c r="A26" s="9" t="s">
        <v>19</v>
      </c>
      <c r="F26" s="9">
        <v>25</v>
      </c>
    </row>
    <row r="27" spans="1:9" x14ac:dyDescent="0.25">
      <c r="A27" s="9" t="s">
        <v>20</v>
      </c>
      <c r="F27" s="60"/>
    </row>
    <row r="28" spans="1:9" ht="15.75" thickBot="1" x14ac:dyDescent="0.3">
      <c r="A28" s="10" t="s">
        <v>21</v>
      </c>
    </row>
    <row r="29" spans="1:9" ht="15.75" thickBot="1" x14ac:dyDescent="0.3"/>
    <row r="30" spans="1:9" ht="45.75" thickBot="1" x14ac:dyDescent="0.3">
      <c r="A30" s="73" t="s">
        <v>119</v>
      </c>
      <c r="B30" s="77" t="s">
        <v>127</v>
      </c>
      <c r="C30" s="134" t="s">
        <v>215</v>
      </c>
      <c r="D30" s="4" t="s">
        <v>79</v>
      </c>
      <c r="E30" s="469" t="s">
        <v>92</v>
      </c>
      <c r="F30" s="470"/>
      <c r="G30" s="66" t="s">
        <v>89</v>
      </c>
      <c r="H30" s="66" t="s">
        <v>209</v>
      </c>
      <c r="I30" s="66" t="s">
        <v>93</v>
      </c>
    </row>
    <row r="31" spans="1:9" ht="15.75" thickBot="1" x14ac:dyDescent="0.3">
      <c r="A31" s="70" t="s">
        <v>120</v>
      </c>
      <c r="B31" s="75" t="s">
        <v>128</v>
      </c>
      <c r="C31" s="74" t="s">
        <v>91</v>
      </c>
      <c r="D31" s="74" t="s">
        <v>212</v>
      </c>
      <c r="E31" s="78" t="s">
        <v>131</v>
      </c>
      <c r="F31" s="79">
        <v>140</v>
      </c>
      <c r="G31" s="70" t="s">
        <v>155</v>
      </c>
      <c r="H31" s="71">
        <v>1900</v>
      </c>
      <c r="I31" s="110">
        <v>20</v>
      </c>
    </row>
    <row r="32" spans="1:9" x14ac:dyDescent="0.25">
      <c r="A32" s="71" t="s">
        <v>121</v>
      </c>
      <c r="B32" s="74" t="s">
        <v>129</v>
      </c>
      <c r="C32" s="74" t="s">
        <v>91</v>
      </c>
      <c r="D32" s="74" t="s">
        <v>212</v>
      </c>
      <c r="E32" s="80" t="s">
        <v>132</v>
      </c>
      <c r="F32" s="81">
        <v>120</v>
      </c>
      <c r="G32" s="71" t="s">
        <v>156</v>
      </c>
      <c r="H32" s="71">
        <v>700</v>
      </c>
    </row>
    <row r="33" spans="1:8" ht="15.75" thickBot="1" x14ac:dyDescent="0.3">
      <c r="A33" s="71" t="s">
        <v>122</v>
      </c>
      <c r="B33" s="74" t="s">
        <v>130</v>
      </c>
      <c r="C33" s="74" t="s">
        <v>91</v>
      </c>
      <c r="D33" s="74" t="s">
        <v>212</v>
      </c>
      <c r="E33" s="80" t="s">
        <v>133</v>
      </c>
      <c r="F33" s="81">
        <v>120</v>
      </c>
      <c r="G33" s="72" t="s">
        <v>157</v>
      </c>
      <c r="H33" s="72">
        <v>2200</v>
      </c>
    </row>
    <row r="34" spans="1:8" x14ac:dyDescent="0.25">
      <c r="A34" s="71" t="s">
        <v>123</v>
      </c>
      <c r="B34" s="76" t="s">
        <v>93</v>
      </c>
      <c r="C34" s="74" t="s">
        <v>93</v>
      </c>
      <c r="D34" s="74" t="s">
        <v>213</v>
      </c>
      <c r="E34" s="80" t="s">
        <v>134</v>
      </c>
      <c r="F34" s="81">
        <v>120</v>
      </c>
    </row>
    <row r="35" spans="1:8" ht="15.75" thickBot="1" x14ac:dyDescent="0.3">
      <c r="A35" s="71" t="s">
        <v>124</v>
      </c>
      <c r="B35" s="72" t="s">
        <v>92</v>
      </c>
      <c r="C35" s="72" t="s">
        <v>92</v>
      </c>
      <c r="D35" s="72" t="s">
        <v>214</v>
      </c>
      <c r="E35" s="80" t="s">
        <v>135</v>
      </c>
      <c r="F35" s="81">
        <v>90</v>
      </c>
    </row>
    <row r="36" spans="1:8" x14ac:dyDescent="0.25">
      <c r="A36" s="71" t="s">
        <v>125</v>
      </c>
    </row>
    <row r="37" spans="1:8" ht="15.75" thickBot="1" x14ac:dyDescent="0.3">
      <c r="A37" s="72" t="s">
        <v>126</v>
      </c>
    </row>
    <row r="40" spans="1:8" ht="15.75" thickBot="1" x14ac:dyDescent="0.3"/>
    <row r="41" spans="1:8" ht="16.5" thickBot="1" x14ac:dyDescent="0.3">
      <c r="A41" s="466" t="s">
        <v>136</v>
      </c>
      <c r="B41" s="467"/>
      <c r="C41" s="467"/>
      <c r="D41" s="467"/>
      <c r="E41" s="468"/>
    </row>
    <row r="42" spans="1:8" ht="15.75" x14ac:dyDescent="0.25">
      <c r="A42" s="88" t="s">
        <v>138</v>
      </c>
      <c r="B42" s="89">
        <v>5000</v>
      </c>
      <c r="C42" s="89">
        <v>5001</v>
      </c>
      <c r="D42" s="89">
        <v>20000</v>
      </c>
      <c r="E42" s="90">
        <v>20000</v>
      </c>
    </row>
    <row r="43" spans="1:8" ht="15.75" x14ac:dyDescent="0.25">
      <c r="A43" s="94" t="s">
        <v>120</v>
      </c>
      <c r="B43" s="86">
        <v>0.52900000000000003</v>
      </c>
      <c r="C43" s="86">
        <v>0.316</v>
      </c>
      <c r="D43" s="86">
        <v>1065</v>
      </c>
      <c r="E43" s="87">
        <v>0.37</v>
      </c>
    </row>
    <row r="44" spans="1:8" ht="15.75" x14ac:dyDescent="0.25">
      <c r="A44" s="92" t="s">
        <v>121</v>
      </c>
      <c r="B44" s="86">
        <v>0.52900000000000003</v>
      </c>
      <c r="C44" s="86">
        <v>0.316</v>
      </c>
      <c r="D44" s="86">
        <v>1065</v>
      </c>
      <c r="E44" s="87">
        <v>0.37</v>
      </c>
    </row>
    <row r="45" spans="1:8" ht="15.75" x14ac:dyDescent="0.25">
      <c r="A45" s="91" t="s">
        <v>122</v>
      </c>
      <c r="B45" s="86">
        <v>0.52900000000000003</v>
      </c>
      <c r="C45" s="86">
        <v>0.316</v>
      </c>
      <c r="D45" s="86">
        <v>1065</v>
      </c>
      <c r="E45" s="87">
        <v>0.37</v>
      </c>
    </row>
    <row r="46" spans="1:8" ht="15.75" x14ac:dyDescent="0.25">
      <c r="A46" s="92" t="s">
        <v>123</v>
      </c>
      <c r="B46" s="82">
        <v>0.60599999999999998</v>
      </c>
      <c r="C46" s="82">
        <v>0.34</v>
      </c>
      <c r="D46" s="82">
        <v>1330</v>
      </c>
      <c r="E46" s="83">
        <v>0.40699999999999997</v>
      </c>
    </row>
    <row r="47" spans="1:8" ht="15.75" x14ac:dyDescent="0.25">
      <c r="A47" s="92" t="s">
        <v>124</v>
      </c>
      <c r="B47" s="82">
        <v>0.63600000000000001</v>
      </c>
      <c r="C47" s="82">
        <v>0.35699999999999998</v>
      </c>
      <c r="D47" s="82">
        <v>1395</v>
      </c>
      <c r="E47" s="83">
        <v>0.42699999999999999</v>
      </c>
    </row>
    <row r="48" spans="1:8" ht="15.75" x14ac:dyDescent="0.25">
      <c r="A48" s="92" t="s">
        <v>125</v>
      </c>
      <c r="B48" s="82">
        <v>0.66500000000000004</v>
      </c>
      <c r="C48" s="82">
        <v>0.374</v>
      </c>
      <c r="D48" s="82">
        <v>1457</v>
      </c>
      <c r="E48" s="83">
        <v>0.44700000000000001</v>
      </c>
    </row>
    <row r="49" spans="1:5" ht="16.5" thickBot="1" x14ac:dyDescent="0.3">
      <c r="A49" s="93" t="s">
        <v>126</v>
      </c>
      <c r="B49" s="84">
        <v>0.69699999999999995</v>
      </c>
      <c r="C49" s="84">
        <v>0.39400000000000002</v>
      </c>
      <c r="D49" s="84">
        <v>1515</v>
      </c>
      <c r="E49" s="85">
        <v>0.47</v>
      </c>
    </row>
    <row r="51" spans="1:5" ht="15.75" thickBot="1" x14ac:dyDescent="0.3"/>
    <row r="52" spans="1:5" ht="16.5" thickBot="1" x14ac:dyDescent="0.3">
      <c r="A52" s="466" t="s">
        <v>137</v>
      </c>
      <c r="B52" s="467"/>
      <c r="C52" s="467"/>
      <c r="D52" s="467"/>
      <c r="E52" s="468"/>
    </row>
    <row r="53" spans="1:5" ht="15.75" x14ac:dyDescent="0.25">
      <c r="A53" s="88" t="s">
        <v>138</v>
      </c>
      <c r="B53" s="89">
        <v>3000</v>
      </c>
      <c r="C53" s="89">
        <v>3001</v>
      </c>
      <c r="D53" s="89">
        <v>6000</v>
      </c>
      <c r="E53" s="90">
        <v>6000</v>
      </c>
    </row>
    <row r="54" spans="1:5" ht="15.75" x14ac:dyDescent="0.25">
      <c r="A54" s="94" t="s">
        <v>120</v>
      </c>
      <c r="B54" s="86">
        <v>0.39500000000000002</v>
      </c>
      <c r="C54" s="86">
        <v>9.9000000000000005E-2</v>
      </c>
      <c r="D54" s="86">
        <v>891</v>
      </c>
      <c r="E54" s="87">
        <v>0.248</v>
      </c>
    </row>
    <row r="55" spans="1:5" ht="15.75" x14ac:dyDescent="0.25">
      <c r="A55" s="92" t="s">
        <v>121</v>
      </c>
      <c r="B55" s="86">
        <v>0.39500000000000002</v>
      </c>
      <c r="C55" s="86">
        <v>9.9000000000000005E-2</v>
      </c>
      <c r="D55" s="86">
        <v>891</v>
      </c>
      <c r="E55" s="87">
        <v>0.248</v>
      </c>
    </row>
    <row r="56" spans="1:5" ht="15.75" x14ac:dyDescent="0.25">
      <c r="A56" s="91" t="s">
        <v>122</v>
      </c>
      <c r="B56" s="86">
        <v>0.46800000000000003</v>
      </c>
      <c r="C56" s="86">
        <v>8.2000000000000003E-2</v>
      </c>
      <c r="D56" s="86">
        <v>1158</v>
      </c>
      <c r="E56" s="87">
        <v>0.27500000000000002</v>
      </c>
    </row>
    <row r="57" spans="1:5" ht="15.75" x14ac:dyDescent="0.25">
      <c r="A57" s="92" t="s">
        <v>123</v>
      </c>
      <c r="B57" s="86">
        <v>0.46800000000000003</v>
      </c>
      <c r="C57" s="86">
        <v>8.2000000000000003E-2</v>
      </c>
      <c r="D57" s="86">
        <v>1158</v>
      </c>
      <c r="E57" s="87">
        <v>0.27500000000000002</v>
      </c>
    </row>
    <row r="58" spans="1:5" ht="15.75" x14ac:dyDescent="0.25">
      <c r="A58" s="92" t="s">
        <v>124</v>
      </c>
      <c r="B58" s="86">
        <v>0.46800000000000003</v>
      </c>
      <c r="C58" s="86">
        <v>8.2000000000000003E-2</v>
      </c>
      <c r="D58" s="86">
        <v>1158</v>
      </c>
      <c r="E58" s="87">
        <v>0.27500000000000002</v>
      </c>
    </row>
    <row r="59" spans="1:5" ht="15.75" x14ac:dyDescent="0.25">
      <c r="A59" s="92" t="s">
        <v>125</v>
      </c>
      <c r="B59" s="82">
        <v>0.60599999999999998</v>
      </c>
      <c r="C59" s="82">
        <v>7.9000000000000001E-2</v>
      </c>
      <c r="D59" s="82">
        <v>1583</v>
      </c>
      <c r="E59" s="83">
        <v>0.34300000000000003</v>
      </c>
    </row>
    <row r="60" spans="1:5" ht="16.5" thickBot="1" x14ac:dyDescent="0.3">
      <c r="A60" s="93" t="s">
        <v>126</v>
      </c>
      <c r="B60" s="84">
        <v>0.60599999999999998</v>
      </c>
      <c r="C60" s="84">
        <v>7.9000000000000001E-2</v>
      </c>
      <c r="D60" s="84">
        <v>1583</v>
      </c>
      <c r="E60" s="85">
        <v>0.34300000000000003</v>
      </c>
    </row>
    <row r="62" spans="1:5" ht="15.75" thickBot="1" x14ac:dyDescent="0.3"/>
    <row r="63" spans="1:5" ht="16.5" thickBot="1" x14ac:dyDescent="0.3">
      <c r="A63" s="466" t="s">
        <v>139</v>
      </c>
      <c r="B63" s="467"/>
      <c r="C63" s="467"/>
      <c r="D63" s="468"/>
    </row>
    <row r="64" spans="1:5" ht="15.75" x14ac:dyDescent="0.25">
      <c r="A64" s="95">
        <v>3000</v>
      </c>
      <c r="B64" s="96">
        <v>3001</v>
      </c>
      <c r="C64" s="96">
        <v>6000</v>
      </c>
      <c r="D64" s="97">
        <v>6000</v>
      </c>
    </row>
    <row r="65" spans="1:4" ht="16.5" thickBot="1" x14ac:dyDescent="0.3">
      <c r="A65" s="98">
        <v>0.315</v>
      </c>
      <c r="B65" s="84">
        <v>7.9000000000000001E-2</v>
      </c>
      <c r="C65" s="84">
        <v>711</v>
      </c>
      <c r="D65" s="85">
        <v>0.19800000000000001</v>
      </c>
    </row>
    <row r="68" spans="1:4" ht="15.75" thickBot="1" x14ac:dyDescent="0.3"/>
    <row r="69" spans="1:4" ht="15.75" thickBot="1" x14ac:dyDescent="0.3">
      <c r="A69" s="66" t="s">
        <v>184</v>
      </c>
      <c r="B69" s="66" t="s">
        <v>185</v>
      </c>
      <c r="C69" s="66" t="s">
        <v>191</v>
      </c>
    </row>
    <row r="70" spans="1:4" ht="15.75" x14ac:dyDescent="0.25">
      <c r="A70" s="92" t="s">
        <v>239</v>
      </c>
      <c r="B70" s="122" t="s">
        <v>240</v>
      </c>
      <c r="C70" s="124">
        <v>1</v>
      </c>
    </row>
    <row r="71" spans="1:4" ht="15.75" x14ac:dyDescent="0.25">
      <c r="A71" s="92" t="s">
        <v>241</v>
      </c>
      <c r="B71" s="122" t="s">
        <v>240</v>
      </c>
      <c r="C71" s="125">
        <v>2</v>
      </c>
    </row>
    <row r="72" spans="1:4" ht="15.75" x14ac:dyDescent="0.25">
      <c r="A72" s="92" t="s">
        <v>242</v>
      </c>
      <c r="B72" s="122" t="s">
        <v>240</v>
      </c>
      <c r="C72" s="125">
        <v>3</v>
      </c>
    </row>
    <row r="73" spans="1:4" ht="15.75" x14ac:dyDescent="0.25">
      <c r="A73" s="92" t="s">
        <v>243</v>
      </c>
      <c r="B73" s="122" t="s">
        <v>246</v>
      </c>
      <c r="C73" s="125">
        <v>4</v>
      </c>
    </row>
    <row r="74" spans="1:4" ht="16.5" thickBot="1" x14ac:dyDescent="0.3">
      <c r="A74" s="93" t="s">
        <v>244</v>
      </c>
      <c r="B74" s="123" t="s">
        <v>245</v>
      </c>
      <c r="C74" s="125">
        <v>5</v>
      </c>
    </row>
    <row r="75" spans="1:4" ht="15.75" x14ac:dyDescent="0.25">
      <c r="C75" s="125">
        <v>6</v>
      </c>
    </row>
    <row r="76" spans="1:4" ht="15.75" x14ac:dyDescent="0.25">
      <c r="C76" s="125">
        <v>7</v>
      </c>
    </row>
    <row r="77" spans="1:4" ht="15.75" x14ac:dyDescent="0.25">
      <c r="C77" s="125">
        <v>8</v>
      </c>
    </row>
    <row r="78" spans="1:4" ht="15.75" x14ac:dyDescent="0.25">
      <c r="C78" s="125">
        <v>9</v>
      </c>
    </row>
    <row r="79" spans="1:4" ht="15.75" x14ac:dyDescent="0.25">
      <c r="C79" s="125">
        <v>10</v>
      </c>
    </row>
    <row r="80" spans="1:4" ht="15.75" x14ac:dyDescent="0.25">
      <c r="C80" s="125">
        <v>11</v>
      </c>
    </row>
    <row r="81" spans="3:3" ht="15.75" x14ac:dyDescent="0.25">
      <c r="C81" s="125">
        <v>12</v>
      </c>
    </row>
    <row r="82" spans="3:3" ht="15.75" x14ac:dyDescent="0.25">
      <c r="C82" s="125">
        <v>13</v>
      </c>
    </row>
    <row r="83" spans="3:3" ht="15.75" x14ac:dyDescent="0.25">
      <c r="C83" s="125">
        <v>14</v>
      </c>
    </row>
    <row r="84" spans="3:3" ht="15.75" x14ac:dyDescent="0.25">
      <c r="C84" s="125">
        <v>15</v>
      </c>
    </row>
    <row r="85" spans="3:3" ht="15.75" x14ac:dyDescent="0.25">
      <c r="C85" s="125">
        <v>16</v>
      </c>
    </row>
    <row r="86" spans="3:3" ht="15.75" x14ac:dyDescent="0.25">
      <c r="C86" s="125">
        <v>17</v>
      </c>
    </row>
    <row r="87" spans="3:3" ht="15.75" x14ac:dyDescent="0.25">
      <c r="C87" s="125">
        <v>18</v>
      </c>
    </row>
    <row r="88" spans="3:3" ht="15.75" x14ac:dyDescent="0.25">
      <c r="C88" s="125">
        <v>19</v>
      </c>
    </row>
    <row r="89" spans="3:3" ht="16.5" thickBot="1" x14ac:dyDescent="0.3">
      <c r="C89" s="126">
        <v>20</v>
      </c>
    </row>
  </sheetData>
  <sortState ref="A28:A34">
    <sortCondition ref="A28:A34"/>
  </sortState>
  <mergeCells count="4">
    <mergeCell ref="A63:D63"/>
    <mergeCell ref="E30:F30"/>
    <mergeCell ref="A41:E41"/>
    <mergeCell ref="A52:E52"/>
  </mergeCells>
  <conditionalFormatting sqref="A9">
    <cfRule type="duplicateValues" dxfId="2" priority="12"/>
  </conditionalFormatting>
  <conditionalFormatting sqref="F27">
    <cfRule type="duplicateValues" dxfId="1" priority="2"/>
  </conditionalFormatting>
  <conditionalFormatting sqref="G4">
    <cfRule type="duplicateValues" dxfId="0" priority="1"/>
  </conditionalFormatting>
  <pageMargins left="0.7" right="0.7" top="0.75" bottom="0.75" header="0.3" footer="0.3"/>
  <pageSetup paperSize="9" scale="2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6</vt:i4>
      </vt:variant>
    </vt:vector>
  </HeadingPairs>
  <TitlesOfParts>
    <vt:vector size="19" baseType="lpstr">
      <vt:lpstr>Notice</vt:lpstr>
      <vt:lpstr>Synthèse dépenses bénéficiaire</vt:lpstr>
      <vt:lpstr>Devis</vt:lpstr>
      <vt:lpstr>Frais de personnel</vt:lpstr>
      <vt:lpstr>Frais réels</vt:lpstr>
      <vt:lpstr>Forfaitaires</vt:lpstr>
      <vt:lpstr>Synthèse dépenses SI</vt:lpstr>
      <vt:lpstr>Plafonds budgétaires indicatifs</vt:lpstr>
      <vt:lpstr>Instruction Devis</vt:lpstr>
      <vt:lpstr>Instruction Frais de personnel</vt:lpstr>
      <vt:lpstr>Instruction Frais réels</vt:lpstr>
      <vt:lpstr>Instruction Forfaitaires</vt:lpstr>
      <vt:lpstr>Listes</vt:lpstr>
      <vt:lpstr>Salaire_chercheur</vt:lpstr>
      <vt:lpstr>Salaire_directeur</vt:lpstr>
      <vt:lpstr>Salaire_ingénieur</vt:lpstr>
      <vt:lpstr>Salaire_technicien</vt:lpstr>
      <vt:lpstr>'Synthèse dépenses bénéficiaire'!Zone_d_impression</vt:lpstr>
      <vt:lpstr>'Synthèse dépenses SI'!Zone_d_impression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Gauvain Meulle</dc:creator>
  <cp:lastModifiedBy>Jean LUBSZYNSKI</cp:lastModifiedBy>
  <cp:lastPrinted>2024-03-19T05:15:32Z</cp:lastPrinted>
  <dcterms:created xsi:type="dcterms:W3CDTF">2015-12-18T05:22:04Z</dcterms:created>
  <dcterms:modified xsi:type="dcterms:W3CDTF">2024-10-09T12:25:40Z</dcterms:modified>
</cp:coreProperties>
</file>